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70A2BE50-5B05-4430-92C6-6A3DCBBFD83F}"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X3" i="4"/>
  <c r="J4" i="4"/>
  <c r="V3" i="4"/>
  <c r="K3" i="4"/>
  <c r="I3" i="4"/>
  <c r="D4" i="4"/>
  <c r="F4" i="4"/>
  <c r="M4" i="4"/>
  <c r="T2" i="4"/>
  <c r="E3" i="4"/>
  <c r="S4" i="4"/>
  <c r="X4" i="4"/>
  <c r="B3" i="4"/>
  <c r="L3" i="4"/>
  <c r="U3" i="4"/>
  <c r="T4" i="4"/>
  <c r="V2" i="4"/>
  <c r="N4" i="4"/>
  <c r="O3" i="4"/>
  <c r="R3" i="4"/>
  <c r="J2" i="4"/>
  <c r="W3" i="4"/>
  <c r="G3" i="4"/>
  <c r="G4" i="4"/>
  <c r="S3" i="4"/>
  <c r="M3" i="4"/>
  <c r="F3" i="4"/>
  <c r="N3" i="4"/>
  <c r="D3" i="4"/>
  <c r="H2" i="4"/>
  <c r="P3" i="4"/>
  <c r="V4" i="4"/>
  <c r="P2" i="4"/>
  <c r="L4" i="4"/>
  <c r="R4" i="4"/>
  <c r="J3" i="4"/>
  <c r="U4" i="4"/>
  <c r="H4" i="4"/>
  <c r="H3" i="4"/>
  <c r="C4" i="4"/>
  <c r="E4" i="4"/>
  <c r="Q4" i="4"/>
  <c r="X2" i="4"/>
  <c r="L2" i="4"/>
  <c r="P4" i="4"/>
  <c r="W4" i="4"/>
  <c r="Z2" i="4"/>
  <c r="N2" i="4"/>
  <c r="K4" i="4"/>
  <c r="O4" i="4"/>
  <c r="Y3" i="4"/>
  <c r="R2" i="4"/>
  <c r="C3" i="4"/>
  <c r="I4" i="4"/>
  <c r="P14" i="6" l="1"/>
  <c r="N14" i="6" s="1"/>
  <c r="I41" i="7" s="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D62" i="8" l="1"/>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E110" i="7"/>
  <c r="C25" i="1"/>
  <c r="C32" i="1" s="1"/>
  <c r="K49" i="1" s="1"/>
  <c r="AA5" i="3"/>
  <c r="AD5" i="3"/>
  <c r="C204" i="6"/>
  <c r="Q194" i="4"/>
  <c r="O196" i="4"/>
  <c r="V111" i="4"/>
  <c r="X110" i="4"/>
  <c r="E128" i="6"/>
  <c r="D129" i="6"/>
  <c r="X200" i="4"/>
  <c r="V201" i="4"/>
  <c r="W226" i="4"/>
  <c r="X226" i="4"/>
  <c r="X191" i="4"/>
  <c r="W191" i="4"/>
  <c r="W216" i="4"/>
  <c r="X216" i="4"/>
  <c r="V236" i="4"/>
  <c r="X235" i="4"/>
  <c r="C153" i="6"/>
  <c r="F63" i="8" l="1"/>
  <c r="I63" i="8" s="1"/>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P29" i="1"/>
  <c r="A7" i="3"/>
  <c r="B7" i="3" s="1"/>
  <c r="P7" i="3" s="1"/>
  <c r="Q7" i="3" s="1"/>
  <c r="AD6" i="3"/>
  <c r="P6" i="3"/>
  <c r="Q6" i="3" s="1"/>
  <c r="H71" i="7"/>
  <c r="Z6" i="3"/>
  <c r="H68" i="7"/>
  <c r="H16" i="7"/>
  <c r="P28" i="1"/>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B191" i="6" l="1"/>
  <c r="C149" i="6"/>
  <c r="F108" i="7"/>
  <c r="H29" i="6"/>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Y560" i="3"/>
  <c r="T562" i="3"/>
  <c r="AH562" i="3" s="1"/>
  <c r="AG562" i="3" l="1"/>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<sst xmlns="http://schemas.openxmlformats.org/spreadsheetml/2006/main" count="1732" uniqueCount="573">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</sst>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-557.9157415832575</c:v>
                </c:pt>
                <c:pt idx="1">
                  <c:v>-485.95679149124754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103.22737232200913</c:v>
                </c:pt>
                <c:pt idx="2">
                  <c:v>103.22737232200913</c:v>
                </c:pt>
                <c:pt idx="3">
                  <c:v>0</c:v>
                </c:pt>
              </c:numCache>
            </c:numRef>
          </c:xVal>
          <c:yVal>
            <c:numRef>
              <c:f>Stabilito!$C$151:$C$154</c:f>
              <c:numCache>
                <c:formatCode>0</c:formatCode>
                <c:ptCount val="4"/>
                <c:pt idx="0">
                  <c:v>-856.80340581746123</c:v>
                </c:pt>
                <c:pt idx="1">
                  <c:v>-856.80340581746123</c:v>
                </c:pt>
                <c:pt idx="2">
                  <c:v>-856.80340581746123</c:v>
                </c:pt>
                <c:pt idx="3">
                  <c:v>-856.80340581746123</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-1151.4000000000001</c:v>
                </c:pt>
                <c:pt idx="1">
                  <c:v>-1151.4000000000001</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-632</c:v>
                </c:pt>
                <c:pt idx="1">
                  <c:v>-632</c:v>
                </c:pt>
                <c:pt idx="2">
                  <c:v>-1120</c:v>
                </c:pt>
                <c:pt idx="3">
                  <c:v>-1120</c:v>
                </c:pt>
                <c:pt idx="4">
                  <c:v>-632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-1177.3333333333333</c:v>
                </c:pt>
                <c:pt idx="1">
                  <c:v>-1177.3333333333333</c:v>
                </c:pt>
                <c:pt idx="2">
                  <c:v>-1177.3333333333333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-229.33333333333334</c:v>
                </c:pt>
                <c:pt idx="1">
                  <c:v>-229.33333333333334</c:v>
                </c:pt>
                <c:pt idx="2">
                  <c:v>-229.33333333333334</c:v>
                </c:pt>
              </c:numCache>
            </c:numRef>
          </c:xVal>
          <c:yVal>
            <c:numRef>
              <c:f>Stabilito!$C$143:$C$145</c:f>
              <c:numCache>
                <c:formatCode>0</c:formatCode>
                <c:ptCount val="3"/>
                <c:pt idx="0">
                  <c:v>-880</c:v>
                </c:pt>
                <c:pt idx="1">
                  <c:v>-970</c:v>
                </c:pt>
                <c:pt idx="2">
                  <c:v>-1060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-248</c:v>
                </c:pt>
                <c:pt idx="1">
                  <c:v>-248</c:v>
                </c:pt>
                <c:pt idx="2">
                  <c:v>-248</c:v>
                </c:pt>
              </c:numCache>
            </c:numRef>
          </c:xVal>
          <c:yVal>
            <c:numRef>
              <c:f>Stabilito!$C$146:$C$148</c:f>
              <c:numCache>
                <c:formatCode>0</c:formatCode>
                <c:ptCount val="3"/>
                <c:pt idx="0">
                  <c:v>-1060</c:v>
                </c:pt>
                <c:pt idx="1">
                  <c:v>-1100</c:v>
                </c:pt>
                <c:pt idx="2">
                  <c:v>-1140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248</c:v>
                </c:pt>
                <c:pt idx="1">
                  <c:v>248</c:v>
                </c:pt>
                <c:pt idx="2">
                  <c:v>248</c:v>
                </c:pt>
              </c:numCache>
            </c:numRef>
          </c:xVal>
          <c:yVal>
            <c:numRef>
              <c:f>Stabilito!$C$140:$C$142</c:f>
              <c:numCache>
                <c:formatCode>0</c:formatCode>
                <c:ptCount val="3"/>
                <c:pt idx="0">
                  <c:v>-880</c:v>
                </c:pt>
                <c:pt idx="1">
                  <c:v>-975</c:v>
                </c:pt>
                <c:pt idx="2">
                  <c:v>-1070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-248</c:v>
                </c:pt>
                <c:pt idx="1">
                  <c:v>-248</c:v>
                </c:pt>
                <c:pt idx="2">
                  <c:v>-248</c:v>
                </c:pt>
              </c:numCache>
            </c:numRef>
          </c:xVal>
          <c:yVal>
            <c:numRef>
              <c:f>Stabilito!$C$155:$C$157</c:f>
              <c:numCache>
                <c:formatCode>0</c:formatCode>
                <c:ptCount val="3"/>
                <c:pt idx="0">
                  <c:v>-521.93626653725255</c:v>
                </c:pt>
                <c:pt idx="1">
                  <c:v>-689.36983617735689</c:v>
                </c:pt>
                <c:pt idx="2">
                  <c:v>-856.80340581746123</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Abaco!$K$43:$K$51</c:f>
              <c:numCache>
                <c:formatCode>General" m/s"</c:formatCode>
                <c:ptCount val="9"/>
                <c:pt idx="0">
                  <c:v>1059.1052405465541</c:v>
                </c:pt>
                <c:pt idx="1">
                  <c:v>774.86555695705135</c:v>
                </c:pt>
                <c:pt idx="2">
                  <c:v>577.92636764155873</c:v>
                </c:pt>
                <c:pt idx="3">
                  <c:v>452.86204624332561</c:v>
                </c:pt>
                <c:pt idx="4">
                  <c:v>369.28123908986089</c:v>
                </c:pt>
                <c:pt idx="5">
                  <c:v>310.2084707689869</c:v>
                </c:pt>
                <c:pt idx="6">
                  <c:v>266.4852300103114</c:v>
                </c:pt>
                <c:pt idx="7">
                  <c:v>232.91341586591818</c:v>
                </c:pt>
                <c:pt idx="8">
                  <c:v>206.36906197722072</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Abaco!$K$52:$K$60</c:f>
              <c:numCache>
                <c:formatCode>General" m/s"</c:formatCode>
                <c:ptCount val="9"/>
                <c:pt idx="0">
                  <c:v>606.53083624323062</c:v>
                </c:pt>
                <c:pt idx="1">
                  <c:v>553.93243245925521</c:v>
                </c:pt>
                <c:pt idx="2">
                  <c:v>472.64103253072079</c:v>
                </c:pt>
                <c:pt idx="3">
                  <c:v>398.06675649938677</c:v>
                </c:pt>
                <c:pt idx="4">
                  <c:v>338.10529679453578</c:v>
                </c:pt>
                <c:pt idx="5">
                  <c:v>291.1169032833256</c:v>
                </c:pt>
                <c:pt idx="6">
                  <c:v>254.08764924940169</c:v>
                </c:pt>
                <c:pt idx="7">
                  <c:v>224.47633535076767</c:v>
                </c:pt>
                <c:pt idx="8">
                  <c:v>200.40529022517256</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Abaco!$K$61:$K$69</c:f>
              <c:numCache>
                <c:formatCode>General" m/s"</c:formatCode>
                <c:ptCount val="9"/>
                <c:pt idx="0">
                  <c:v>406.95910944410974</c:v>
                </c:pt>
                <c:pt idx="1">
                  <c:v>397.36191574092908</c:v>
                </c:pt>
                <c:pt idx="2">
                  <c:v>370.24703774937075</c:v>
                </c:pt>
                <c:pt idx="3">
                  <c:v>333.87777931888604</c:v>
                </c:pt>
                <c:pt idx="4">
                  <c:v>297.24615825810105</c:v>
                </c:pt>
                <c:pt idx="5">
                  <c:v>264.25393972423615</c:v>
                </c:pt>
                <c:pt idx="6">
                  <c:v>235.80271513253831</c:v>
                </c:pt>
                <c:pt idx="7">
                  <c:v>211.6214400188629</c:v>
                </c:pt>
                <c:pt idx="8">
                  <c:v>191.10496769371605</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Abaco!$L$43:$L$51</c:f>
              <c:numCache>
                <c:formatCode>General" m"</c:formatCode>
                <c:ptCount val="9"/>
                <c:pt idx="0">
                  <c:v>3061.3138476180256</c:v>
                </c:pt>
                <c:pt idx="1">
                  <c:v>4073.0811102679454</c:v>
                </c:pt>
                <c:pt idx="2">
                  <c:v>4337.645472447125</c:v>
                </c:pt>
                <c:pt idx="3">
                  <c:v>4157.2287021262773</c:v>
                </c:pt>
                <c:pt idx="4">
                  <c:v>3748.0955871316924</c:v>
                </c:pt>
                <c:pt idx="5">
                  <c:v>3258.2709059145645</c:v>
                </c:pt>
                <c:pt idx="6">
                  <c:v>2776.352292282098</c:v>
                </c:pt>
                <c:pt idx="7">
                  <c:v>2345.0333120296177</c:v>
                </c:pt>
                <c:pt idx="8">
                  <c:v>1977.785634379582</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Abaco!$L$52:$L$60</c:f>
              <c:numCache>
                <c:formatCode>General" m"</c:formatCode>
                <c:ptCount val="9"/>
                <c:pt idx="0">
                  <c:v>1327.3172653379916</c:v>
                </c:pt>
                <c:pt idx="1">
                  <c:v>1662.6069063291661</c:v>
                </c:pt>
                <c:pt idx="2">
                  <c:v>1847.5853621529707</c:v>
                </c:pt>
                <c:pt idx="3">
                  <c:v>1916.4963360934328</c:v>
                </c:pt>
                <c:pt idx="4">
                  <c:v>1898.4163182199036</c:v>
                </c:pt>
                <c:pt idx="5">
                  <c:v>1819.3359731426897</c:v>
                </c:pt>
                <c:pt idx="6">
                  <c:v>1701.4397207597774</c:v>
                </c:pt>
                <c:pt idx="7">
                  <c:v>1562.7243443694158</c:v>
                </c:pt>
                <c:pt idx="8">
                  <c:v>1416.8416792979797</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Abaco!$L$61:$L$69</c:f>
              <c:numCache>
                <c:formatCode>General" m"</c:formatCode>
                <c:ptCount val="9"/>
                <c:pt idx="0">
                  <c:v>820.6911852370938</c:v>
                </c:pt>
                <c:pt idx="1">
                  <c:v>974.62056431882195</c:v>
                </c:pt>
                <c:pt idx="2">
                  <c:v>1075.1284702233954</c:v>
                </c:pt>
                <c:pt idx="3">
                  <c:v>1133.2550865690005</c:v>
                </c:pt>
                <c:pt idx="4">
                  <c:v>1155.5675673953212</c:v>
                </c:pt>
                <c:pt idx="5">
                  <c:v>1148.6403696840459</c:v>
                </c:pt>
                <c:pt idx="6">
                  <c:v>1118.8840663839801</c:v>
                </c:pt>
                <c:pt idx="7">
                  <c:v>1072.2608007306033</c:v>
                </c:pt>
                <c:pt idx="8">
                  <c:v>1014.1025130520809</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Abaco!$M$43:$M$51</c:f>
              <c:numCache>
                <c:formatCode>General" s"</c:formatCode>
                <c:ptCount val="9"/>
                <c:pt idx="0">
                  <c:v>14.909619717772436</c:v>
                </c:pt>
                <c:pt idx="1">
                  <c:v>21.221725207232488</c:v>
                </c:pt>
                <c:pt idx="2">
                  <c:v>24.319080253178928</c:v>
                </c:pt>
                <c:pt idx="3">
                  <c:v>25.511046873813886</c:v>
                </c:pt>
                <c:pt idx="4">
                  <c:v>25.430558535644824</c:v>
                </c:pt>
                <c:pt idx="5">
                  <c:v>24.554034461108092</c:v>
                </c:pt>
                <c:pt idx="6">
                  <c:v>23.250333482599235</c:v>
                </c:pt>
                <c:pt idx="7">
                  <c:v>21.776856261078787</c:v>
                </c:pt>
                <c:pt idx="8">
                  <c:v>20.291359269277034</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Abaco!$M$52:$M$60</c:f>
              <c:numCache>
                <c:formatCode>General" s"</c:formatCode>
                <c:ptCount val="9"/>
                <c:pt idx="0">
                  <c:v>8.5939636005069602</c:v>
                </c:pt>
                <c:pt idx="1">
                  <c:v>12.180236924346163</c:v>
                </c:pt>
                <c:pt idx="2">
                  <c:v>14.39281026248411</c:v>
                </c:pt>
                <c:pt idx="3">
                  <c:v>15.815150871423388</c:v>
                </c:pt>
                <c:pt idx="4">
                  <c:v>16.657346347693927</c:v>
                </c:pt>
                <c:pt idx="5">
                  <c:v>17.045986390173731</c:v>
                </c:pt>
                <c:pt idx="6">
                  <c:v>17.080301885571938</c:v>
                </c:pt>
                <c:pt idx="7">
                  <c:v>16.847083355867277</c:v>
                </c:pt>
                <c:pt idx="8">
                  <c:v>16.42303073628133</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1.6319999999999999</c:v>
                </c:pt>
                <c:pt idx="1">
                  <c:v>2.59775</c:v>
                </c:pt>
                <c:pt idx="2">
                  <c:v>3.5634999999999999</c:v>
                </c:pt>
                <c:pt idx="3">
                  <c:v>4.5292500000000002</c:v>
                </c:pt>
                <c:pt idx="4">
                  <c:v>5.4950000000000001</c:v>
                </c:pt>
                <c:pt idx="5">
                  <c:v>6.46075</c:v>
                </c:pt>
                <c:pt idx="6">
                  <c:v>7.4264999999999999</c:v>
                </c:pt>
                <c:pt idx="7">
                  <c:v>8.3922500000000007</c:v>
                </c:pt>
                <c:pt idx="8">
                  <c:v>9.3580000000000005</c:v>
                </c:pt>
              </c:numCache>
            </c:numRef>
          </c:xVal>
          <c:yVal>
            <c:numRef>
              <c:f>Abaco!$M$61:$M$69</c:f>
              <c:numCache>
                <c:formatCode>General" s"</c:formatCode>
                <c:ptCount val="9"/>
                <c:pt idx="0">
                  <c:v>6.2974327332248148</c:v>
                </c:pt>
                <c:pt idx="1">
                  <c:v>8.7301642490636837</c:v>
                </c:pt>
                <c:pt idx="2">
                  <c:v>10.330367850246727</c:v>
                </c:pt>
                <c:pt idx="3">
                  <c:v>11.479521333873548</c:v>
                </c:pt>
                <c:pt idx="4">
                  <c:v>12.299990100394256</c:v>
                </c:pt>
                <c:pt idx="5">
                  <c:v>12.856035198447199</c:v>
                </c:pt>
                <c:pt idx="6">
                  <c:v>13.191635810867783</c:v>
                </c:pt>
                <c:pt idx="7">
                  <c:v>13.342434063915642</c:v>
                </c:pt>
                <c:pt idx="8">
                  <c:v>13.340222585570899</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2.8739198484058051</c:v>
                </c:pt>
                <c:pt idx="1">
                  <c:v>2.8739198484058051</c:v>
                </c:pt>
                <c:pt idx="2">
                  <c:v>3.565832830059747</c:v>
                </c:pt>
                <c:pt idx="3">
                  <c:v>3.565832830059747</c:v>
                </c:pt>
              </c:numCache>
            </c:numRef>
          </c:xVal>
          <c:yVal>
            <c:numRef>
              <c:f>Stabilito!$C$190:$C$193</c:f>
              <c:numCache>
                <c:formatCode>0.00</c:formatCode>
                <c:ptCount val="4"/>
                <c:pt idx="0">
                  <c:v>14.888563315674395</c:v>
                </c:pt>
                <c:pt idx="1">
                  <c:v>14.888563315674395</c:v>
                </c:pt>
                <c:pt idx="2">
                  <c:v>14.888563315674395</c:v>
                </c:pt>
                <c:pt idx="3">
                  <c:v>14.888563315674395</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3.565832830059747</c:v>
                </c:pt>
                <c:pt idx="1">
                  <c:v>2.8739198484058051</c:v>
                </c:pt>
              </c:numCache>
            </c:numRef>
          </c:xVal>
          <c:yVal>
            <c:numRef>
              <c:f>Stabilito!$C$193:$C$194</c:f>
              <c:numCache>
                <c:formatCode>0.00</c:formatCode>
                <c:ptCount val="2"/>
                <c:pt idx="0">
                  <c:v>14.888563315674395</c:v>
                </c:pt>
                <c:pt idx="1">
                  <c:v>14.888563315674395</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2050.5586625564533</c:v>
                </c:pt>
              </c:numCache>
            </c:numRef>
          </c:xVal>
          <c:yVal>
            <c:numRef>
              <c:f>Trajecto!$C$121</c:f>
              <c:numCache>
                <c:formatCode>0</c:formatCode>
                <c:ptCount val="1"/>
                <c:pt idx="0">
                  <c:v>2050.5586625564533</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36.782623400662779</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103.13452968390871</c:v>
                </c:pt>
                <c:pt idx="201">
                  <c:v>#N/A</c:v>
                </c:pt>
                <c:pt idx="202">
                  <c:v>#N/A</c:v>
                </c:pt>
                <c:pt idx="203">
                  <c:v>#N/A</c:v>
                </c:pt>
                <c:pt idx="204">
                  <c:v>#N/A</c:v>
                </c:pt>
                <c:pt idx="205">
                  <c:v>#N/A</c:v>
                </c:pt>
                <c:pt idx="206">
                  <c:v>#N/A</c:v>
                </c:pt>
                <c:pt idx="207">
                  <c:v>#N/A</c:v>
                </c:pt>
                <c:pt idx="208">
                  <c:v>#N/A</c:v>
                </c:pt>
                <c:pt idx="209">
                  <c:v>#N/A</c:v>
                </c:pt>
                <c:pt idx="210">
                  <c:v>160.58095869557215</c:v>
                </c:pt>
                <c:pt idx="211">
                  <c:v>#N/A</c:v>
                </c:pt>
                <c:pt idx="212">
                  <c:v>#N/A</c:v>
                </c:pt>
                <c:pt idx="213">
                  <c:v>#N/A</c:v>
                </c:pt>
                <c:pt idx="214">
                  <c:v>#N/A</c:v>
                </c:pt>
                <c:pt idx="215">
                  <c:v>#N/A</c:v>
                </c:pt>
                <c:pt idx="216">
                  <c:v>#N/A</c:v>
                </c:pt>
                <c:pt idx="217">
                  <c:v>#N/A</c:v>
                </c:pt>
                <c:pt idx="218">
                  <c:v>#N/A</c:v>
                </c:pt>
                <c:pt idx="219">
                  <c:v>#N/A</c:v>
                </c:pt>
                <c:pt idx="220">
                  <c:v>207.1701026821828</c:v>
                </c:pt>
                <c:pt idx="221">
                  <c:v>#N/A</c:v>
                </c:pt>
                <c:pt idx="222">
                  <c:v>#N/A</c:v>
                </c:pt>
                <c:pt idx="223">
                  <c:v>#N/A</c:v>
                </c:pt>
                <c:pt idx="224">
                  <c:v>#N/A</c:v>
                </c:pt>
                <c:pt idx="225">
                  <c:v>#N/A</c:v>
                </c:pt>
                <c:pt idx="226">
                  <c:v>#N/A</c:v>
                </c:pt>
                <c:pt idx="227">
                  <c:v>#N/A</c:v>
                </c:pt>
                <c:pt idx="228">
                  <c:v>#N/A</c:v>
                </c:pt>
                <c:pt idx="229">
                  <c:v>#N/A</c:v>
                </c:pt>
                <c:pt idx="230">
                  <c:v>246.78611028265166</c:v>
                </c:pt>
                <c:pt idx="231">
                  <c:v>#N/A</c:v>
                </c:pt>
                <c:pt idx="232">
                  <c:v>#N/A</c:v>
                </c:pt>
                <c:pt idx="233">
                  <c:v>#N/A</c:v>
                </c:pt>
                <c:pt idx="234">
                  <c:v>#N/A</c:v>
                </c:pt>
                <c:pt idx="235">
                  <c:v>#N/A</c:v>
                </c:pt>
                <c:pt idx="236">
                  <c:v>#N/A</c:v>
                </c:pt>
                <c:pt idx="237">
                  <c:v>#N/A</c:v>
                </c:pt>
                <c:pt idx="238">
                  <c:v>#N/A</c:v>
                </c:pt>
                <c:pt idx="239">
                  <c:v>#N/A</c:v>
                </c:pt>
                <c:pt idx="240">
                  <c:v>281.56506538745123</c:v>
                </c:pt>
                <c:pt idx="241">
                  <c:v>#N/A</c:v>
                </c:pt>
                <c:pt idx="242">
                  <c:v>#N/A</c:v>
                </c:pt>
                <c:pt idx="243">
                  <c:v>#N/A</c:v>
                </c:pt>
                <c:pt idx="244">
                  <c:v>#N/A</c:v>
                </c:pt>
                <c:pt idx="245">
                  <c:v>#N/A</c:v>
                </c:pt>
                <c:pt idx="246">
                  <c:v>#N/A</c:v>
                </c:pt>
                <c:pt idx="247">
                  <c:v>#N/A</c:v>
                </c:pt>
                <c:pt idx="248">
                  <c:v>#N/A</c:v>
                </c:pt>
                <c:pt idx="249">
                  <c:v>#N/A</c:v>
                </c:pt>
                <c:pt idx="250">
                  <c:v>312.81732124949468</c:v>
                </c:pt>
                <c:pt idx="251">
                  <c:v>#N/A</c:v>
                </c:pt>
                <c:pt idx="252">
                  <c:v>#N/A</c:v>
                </c:pt>
                <c:pt idx="253">
                  <c:v>#N/A</c:v>
                </c:pt>
                <c:pt idx="254">
                  <c:v>#N/A</c:v>
                </c:pt>
                <c:pt idx="255">
                  <c:v>#N/A</c:v>
                </c:pt>
                <c:pt idx="256">
                  <c:v>#N/A</c:v>
                </c:pt>
                <c:pt idx="257">
                  <c:v>#N/A</c:v>
                </c:pt>
                <c:pt idx="258">
                  <c:v>#N/A</c:v>
                </c:pt>
                <c:pt idx="259">
                  <c:v>#N/A</c:v>
                </c:pt>
                <c:pt idx="260">
                  <c:v>341.41039018444815</c:v>
                </c:pt>
                <c:pt idx="261">
                  <c:v>#N/A</c:v>
                </c:pt>
                <c:pt idx="262">
                  <c:v>#N/A</c:v>
                </c:pt>
                <c:pt idx="263">
                  <c:v>#N/A</c:v>
                </c:pt>
                <c:pt idx="264">
                  <c:v>#N/A</c:v>
                </c:pt>
                <c:pt idx="265">
                  <c:v>#N/A</c:v>
                </c:pt>
                <c:pt idx="266">
                  <c:v>#N/A</c:v>
                </c:pt>
                <c:pt idx="267">
                  <c:v>#N/A</c:v>
                </c:pt>
                <c:pt idx="268">
                  <c:v>#N/A</c:v>
                </c:pt>
                <c:pt idx="269">
                  <c:v>#N/A</c:v>
                </c:pt>
                <c:pt idx="270">
                  <c:v>367.95245365792692</c:v>
                </c:pt>
                <c:pt idx="271">
                  <c:v>#N/A</c:v>
                </c:pt>
                <c:pt idx="272">
                  <c:v>#N/A</c:v>
                </c:pt>
                <c:pt idx="273">
                  <c:v>#N/A</c:v>
                </c:pt>
                <c:pt idx="274">
                  <c:v>#N/A</c:v>
                </c:pt>
                <c:pt idx="275">
                  <c:v>#N/A</c:v>
                </c:pt>
                <c:pt idx="276">
                  <c:v>#N/A</c:v>
                </c:pt>
                <c:pt idx="277">
                  <c:v>#N/A</c:v>
                </c:pt>
                <c:pt idx="278">
                  <c:v>#N/A</c:v>
                </c:pt>
                <c:pt idx="279">
                  <c:v>#N/A</c:v>
                </c:pt>
                <c:pt idx="280">
                  <c:v>392.88968674557628</c:v>
                </c:pt>
                <c:pt idx="281">
                  <c:v>#N/A</c:v>
                </c:pt>
                <c:pt idx="282">
                  <c:v>#N/A</c:v>
                </c:pt>
                <c:pt idx="283">
                  <c:v>#N/A</c:v>
                </c:pt>
                <c:pt idx="284">
                  <c:v>#N/A</c:v>
                </c:pt>
                <c:pt idx="285">
                  <c:v>#N/A</c:v>
                </c:pt>
                <c:pt idx="286">
                  <c:v>#N/A</c:v>
                </c:pt>
                <c:pt idx="287">
                  <c:v>#N/A</c:v>
                </c:pt>
                <c:pt idx="288">
                  <c:v>#N/A</c:v>
                </c:pt>
                <c:pt idx="289">
                  <c:v>#N/A</c:v>
                </c:pt>
                <c:pt idx="290">
                  <c:v>416.56188981441949</c:v>
                </c:pt>
                <c:pt idx="291">
                  <c:v>#N/A</c:v>
                </c:pt>
                <c:pt idx="292">
                  <c:v>#N/A</c:v>
                </c:pt>
                <c:pt idx="293">
                  <c:v>#N/A</c:v>
                </c:pt>
                <c:pt idx="294">
                  <c:v>#N/A</c:v>
                </c:pt>
                <c:pt idx="295">
                  <c:v>#N/A</c:v>
                </c:pt>
                <c:pt idx="296">
                  <c:v>#N/A</c:v>
                </c:pt>
                <c:pt idx="297">
                  <c:v>#N/A</c:v>
                </c:pt>
                <c:pt idx="298">
                  <c:v>#N/A</c:v>
                </c:pt>
                <c:pt idx="299">
                  <c:v>#N/A</c:v>
                </c:pt>
                <c:pt idx="300">
                  <c:v>439.23608327440479</c:v>
                </c:pt>
                <c:pt idx="301">
                  <c:v>#N/A</c:v>
                </c:pt>
                <c:pt idx="302">
                  <c:v>#N/A</c:v>
                </c:pt>
                <c:pt idx="303">
                  <c:v>#N/A</c:v>
                </c:pt>
                <c:pt idx="304">
                  <c:v>#N/A</c:v>
                </c:pt>
                <c:pt idx="305">
                  <c:v>#N/A</c:v>
                </c:pt>
                <c:pt idx="306">
                  <c:v>#N/A</c:v>
                </c:pt>
                <c:pt idx="307">
                  <c:v>#N/A</c:v>
                </c:pt>
                <c:pt idx="308">
                  <c:v>#N/A</c:v>
                </c:pt>
                <c:pt idx="309">
                  <c:v>#N/A</c:v>
                </c:pt>
                <c:pt idx="310">
                  <c:v>461.12744793133135</c:v>
                </c:pt>
                <c:pt idx="311">
                  <c:v>#N/A</c:v>
                </c:pt>
                <c:pt idx="312">
                  <c:v>#N/A</c:v>
                </c:pt>
                <c:pt idx="313">
                  <c:v>#N/A</c:v>
                </c:pt>
                <c:pt idx="314">
                  <c:v>#N/A</c:v>
                </c:pt>
                <c:pt idx="315">
                  <c:v>#N/A</c:v>
                </c:pt>
                <c:pt idx="316">
                  <c:v>#N/A</c:v>
                </c:pt>
                <c:pt idx="317">
                  <c:v>#N/A</c:v>
                </c:pt>
                <c:pt idx="318">
                  <c:v>#N/A</c:v>
                </c:pt>
                <c:pt idx="319">
                  <c:v>#N/A</c:v>
                </c:pt>
                <c:pt idx="320">
                  <c:v>482.41212635547248</c:v>
                </c:pt>
                <c:pt idx="321">
                  <c:v>#N/A</c:v>
                </c:pt>
                <c:pt idx="322">
                  <c:v>#N/A</c:v>
                </c:pt>
                <c:pt idx="323">
                  <c:v>#N/A</c:v>
                </c:pt>
                <c:pt idx="324">
                  <c:v>#N/A</c:v>
                </c:pt>
                <c:pt idx="325">
                  <c:v>#N/A</c:v>
                </c:pt>
                <c:pt idx="326">
                  <c:v>#N/A</c:v>
                </c:pt>
                <c:pt idx="327">
                  <c:v>#N/A</c:v>
                </c:pt>
                <c:pt idx="328">
                  <c:v>#N/A</c:v>
                </c:pt>
                <c:pt idx="329">
                  <c:v>#N/A</c:v>
                </c:pt>
                <c:pt idx="330">
                  <c:v>503.23346851311197</c:v>
                </c:pt>
                <c:pt idx="331">
                  <c:v>#N/A</c:v>
                </c:pt>
                <c:pt idx="332">
                  <c:v>#N/A</c:v>
                </c:pt>
                <c:pt idx="333">
                  <c:v>#N/A</c:v>
                </c:pt>
                <c:pt idx="334">
                  <c:v>#N/A</c:v>
                </c:pt>
                <c:pt idx="335">
                  <c:v>#N/A</c:v>
                </c:pt>
                <c:pt idx="336">
                  <c:v>#N/A</c:v>
                </c:pt>
                <c:pt idx="337">
                  <c:v>#N/A</c:v>
                </c:pt>
                <c:pt idx="338">
                  <c:v>#N/A</c:v>
                </c:pt>
                <c:pt idx="339">
                  <c:v>#N/A</c:v>
                </c:pt>
                <c:pt idx="340">
                  <c:v>523.70065881741175</c:v>
                </c:pt>
                <c:pt idx="341">
                  <c:v>#N/A</c:v>
                </c:pt>
                <c:pt idx="342">
                  <c:v>#N/A</c:v>
                </c:pt>
                <c:pt idx="343">
                  <c:v>#N/A</c:v>
                </c:pt>
                <c:pt idx="344">
                  <c:v>#N/A</c:v>
                </c:pt>
                <c:pt idx="345">
                  <c:v>#N/A</c:v>
                </c:pt>
                <c:pt idx="346">
                  <c:v>#N/A</c:v>
                </c:pt>
                <c:pt idx="347">
                  <c:v>#N/A</c:v>
                </c:pt>
                <c:pt idx="348">
                  <c:v>#N/A</c:v>
                </c:pt>
                <c:pt idx="349">
                  <c:v>#N/A</c:v>
                </c:pt>
                <c:pt idx="350">
                  <c:v>543.87743773549494</c:v>
                </c:pt>
                <c:pt idx="351">
                  <c:v>#N/A</c:v>
                </c:pt>
                <c:pt idx="352">
                  <c:v>#N/A</c:v>
                </c:pt>
                <c:pt idx="353">
                  <c:v>#N/A</c:v>
                </c:pt>
                <c:pt idx="354">
                  <c:v>#N/A</c:v>
                </c:pt>
                <c:pt idx="355">
                  <c:v>#N/A</c:v>
                </c:pt>
                <c:pt idx="356">
                  <c:v>#N/A</c:v>
                </c:pt>
                <c:pt idx="357">
                  <c:v>#N/A</c:v>
                </c:pt>
                <c:pt idx="358">
                  <c:v>#N/A</c:v>
                </c:pt>
                <c:pt idx="359">
                  <c:v>#N/A</c:v>
                </c:pt>
                <c:pt idx="360">
                  <c:v>563.76852171646203</c:v>
                </c:pt>
                <c:pt idx="361">
                  <c:v>#N/A</c:v>
                </c:pt>
                <c:pt idx="362">
                  <c:v>#N/A</c:v>
                </c:pt>
                <c:pt idx="363">
                  <c:v>#N/A</c:v>
                </c:pt>
                <c:pt idx="364">
                  <c:v>#N/A</c:v>
                </c:pt>
                <c:pt idx="365">
                  <c:v>#N/A</c:v>
                </c:pt>
                <c:pt idx="366">
                  <c:v>#N/A</c:v>
                </c:pt>
                <c:pt idx="367">
                  <c:v>#N/A</c:v>
                </c:pt>
                <c:pt idx="368">
                  <c:v>#N/A</c:v>
                </c:pt>
                <c:pt idx="369">
                  <c:v>#N/A</c:v>
                </c:pt>
                <c:pt idx="370">
                  <c:v>583.32574501882959</c:v>
                </c:pt>
                <c:pt idx="371">
                  <c:v>#N/A</c:v>
                </c:pt>
                <c:pt idx="372">
                  <c:v>#N/A</c:v>
                </c:pt>
                <c:pt idx="373">
                  <c:v>#N/A</c:v>
                </c:pt>
                <c:pt idx="374">
                  <c:v>#N/A</c:v>
                </c:pt>
                <c:pt idx="375">
                  <c:v>#N/A</c:v>
                </c:pt>
                <c:pt idx="376">
                  <c:v>#N/A</c:v>
                </c:pt>
                <c:pt idx="377">
                  <c:v>#N/A</c:v>
                </c:pt>
                <c:pt idx="378">
                  <c:v>#N/A</c:v>
                </c:pt>
                <c:pt idx="379">
                  <c:v>#N/A</c:v>
                </c:pt>
                <c:pt idx="380">
                  <c:v>602.47217283741691</c:v>
                </c:pt>
                <c:pt idx="381">
                  <c:v>#N/A</c:v>
                </c:pt>
                <c:pt idx="382">
                  <c:v>#N/A</c:v>
                </c:pt>
                <c:pt idx="383">
                  <c:v>#N/A</c:v>
                </c:pt>
                <c:pt idx="384">
                  <c:v>#N/A</c:v>
                </c:pt>
                <c:pt idx="385">
                  <c:v>#N/A</c:v>
                </c:pt>
                <c:pt idx="386">
                  <c:v>#N/A</c:v>
                </c:pt>
                <c:pt idx="387">
                  <c:v>#N/A</c:v>
                </c:pt>
                <c:pt idx="388">
                  <c:v>#N/A</c:v>
                </c:pt>
                <c:pt idx="389">
                  <c:v>#N/A</c:v>
                </c:pt>
                <c:pt idx="390">
                  <c:v>621.12242051345584</c:v>
                </c:pt>
                <c:pt idx="391">
                  <c:v>#N/A</c:v>
                </c:pt>
                <c:pt idx="392">
                  <c:v>#N/A</c:v>
                </c:pt>
                <c:pt idx="393">
                  <c:v>#N/A</c:v>
                </c:pt>
                <c:pt idx="394">
                  <c:v>#N/A</c:v>
                </c:pt>
                <c:pt idx="395">
                  <c:v>#N/A</c:v>
                </c:pt>
                <c:pt idx="396">
                  <c:v>#N/A</c:v>
                </c:pt>
                <c:pt idx="397">
                  <c:v>#N/A</c:v>
                </c:pt>
                <c:pt idx="398">
                  <c:v>#N/A</c:v>
                </c:pt>
                <c:pt idx="399">
                  <c:v>#N/A</c:v>
                </c:pt>
                <c:pt idx="400">
                  <c:v>639.19393138515886</c:v>
                </c:pt>
                <c:pt idx="401">
                  <c:v>#N/A</c:v>
                </c:pt>
                <c:pt idx="402">
                  <c:v>#N/A</c:v>
                </c:pt>
                <c:pt idx="403">
                  <c:v>#N/A</c:v>
                </c:pt>
                <c:pt idx="404">
                  <c:v>#N/A</c:v>
                </c:pt>
                <c:pt idx="405">
                  <c:v>#N/A</c:v>
                </c:pt>
                <c:pt idx="406">
                  <c:v>#N/A</c:v>
                </c:pt>
                <c:pt idx="407">
                  <c:v>#N/A</c:v>
                </c:pt>
                <c:pt idx="408">
                  <c:v>#N/A</c:v>
                </c:pt>
                <c:pt idx="409">
                  <c:v>#N/A</c:v>
                </c:pt>
                <c:pt idx="410">
                  <c:v>656.61286384478149</c:v>
                </c:pt>
                <c:pt idx="411">
                  <c:v>#N/A</c:v>
                </c:pt>
                <c:pt idx="412">
                  <c:v>#N/A</c:v>
                </c:pt>
                <c:pt idx="413">
                  <c:v>#N/A</c:v>
                </c:pt>
                <c:pt idx="414">
                  <c:v>#N/A</c:v>
                </c:pt>
                <c:pt idx="415">
                  <c:v>#N/A</c:v>
                </c:pt>
                <c:pt idx="416">
                  <c:v>#N/A</c:v>
                </c:pt>
                <c:pt idx="417">
                  <c:v>#N/A</c:v>
                </c:pt>
                <c:pt idx="418">
                  <c:v>#N/A</c:v>
                </c:pt>
                <c:pt idx="419">
                  <c:v>#N/A</c:v>
                </c:pt>
                <c:pt idx="420">
                  <c:v>673.31718271930185</c:v>
                </c:pt>
                <c:pt idx="421">
                  <c:v>#N/A</c:v>
                </c:pt>
                <c:pt idx="422">
                  <c:v>#N/A</c:v>
                </c:pt>
                <c:pt idx="423">
                  <c:v>#N/A</c:v>
                </c:pt>
                <c:pt idx="424">
                  <c:v>#N/A</c:v>
                </c:pt>
                <c:pt idx="425">
                  <c:v>#N/A</c:v>
                </c:pt>
                <c:pt idx="426">
                  <c:v>#N/A</c:v>
                </c:pt>
                <c:pt idx="427">
                  <c:v>#N/A</c:v>
                </c:pt>
                <c:pt idx="428">
                  <c:v>#N/A</c:v>
                </c:pt>
                <c:pt idx="429">
                  <c:v>#N/A</c:v>
                </c:pt>
                <c:pt idx="430">
                  <c:v>689.25811370583915</c:v>
                </c:pt>
                <c:pt idx="431">
                  <c:v>#N/A</c:v>
                </c:pt>
                <c:pt idx="432">
                  <c:v>#N/A</c:v>
                </c:pt>
                <c:pt idx="433">
                  <c:v>#N/A</c:v>
                </c:pt>
                <c:pt idx="434">
                  <c:v>#N/A</c:v>
                </c:pt>
                <c:pt idx="435">
                  <c:v>#N/A</c:v>
                </c:pt>
                <c:pt idx="436">
                  <c:v>#N/A</c:v>
                </c:pt>
                <c:pt idx="437">
                  <c:v>#N/A</c:v>
                </c:pt>
                <c:pt idx="438">
                  <c:v>#N/A</c:v>
                </c:pt>
                <c:pt idx="439">
                  <c:v>#N/A</c:v>
                </c:pt>
                <c:pt idx="440">
                  <c:v>704.40050772054406</c:v>
                </c:pt>
                <c:pt idx="441">
                  <c:v>#N/A</c:v>
                </c:pt>
                <c:pt idx="442">
                  <c:v>#N/A</c:v>
                </c:pt>
                <c:pt idx="443">
                  <c:v>#N/A</c:v>
                </c:pt>
                <c:pt idx="444">
                  <c:v>#N/A</c:v>
                </c:pt>
                <c:pt idx="445">
                  <c:v>#N/A</c:v>
                </c:pt>
                <c:pt idx="446">
                  <c:v>#N/A</c:v>
                </c:pt>
                <c:pt idx="447">
                  <c:v>#N/A</c:v>
                </c:pt>
                <c:pt idx="448">
                  <c:v>#N/A</c:v>
                </c:pt>
                <c:pt idx="449">
                  <c:v>#N/A</c:v>
                </c:pt>
                <c:pt idx="450">
                  <c:v>718.72243542066985</c:v>
                </c:pt>
                <c:pt idx="451">
                  <c:v>#N/A</c:v>
                </c:pt>
                <c:pt idx="452">
                  <c:v>#N/A</c:v>
                </c:pt>
                <c:pt idx="453">
                  <c:v>#N/A</c:v>
                </c:pt>
                <c:pt idx="454">
                  <c:v>#N/A</c:v>
                </c:pt>
                <c:pt idx="455">
                  <c:v>#N/A</c:v>
                </c:pt>
                <c:pt idx="456">
                  <c:v>#N/A</c:v>
                </c:pt>
                <c:pt idx="457">
                  <c:v>#N/A</c:v>
                </c:pt>
                <c:pt idx="458">
                  <c:v>#N/A</c:v>
                </c:pt>
                <c:pt idx="459">
                  <c:v>#N/A</c:v>
                </c:pt>
                <c:pt idx="460">
                  <c:v>732.21424302492744</c:v>
                </c:pt>
                <c:pt idx="461">
                  <c:v>#N/A</c:v>
                </c:pt>
                <c:pt idx="462">
                  <c:v>#N/A</c:v>
                </c:pt>
                <c:pt idx="463">
                  <c:v>#N/A</c:v>
                </c:pt>
                <c:pt idx="464">
                  <c:v>#N/A</c:v>
                </c:pt>
                <c:pt idx="465">
                  <c:v>#N/A</c:v>
                </c:pt>
                <c:pt idx="466">
                  <c:v>#N/A</c:v>
                </c:pt>
                <c:pt idx="467">
                  <c:v>#N/A</c:v>
                </c:pt>
                <c:pt idx="468">
                  <c:v>#N/A</c:v>
                </c:pt>
                <c:pt idx="469">
                  <c:v>#N/A</c:v>
                </c:pt>
                <c:pt idx="470">
                  <c:v>744.87725590786249</c:v>
                </c:pt>
                <c:pt idx="471">
                  <c:v>#N/A</c:v>
                </c:pt>
                <c:pt idx="472">
                  <c:v>#N/A</c:v>
                </c:pt>
                <c:pt idx="473">
                  <c:v>#N/A</c:v>
                </c:pt>
                <c:pt idx="474">
                  <c:v>#N/A</c:v>
                </c:pt>
                <c:pt idx="475">
                  <c:v>#N/A</c:v>
                </c:pt>
                <c:pt idx="476">
                  <c:v>#N/A</c:v>
                </c:pt>
                <c:pt idx="477">
                  <c:v>#N/A</c:v>
                </c:pt>
                <c:pt idx="478">
                  <c:v>#N/A</c:v>
                </c:pt>
                <c:pt idx="479">
                  <c:v>#N/A</c:v>
                </c:pt>
                <c:pt idx="480">
                  <c:v>756.72228411815354</c:v>
                </c:pt>
                <c:pt idx="481">
                  <c:v>#N/A</c:v>
                </c:pt>
                <c:pt idx="482">
                  <c:v>#N/A</c:v>
                </c:pt>
                <c:pt idx="483">
                  <c:v>#N/A</c:v>
                </c:pt>
                <c:pt idx="484">
                  <c:v>#N/A</c:v>
                </c:pt>
                <c:pt idx="485">
                  <c:v>#N/A</c:v>
                </c:pt>
                <c:pt idx="486">
                  <c:v>#N/A</c:v>
                </c:pt>
                <c:pt idx="487">
                  <c:v>#N/A</c:v>
                </c:pt>
                <c:pt idx="488">
                  <c:v>#N/A</c:v>
                </c:pt>
                <c:pt idx="489">
                  <c:v>#N/A</c:v>
                </c:pt>
                <c:pt idx="490">
                  <c:v>767.76805418883362</c:v>
                </c:pt>
                <c:pt idx="491">
                  <c:v>#N/A</c:v>
                </c:pt>
                <c:pt idx="492">
                  <c:v>#N/A</c:v>
                </c:pt>
                <c:pt idx="493">
                  <c:v>#N/A</c:v>
                </c:pt>
                <c:pt idx="494">
                  <c:v>#N/A</c:v>
                </c:pt>
                <c:pt idx="495">
                  <c:v>#N/A</c:v>
                </c:pt>
                <c:pt idx="496">
                  <c:v>#N/A</c:v>
                </c:pt>
                <c:pt idx="497">
                  <c:v>#N/A</c:v>
                </c:pt>
                <c:pt idx="498">
                  <c:v>#N/A</c:v>
                </c:pt>
                <c:pt idx="499">
                  <c:v>#N/A</c:v>
                </c:pt>
                <c:pt idx="500">
                  <c:v>778.03966270371836</c:v>
                </c:pt>
                <c:pt idx="501">
                  <c:v>#N/A</c:v>
                </c:pt>
                <c:pt idx="502">
                  <c:v>#N/A</c:v>
                </c:pt>
                <c:pt idx="503">
                  <c:v>#N/A</c:v>
                </c:pt>
                <c:pt idx="504">
                  <c:v>#N/A</c:v>
                </c:pt>
                <c:pt idx="505">
                  <c:v>#N/A</c:v>
                </c:pt>
                <c:pt idx="506">
                  <c:v>#N/A</c:v>
                </c:pt>
                <c:pt idx="507">
                  <c:v>#N/A</c:v>
                </c:pt>
                <c:pt idx="508">
                  <c:v>#N/A</c:v>
                </c:pt>
                <c:pt idx="509">
                  <c:v>#N/A</c:v>
                </c:pt>
                <c:pt idx="510">
                  <c:v>787.56711998347942</c:v>
                </c:pt>
                <c:pt idx="511">
                  <c:v>#N/A</c:v>
                </c:pt>
                <c:pt idx="512">
                  <c:v>#N/A</c:v>
                </c:pt>
                <c:pt idx="513">
                  <c:v>#N/A</c:v>
                </c:pt>
                <c:pt idx="514">
                  <c:v>#N/A</c:v>
                </c:pt>
                <c:pt idx="515">
                  <c:v>#N/A</c:v>
                </c:pt>
                <c:pt idx="516">
                  <c:v>#N/A</c:v>
                </c:pt>
                <c:pt idx="517">
                  <c:v>#N/A</c:v>
                </c:pt>
                <c:pt idx="518">
                  <c:v>#N/A</c:v>
                </c:pt>
                <c:pt idx="519">
                  <c:v>#N/A</c:v>
                </c:pt>
                <c:pt idx="520">
                  <c:v>796.38402827751702</c:v>
                </c:pt>
                <c:pt idx="521">
                  <c:v>#N/A</c:v>
                </c:pt>
                <c:pt idx="522">
                  <c:v>#N/A</c:v>
                </c:pt>
                <c:pt idx="523">
                  <c:v>#N/A</c:v>
                </c:pt>
                <c:pt idx="524">
                  <c:v>#N/A</c:v>
                </c:pt>
                <c:pt idx="525">
                  <c:v>#N/A</c:v>
                </c:pt>
                <c:pt idx="526">
                  <c:v>#N/A</c:v>
                </c:pt>
                <c:pt idx="527">
                  <c:v>#N/A</c:v>
                </c:pt>
                <c:pt idx="528">
                  <c:v>#N/A</c:v>
                </c:pt>
                <c:pt idx="529">
                  <c:v>#N/A</c:v>
                </c:pt>
                <c:pt idx="530">
                  <c:v>804.5264189110311</c:v>
                </c:pt>
                <c:pt idx="531">
                  <c:v>#N/A</c:v>
                </c:pt>
                <c:pt idx="532">
                  <c:v>#N/A</c:v>
                </c:pt>
                <c:pt idx="533">
                  <c:v>#N/A</c:v>
                </c:pt>
                <c:pt idx="534">
                  <c:v>#N/A</c:v>
                </c:pt>
                <c:pt idx="535">
                  <c:v>#N/A</c:v>
                </c:pt>
                <c:pt idx="536">
                  <c:v>#N/A</c:v>
                </c:pt>
                <c:pt idx="537">
                  <c:v>#N/A</c:v>
                </c:pt>
                <c:pt idx="538">
                  <c:v>#N/A</c:v>
                </c:pt>
                <c:pt idx="539">
                  <c:v>#N/A</c:v>
                </c:pt>
                <c:pt idx="540">
                  <c:v>812.03175727349753</c:v>
                </c:pt>
                <c:pt idx="541">
                  <c:v>#N/A</c:v>
                </c:pt>
                <c:pt idx="542">
                  <c:v>#N/A</c:v>
                </c:pt>
                <c:pt idx="543">
                  <c:v>#N/A</c:v>
                </c:pt>
                <c:pt idx="544">
                  <c:v>#N/A</c:v>
                </c:pt>
                <c:pt idx="545">
                  <c:v>#N/A</c:v>
                </c:pt>
                <c:pt idx="546">
                  <c:v>#N/A</c:v>
                </c:pt>
                <c:pt idx="547">
                  <c:v>#N/A</c:v>
                </c:pt>
                <c:pt idx="548">
                  <c:v>#N/A</c:v>
                </c:pt>
                <c:pt idx="549">
                  <c:v>#N/A</c:v>
                </c:pt>
                <c:pt idx="550">
                  <c:v>818.93811317720883</c:v>
                </c:pt>
                <c:pt idx="551">
                  <c:v>#N/A</c:v>
                </c:pt>
                <c:pt idx="552">
                  <c:v>#N/A</c:v>
                </c:pt>
                <c:pt idx="553">
                  <c:v>#N/A</c:v>
                </c:pt>
                <c:pt idx="554">
                  <c:v>#N/A</c:v>
                </c:pt>
                <c:pt idx="555">
                  <c:v>#N/A</c:v>
                </c:pt>
                <c:pt idx="556">
                  <c:v>#N/A</c:v>
                </c:pt>
                <c:pt idx="557">
                  <c:v>#N/A</c:v>
                </c:pt>
                <c:pt idx="558">
                  <c:v>#N/A</c:v>
                </c:pt>
                <c:pt idx="559">
                  <c:v>#N/A</c:v>
                </c:pt>
                <c:pt idx="560">
                  <c:v>825.28348646274833</c:v>
                </c:pt>
                <c:pt idx="561">
                  <c:v>#N/A</c:v>
                </c:pt>
                <c:pt idx="562">
                  <c:v>#N/A</c:v>
                </c:pt>
                <c:pt idx="563">
                  <c:v>#N/A</c:v>
                </c:pt>
                <c:pt idx="564">
                  <c:v>#N/A</c:v>
                </c:pt>
                <c:pt idx="565">
                  <c:v>#N/A</c:v>
                </c:pt>
                <c:pt idx="566">
                  <c:v>#N/A</c:v>
                </c:pt>
                <c:pt idx="567">
                  <c:v>#N/A</c:v>
                </c:pt>
                <c:pt idx="568">
                  <c:v>#N/A</c:v>
                </c:pt>
                <c:pt idx="569">
                  <c:v>#N/A</c:v>
                </c:pt>
                <c:pt idx="570">
                  <c:v>831.1052731180705</c:v>
                </c:pt>
                <c:pt idx="571">
                  <c:v>#N/A</c:v>
                </c:pt>
                <c:pt idx="572">
                  <c:v>#N/A</c:v>
                </c:pt>
                <c:pt idx="573">
                  <c:v>#N/A</c:v>
                </c:pt>
                <c:pt idx="574">
                  <c:v>#N/A</c:v>
                </c:pt>
                <c:pt idx="575">
                  <c:v>#N/A</c:v>
                </c:pt>
                <c:pt idx="576">
                  <c:v>#N/A</c:v>
                </c:pt>
                <c:pt idx="577">
                  <c:v>#N/A</c:v>
                </c:pt>
                <c:pt idx="578">
                  <c:v>#N/A</c:v>
                </c:pt>
                <c:pt idx="579">
                  <c:v>#N/A</c:v>
                </c:pt>
                <c:pt idx="580">
                  <c:v>836.4398549114253</c:v>
                </c:pt>
                <c:pt idx="581">
                  <c:v>#N/A</c:v>
                </c:pt>
                <c:pt idx="582">
                  <c:v>#N/A</c:v>
                </c:pt>
                <c:pt idx="583">
                  <c:v>#N/A</c:v>
                </c:pt>
                <c:pt idx="584">
                  <c:v>#N/A</c:v>
                </c:pt>
                <c:pt idx="585">
                  <c:v>#N/A</c:v>
                </c:pt>
                <c:pt idx="586">
                  <c:v>#N/A</c:v>
                </c:pt>
                <c:pt idx="587">
                  <c:v>#N/A</c:v>
                </c:pt>
                <c:pt idx="588">
                  <c:v>#N/A</c:v>
                </c:pt>
                <c:pt idx="589">
                  <c:v>#N/A</c:v>
                </c:pt>
                <c:pt idx="590">
                  <c:v>841.32229496927482</c:v>
                </c:pt>
                <c:pt idx="591">
                  <c:v>#N/A</c:v>
                </c:pt>
                <c:pt idx="592">
                  <c:v>#N/A</c:v>
                </c:pt>
                <c:pt idx="593">
                  <c:v>#N/A</c:v>
                </c:pt>
                <c:pt idx="594">
                  <c:v>#N/A</c:v>
                </c:pt>
                <c:pt idx="595">
                  <c:v>#N/A</c:v>
                </c:pt>
                <c:pt idx="596">
                  <c:v>#N/A</c:v>
                </c:pt>
                <c:pt idx="597">
                  <c:v>#N/A</c:v>
                </c:pt>
                <c:pt idx="598">
                  <c:v>#N/A</c:v>
                </c:pt>
                <c:pt idx="599">
                  <c:v>#N/A</c:v>
                </c:pt>
                <c:pt idx="600">
                  <c:v>845.7861223086403</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2050.6023199152528</c:v>
                </c:pt>
                <c:pt idx="345">
                  <c:v>2050.5478176302659</c:v>
                </c:pt>
                <c:pt idx="346">
                  <c:v>2050.3952896108731</c:v>
                </c:pt>
                <c:pt idx="347">
                  <c:v>2050.1448697457254</c:v>
                </c:pt>
                <c:pt idx="348">
                  <c:v>2049.7966928435139</c:v>
                </c:pt>
                <c:pt idx="349">
                  <c:v>2049.3508955513689</c:v>
                </c:pt>
                <c:pt idx="350">
                  <c:v>2048.8076172409847</c:v>
                </c:pt>
                <c:pt idx="351">
                  <c:v>2048.1670008537167</c:v>
                </c:pt>
                <c:pt idx="352">
                  <c:v>2047.4291936973832</c:v>
                </c:pt>
                <c:pt idx="353">
                  <c:v>2046.594348189177</c:v>
                </c:pt>
                <c:pt idx="354">
                  <c:v>2045.6626225408429</c:v>
                </c:pt>
                <c:pt idx="355">
                  <c:v>2044.6341813839629</c:v>
                </c:pt>
                <c:pt idx="356">
                  <c:v>2043.5091963347236</c:v>
                </c:pt>
                <c:pt idx="357">
                  <c:v>2042.2878464988655</c:v>
                </c:pt>
                <c:pt idx="358">
                  <c:v>2040.9703189185759</c:v>
                </c:pt>
                <c:pt idx="359">
                  <c:v>2039.556808963905</c:v>
                </c:pt>
                <c:pt idx="360">
                  <c:v>2038.0475206718502</c:v>
                </c:pt>
                <c:pt idx="361">
                  <c:v>2036.4426670366049</c:v>
                </c:pt>
                <c:pt idx="362">
                  <c:v>2034.7424702546423</c:v>
                </c:pt>
                <c:pt idx="363">
                  <c:v>2032.9471619283268</c:v>
                </c:pt>
                <c:pt idx="364">
                  <c:v>2031.0569832316692</c:v>
                </c:pt>
                <c:pt idx="365">
                  <c:v>2029.072185041678</c:v>
                </c:pt>
                <c:pt idx="366">
                  <c:v>2026.9930280385524</c:v>
                </c:pt>
                <c:pt idx="367">
                  <c:v>2024.8197827777212</c:v>
                </c:pt>
                <c:pt idx="368">
                  <c:v>2022.5527297364845</c:v>
                </c:pt>
                <c:pt idx="369">
                  <c:v>2020.1921593377585</c:v>
                </c:pt>
                <c:pt idx="370">
                  <c:v>2017.7383719531852</c:v>
                </c:pt>
                <c:pt idx="371">
                  <c:v>2015.1916778876314</c:v>
                </c:pt>
                <c:pt idx="372">
                  <c:v>2012.5523973468985</c:v>
                </c:pt>
                <c:pt idx="373">
                  <c:v>2009.8208603902567</c:v>
                </c:pt>
                <c:pt idx="374">
                  <c:v>2006.997406869252</c:v>
                </c:pt>
                <c:pt idx="375">
                  <c:v>2004.08238635407</c:v>
                </c:pt>
                <c:pt idx="376">
                  <c:v>2001.0761580486037</c:v>
                </c:pt>
                <c:pt idx="377">
                  <c:v>1997.9790906952446</c:v>
                </c:pt>
                <c:pt idx="378">
                  <c:v>1994.7915624703119</c:v>
                </c:pt>
                <c:pt idx="379">
                  <c:v>1991.5139608709342</c:v>
                </c:pt>
                <c:pt idx="380">
                  <c:v>1988.1466825941177</c:v>
                </c:pt>
                <c:pt idx="381">
                  <c:v>1984.6901334086592</c:v>
                </c:pt>
                <c:pt idx="382">
                  <c:v>1981.1447280204993</c:v>
                </c:pt>
                <c:pt idx="383">
                  <c:v>1977.5108899320555</c:v>
                </c:pt>
                <c:pt idx="384">
                  <c:v>1973.7890512960266</c:v>
                </c:pt>
                <c:pt idx="385">
                  <c:v>1969.9796527641158</c:v>
                </c:pt>
                <c:pt idx="386">
                  <c:v>1966.0831433310852</c:v>
                </c:pt>
                <c:pt idx="387">
                  <c:v>1962.0999801745211</c:v>
                </c:pt>
                <c:pt idx="388">
                  <c:v>1958.0306284906601</c:v>
                </c:pt>
                <c:pt idx="389">
                  <c:v>1953.8755613266048</c:v>
                </c:pt>
                <c:pt idx="390">
                  <c:v>1949.6352594092307</c:v>
                </c:pt>
                <c:pt idx="391">
                  <c:v>1945.3102109710728</c:v>
                </c:pt>
                <c:pt idx="392">
                  <c:v>1940.9009115734607</c:v>
                </c:pt>
                <c:pt idx="393">
                  <c:v>1936.4078639271527</c:v>
                </c:pt>
                <c:pt idx="394">
                  <c:v>1931.8315777107146</c:v>
                </c:pt>
                <c:pt idx="395">
                  <c:v>1927.1725693868677</c:v>
                </c:pt>
                <c:pt idx="396">
                  <c:v>1922.4313620170271</c:v>
                </c:pt>
                <c:pt idx="397">
                  <c:v>1917.6084850742363</c:v>
                </c:pt>
                <c:pt idx="398">
                  <c:v>1912.7044742547</c:v>
                </c:pt>
                <c:pt idx="399">
                  <c:v>1907.7198712881063</c:v>
                </c:pt>
                <c:pt idx="400">
                  <c:v>1902.6552237469225</c:v>
                </c:pt>
                <c:pt idx="401">
                  <c:v>1897.5110848548422</c:v>
                </c:pt>
                <c:pt idx="402">
                  <c:v>1892.2880132945563</c:v>
                </c:pt>
                <c:pt idx="403">
                  <c:v>1886.9865730150125</c:v>
                </c:pt>
                <c:pt idx="404">
                  <c:v>1881.6073330383249</c:v>
                </c:pt>
                <c:pt idx="405">
                  <c:v>1876.1508672664866</c:v>
                </c:pt>
                <c:pt idx="406">
                  <c:v>1870.6177542880375</c:v>
                </c:pt>
                <c:pt idx="407">
                  <c:v>1865.0085771848312</c:v>
                </c:pt>
                <c:pt idx="408">
                  <c:v>1859.3239233390425</c:v>
                </c:pt>
                <c:pt idx="409">
                  <c:v>1853.5643842405511</c:v>
                </c:pt>
                <c:pt idx="410">
                  <c:v>1847.7305552948339</c:v>
                </c:pt>
                <c:pt idx="411">
                  <c:v>1841.8230356314941</c:v>
                </c:pt>
                <c:pt idx="412">
                  <c:v>1835.8424279135493</c:v>
                </c:pt>
                <c:pt idx="413">
                  <c:v>1829.7893381476006</c:v>
                </c:pt>
                <c:pt idx="414">
                  <c:v>1823.6643754949962</c:v>
                </c:pt>
                <c:pt idx="415">
                  <c:v>1817.4681520841027</c:v>
                </c:pt>
                <c:pt idx="416">
                  <c:v>1811.2012828237914</c:v>
                </c:pt>
                <c:pt idx="417">
                  <c:v>1804.864385218244</c:v>
                </c:pt>
                <c:pt idx="418">
                  <c:v>1798.4580791831784</c:v>
                </c:pt>
                <c:pt idx="419">
                  <c:v>1791.9829868635911</c:v>
                </c:pt>
                <c:pt idx="420">
                  <c:v>1785.4397324531087</c:v>
                </c:pt>
                <c:pt idx="421">
                  <c:v>1778.8289420150388</c:v>
                </c:pt>
                <c:pt idx="422">
                  <c:v>1772.1512433052046</c:v>
                </c:pt>
                <c:pt idx="423">
                  <c:v>1765.4072655966474</c:v>
                </c:pt>
                <c:pt idx="424">
                  <c:v>1758.5976395062726</c:v>
                </c:pt>
                <c:pt idx="425">
                  <c:v>1751.7229968235165</c:v>
                </c:pt>
                <c:pt idx="426">
                  <c:v>1744.7839703411055</c:v>
                </c:pt>
                <c:pt idx="427">
                  <c:v>1737.7811936879721</c:v>
                </c:pt>
                <c:pt idx="428">
                  <c:v>1730.7153011643973</c:v>
                </c:pt>
                <c:pt idx="429">
                  <c:v>1723.586927579436</c:v>
                </c:pt>
                <c:pt idx="430">
                  <c:v>1716.3967080906859</c:v>
                </c:pt>
                <c:pt idx="431">
                  <c:v>1709.1452780464526</c:v>
                </c:pt>
                <c:pt idx="432">
                  <c:v>1701.8332728303617</c:v>
                </c:pt>
                <c:pt idx="433">
                  <c:v>1694.4613277084675</c:v>
                </c:pt>
                <c:pt idx="434">
                  <c:v>1687.0300776789004</c:v>
                </c:pt>
                <c:pt idx="435">
                  <c:v>1679.5401573240961</c:v>
                </c:pt>
                <c:pt idx="436">
                  <c:v>1671.9922006656432</c:v>
                </c:pt>
                <c:pt idx="437">
                  <c:v>1664.3868410217851</c:v>
                </c:pt>
                <c:pt idx="438">
                  <c:v>1656.7247108676083</c:v>
                </c:pt>
                <c:pt idx="439">
                  <c:v>1649.0064416979453</c:v>
                </c:pt>
                <c:pt idx="440">
                  <c:v>1641.232663893019</c:v>
                </c:pt>
                <c:pt idx="441">
                  <c:v>1633.4040065868512</c:v>
                </c:pt>
                <c:pt idx="442">
                  <c:v>1625.5210975384559</c:v>
                </c:pt>
                <c:pt idx="443">
                  <c:v>1617.5845630058343</c:v>
                </c:pt>
                <c:pt idx="444">
                  <c:v>1609.5950276227875</c:v>
                </c:pt>
                <c:pt idx="445">
                  <c:v>1601.5531142785583</c:v>
                </c:pt>
                <c:pt idx="446">
                  <c:v>1593.459444000312</c:v>
                </c:pt>
                <c:pt idx="447">
                  <c:v>1585.3146358384633</c:v>
                </c:pt>
                <c:pt idx="448">
                  <c:v>1577.1193067548541</c:v>
                </c:pt>
                <c:pt idx="449">
                  <c:v>1568.8740715137842</c:v>
                </c:pt>
                <c:pt idx="450">
                  <c:v>1560.5795425758959</c:v>
                </c:pt>
                <c:pt idx="451">
                  <c:v>1552.2363299949086</c:v>
                </c:pt>
                <c:pt idx="452">
                  <c:v>1543.8450413172011</c:v>
                </c:pt>
                <c:pt idx="453">
                  <c:v>1535.4062814842327</c:v>
                </c:pt>
                <c:pt idx="454">
                  <c:v>1526.9206527377969</c:v>
                </c:pt>
                <c:pt idx="455">
                  <c:v>1518.3887545280948</c:v>
                </c:pt>
                <c:pt idx="456">
                  <c:v>1509.8111834246183</c:v>
                </c:pt>
                <c:pt idx="457">
                  <c:v>1501.1885330298269</c:v>
                </c:pt>
                <c:pt idx="458">
                  <c:v>1492.5213938956024</c:v>
                </c:pt>
                <c:pt idx="459">
                  <c:v>1483.8103534424652</c:v>
                </c:pt>
                <c:pt idx="460">
                  <c:v>1475.0559958815306</c:v>
                </c:pt>
                <c:pt idx="461">
                  <c:v>1466.2589021391861</c:v>
                </c:pt>
                <c:pt idx="462">
                  <c:v>1457.4196497844664</c:v>
                </c:pt>
                <c:pt idx="463">
                  <c:v>1448.5388129591024</c:v>
                </c:pt>
                <c:pt idx="464">
                  <c:v>1439.6169623102201</c:v>
                </c:pt>
                <c:pt idx="465">
                  <c:v>1430.65466492566</c:v>
                </c:pt>
                <c:pt idx="466">
                  <c:v>1421.6524842718939</c:v>
                </c:pt>
                <c:pt idx="467">
                  <c:v>1412.610980134506</c:v>
                </c:pt>
                <c:pt idx="468">
                  <c:v>1403.5307085612112</c:v>
                </c:pt>
                <c:pt idx="469">
                  <c:v>1394.4122218073774</c:v>
                </c:pt>
                <c:pt idx="470">
                  <c:v>1385.2560682840233</c:v>
                </c:pt>
                <c:pt idx="471">
                  <c:v>1376.0627925082547</c:v>
                </c:pt>
                <c:pt idx="472">
                  <c:v>1366.8329350561094</c:v>
                </c:pt>
                <c:pt idx="473">
                  <c:v>1357.567032517773</c:v>
                </c:pt>
                <c:pt idx="474">
                  <c:v>1348.2656174551341</c:v>
                </c:pt>
                <c:pt idx="475">
                  <c:v>1338.9292183616394</c:v>
                </c:pt>
                <c:pt idx="476">
                  <c:v>1329.5583596244151</c:v>
                </c:pt>
                <c:pt idx="477">
                  <c:v>1320.1535614886157</c:v>
                </c:pt>
                <c:pt idx="478">
                  <c:v>1310.7153400239638</c:v>
                </c:pt>
                <c:pt idx="479">
                  <c:v>1301.244207093443</c:v>
                </c:pt>
                <c:pt idx="480">
                  <c:v>1291.7406703241049</c:v>
                </c:pt>
                <c:pt idx="481">
                  <c:v>1282.2052330799511</c:v>
                </c:pt>
                <c:pt idx="482">
                  <c:v>1272.6383944368529</c:v>
                </c:pt>
                <c:pt idx="483">
                  <c:v>1263.0406491594674</c:v>
                </c:pt>
                <c:pt idx="484">
                  <c:v>1253.4124876801122</c:v>
                </c:pt>
                <c:pt idx="485">
                  <c:v>1243.7543960795579</c:v>
                </c:pt>
                <c:pt idx="486">
                  <c:v>1234.0668560696977</c:v>
                </c:pt>
                <c:pt idx="487">
                  <c:v>1224.3503449780574</c:v>
                </c:pt>
                <c:pt idx="488">
                  <c:v>1214.6053357341025</c:v>
                </c:pt>
                <c:pt idx="489">
                  <c:v>1204.8322968573036</c:v>
                </c:pt>
                <c:pt idx="490">
                  <c:v>1195.0316924469203</c:v>
                </c:pt>
                <c:pt idx="491">
                  <c:v>1185.2039821734636</c:v>
                </c:pt>
                <c:pt idx="492">
                  <c:v>1175.3496212717969</c:v>
                </c:pt>
                <c:pt idx="493">
                  <c:v>1165.4690605358353</c:v>
                </c:pt>
                <c:pt idx="494">
                  <c:v>1155.5627463148048</c:v>
                </c:pt>
                <c:pt idx="495">
                  <c:v>1145.631120511021</c:v>
                </c:pt>
                <c:pt idx="496">
                  <c:v>1135.6746205791476</c:v>
                </c:pt>
                <c:pt idx="497">
                  <c:v>1125.693679526898</c:v>
                </c:pt>
                <c:pt idx="498">
                  <c:v>1115.6887259171385</c:v>
                </c:pt>
                <c:pt idx="499">
                  <c:v>1105.6601838713564</c:v>
                </c:pt>
                <c:pt idx="500">
                  <c:v>1095.608473074454</c:v>
                </c:pt>
                <c:pt idx="501">
                  <c:v>1085.5340087808318</c:v>
                </c:pt>
                <c:pt idx="502">
                  <c:v>1075.4372018217218</c:v>
                </c:pt>
                <c:pt idx="503">
                  <c:v>1065.3184586137352</c:v>
                </c:pt>
                <c:pt idx="504">
                  <c:v>1055.1781811685864</c:v>
                </c:pt>
                <c:pt idx="505">
                  <c:v>1045.0167671039599</c:v>
                </c:pt>
                <c:pt idx="506">
                  <c:v>1034.8346096554785</c:v>
                </c:pt>
                <c:pt idx="507">
                  <c:v>1024.632097689745</c:v>
                </c:pt>
                <c:pt idx="508">
                  <c:v>1014.4096157184152</c:v>
                </c:pt>
                <c:pt idx="509">
                  <c:v>1004.1675439132715</c:v>
                </c:pt>
                <c:pt idx="510">
                  <c:v>993.90625812226301</c:v>
                </c:pt>
                <c:pt idx="511">
                  <c:v>983.62612988647663</c:v>
                </c:pt>
                <c:pt idx="512">
                  <c:v>973.32752645800758</c:v>
                </c:pt>
                <c:pt idx="513">
                  <c:v>963.01081081869586</c:v>
                </c:pt>
                <c:pt idx="514">
                  <c:v>952.67634169969699</c:v>
                </c:pt>
                <c:pt idx="515">
                  <c:v>942.3244736018554</c:v>
                </c:pt>
                <c:pt idx="516">
                  <c:v>931.95555681684868</c:v>
                </c:pt>
                <c:pt idx="517">
                  <c:v>921.56993744907311</c:v>
                </c:pt>
                <c:pt idx="518">
                  <c:v>911.16795743823945</c:v>
                </c:pt>
                <c:pt idx="519">
                  <c:v>900.74995458265062</c:v>
                </c:pt>
                <c:pt idx="520">
                  <c:v>890.3162625631312</c:v>
                </c:pt>
                <c:pt idx="521">
                  <c:v>879.86721096758095</c:v>
                </c:pt>
                <c:pt idx="522">
                  <c:v>869.40312531612392</c:v>
                </c:pt>
                <c:pt idx="523">
                  <c:v>858.92432708682713</c:v>
                </c:pt>
                <c:pt idx="524">
                  <c:v>848.43113374196002</c:v>
                </c:pt>
                <c:pt idx="525">
                  <c:v>837.92385875477009</c:v>
                </c:pt>
                <c:pt idx="526">
                  <c:v>827.40281163674854</c:v>
                </c:pt>
                <c:pt idx="527">
                  <c:v>816.86829796536051</c:v>
                </c:pt>
                <c:pt idx="528">
                  <c:v>806.32061941221536</c:v>
                </c:pt>
                <c:pt idx="529">
                  <c:v>795.76007377165342</c:v>
                </c:pt>
                <c:pt idx="530">
                  <c:v>785.18695498972511</c:v>
                </c:pt>
                <c:pt idx="531">
                  <c:v>774.6015531935401</c:v>
                </c:pt>
                <c:pt idx="532">
                  <c:v>764.0041547209629</c:v>
                </c:pt>
                <c:pt idx="533">
                  <c:v>753.39504215063471</c:v>
                </c:pt>
                <c:pt idx="534">
                  <c:v>742.77449433229879</c:v>
                </c:pt>
                <c:pt idx="535">
                  <c:v>732.14278641740873</c:v>
                </c:pt>
                <c:pt idx="536">
                  <c:v>721.50018989000012</c:v>
                </c:pt>
                <c:pt idx="537">
                  <c:v>710.84697259780455</c:v>
                </c:pt>
                <c:pt idx="538">
                  <c:v>700.18339878358802</c:v>
                </c:pt>
                <c:pt idx="539">
                  <c:v>689.50972911669351</c:v>
                </c:pt>
                <c:pt idx="540">
                  <c:v>678.82622072477102</c:v>
                </c:pt>
                <c:pt idx="541">
                  <c:v>668.13312722567593</c:v>
                </c:pt>
                <c:pt idx="542">
                  <c:v>657.43069875951903</c:v>
                </c:pt>
                <c:pt idx="543">
                  <c:v>646.71918202085146</c:v>
                </c:pt>
                <c:pt idx="544">
                  <c:v>635.9988202909683</c:v>
                </c:pt>
                <c:pt idx="545">
                  <c:v>625.26985347031427</c:v>
                </c:pt>
                <c:pt idx="546">
                  <c:v>614.53251811097687</c:v>
                </c:pt>
                <c:pt idx="547">
                  <c:v>603.7870474492521</c:v>
                </c:pt>
                <c:pt idx="548">
                  <c:v>593.03367143826745</c:v>
                </c:pt>
                <c:pt idx="549">
                  <c:v>582.27261678064906</c:v>
                </c:pt>
                <c:pt idx="550">
                  <c:v>571.50410696121889</c:v>
                </c:pt>
                <c:pt idx="551">
                  <c:v>560.72836227970913</c:v>
                </c:pt>
                <c:pt idx="552">
                  <c:v>549.94559988348044</c:v>
                </c:pt>
                <c:pt idx="553">
                  <c:v>539.15603380023254</c:v>
                </c:pt>
                <c:pt idx="554">
                  <c:v>528.3598749706947</c:v>
                </c:pt>
                <c:pt idx="555">
                  <c:v>517.55733128128497</c:v>
                </c:pt>
                <c:pt idx="556">
                  <c:v>506.7486075967264</c:v>
                </c:pt>
                <c:pt idx="557">
                  <c:v>495.9339057926104</c:v>
                </c:pt>
                <c:pt idx="558">
                  <c:v>485.11342478789618</c:v>
                </c:pt>
                <c:pt idx="559">
                  <c:v>474.28736057733664</c:v>
                </c:pt>
                <c:pt idx="560">
                  <c:v>463.45590626382108</c:v>
                </c:pt>
                <c:pt idx="561">
                  <c:v>452.61925209062542</c:v>
                </c:pt>
                <c:pt idx="562">
                  <c:v>441.77758547356098</c:v>
                </c:pt>
                <c:pt idx="563">
                  <c:v>430.93109103301322</c:v>
                </c:pt>
                <c:pt idx="564">
                  <c:v>420.07995062586264</c:v>
                </c:pt>
                <c:pt idx="565">
                  <c:v>409.2243433772793</c:v>
                </c:pt>
                <c:pt idx="566">
                  <c:v>398.36444571238383</c:v>
                </c:pt>
                <c:pt idx="567">
                  <c:v>387.50043138776772</c:v>
                </c:pt>
                <c:pt idx="568">
                  <c:v>376.63247152286544</c:v>
                </c:pt>
                <c:pt idx="569">
                  <c:v>365.7607346311724</c:v>
                </c:pt>
                <c:pt idx="570">
                  <c:v>354.88538665130193</c:v>
                </c:pt>
                <c:pt idx="571">
                  <c:v>344.00659097787531</c:v>
                </c:pt>
                <c:pt idx="572">
                  <c:v>333.12450849223922</c:v>
                </c:pt>
                <c:pt idx="573">
                  <c:v>322.23929759300478</c:v>
                </c:pt>
                <c:pt idx="574">
                  <c:v>311.35111422640335</c:v>
                </c:pt>
                <c:pt idx="575">
                  <c:v>300.46011191645374</c:v>
                </c:pt>
                <c:pt idx="576">
                  <c:v>289.566441794936</c:v>
                </c:pt>
                <c:pt idx="577">
                  <c:v>278.6702526311679</c:v>
                </c:pt>
                <c:pt idx="578">
                  <c:v>267.77169086157909</c:v>
                </c:pt>
                <c:pt idx="579">
                  <c:v>256.87090061907941</c:v>
                </c:pt>
                <c:pt idx="580">
                  <c:v>245.96802376221734</c:v>
                </c:pt>
                <c:pt idx="581">
                  <c:v>235.06319990412501</c:v>
                </c:pt>
                <c:pt idx="582">
                  <c:v>224.15656644124655</c:v>
                </c:pt>
                <c:pt idx="583">
                  <c:v>213.2482585818465</c:v>
                </c:pt>
                <c:pt idx="584">
                  <c:v>202.3384093742952</c:v>
                </c:pt>
                <c:pt idx="585">
                  <c:v>191.42714973512881</c:v>
                </c:pt>
                <c:pt idx="586">
                  <c:v>180.51460847688082</c:v>
                </c:pt>
                <c:pt idx="587">
                  <c:v>169.60091233568318</c:v>
                </c:pt>
                <c:pt idx="588">
                  <c:v>158.68618599863453</c:v>
                </c:pt>
                <c:pt idx="589">
                  <c:v>147.77055213093362</c:v>
                </c:pt>
                <c:pt idx="590">
                  <c:v>136.85413140277609</c:v>
                </c:pt>
                <c:pt idx="591">
                  <c:v>125.93704251601268</c:v>
                </c:pt>
                <c:pt idx="592">
                  <c:v>115.01940223056774</c:v>
                </c:pt>
                <c:pt idx="593">
                  <c:v>104.1013253906162</c:v>
                </c:pt>
                <c:pt idx="594">
                  <c:v>93.182924950518128</c:v>
                </c:pt>
                <c:pt idx="595">
                  <c:v>82.264312000509534</c:v>
                </c:pt>
                <c:pt idx="596">
                  <c:v>71.3455957921486</c:v>
                </c:pt>
                <c:pt idx="597">
                  <c:v>60.426883763516472</c:v>
                </c:pt>
                <c:pt idx="598">
                  <c:v>49.508281564171881</c:v>
                </c:pt>
                <c:pt idx="599">
                  <c:v>38.58989307985911</c:v>
                </c:pt>
                <c:pt idx="600">
                  <c:v>27.671820456968799</c:v>
                </c:pt>
                <c:pt idx="601">
                  <c:v>16.754164126751263</c:v>
                </c:pt>
                <c:pt idx="602">
                  <c:v>5.8370228292821338</c:v>
                </c:pt>
                <c:pt idx="603">
                  <c:v>-5.0795063628197994</c:v>
                </c:pt>
                <c:pt idx="604">
                  <c:v>-5.0904225615206</c:v>
                </c:pt>
                <c:pt idx="605">
                  <c:v>-5.1013387594665147</c:v>
                </c:pt>
                <c:pt idx="606">
                  <c:v>-5.1122549566574493</c:v>
                </c:pt>
                <c:pt idx="607">
                  <c:v>-5.1231711530933115</c:v>
                </c:pt>
                <c:pt idx="608">
                  <c:v>-5.134087348774008</c:v>
                </c:pt>
                <c:pt idx="609">
                  <c:v>-5.1450035436994455</c:v>
                </c:pt>
                <c:pt idx="610">
                  <c:v>-5.1559197378695316</c:v>
                </c:pt>
                <c:pt idx="611">
                  <c:v>-5.1668359312841732</c:v>
                </c:pt>
                <c:pt idx="612">
                  <c:v>-5.1777521239432778</c:v>
                </c:pt>
                <c:pt idx="613">
                  <c:v>-5.1886683158467521</c:v>
                </c:pt>
                <c:pt idx="614">
                  <c:v>-5.199584506994503</c:v>
                </c:pt>
                <c:pt idx="615">
                  <c:v>-5.2105006973864381</c:v>
                </c:pt>
                <c:pt idx="616">
                  <c:v>-5.221416887022464</c:v>
                </c:pt>
                <c:pt idx="617">
                  <c:v>-5.2323330759024875</c:v>
                </c:pt>
                <c:pt idx="618">
                  <c:v>-5.2432492640264163</c:v>
                </c:pt>
                <c:pt idx="619">
                  <c:v>-5.2541654513941571</c:v>
                </c:pt>
                <c:pt idx="620">
                  <c:v>-5.2650816380056167</c:v>
                </c:pt>
                <c:pt idx="621">
                  <c:v>-5.2759978238607026</c:v>
                </c:pt>
                <c:pt idx="622">
                  <c:v>-5.2869140089593216</c:v>
                </c:pt>
                <c:pt idx="623">
                  <c:v>-5.2978301933013805</c:v>
                </c:pt>
                <c:pt idx="624">
                  <c:v>-5.3087463768867869</c:v>
                </c:pt>
                <c:pt idx="625">
                  <c:v>-5.3196625597154483</c:v>
                </c:pt>
                <c:pt idx="626">
                  <c:v>-5.3305787417872708</c:v>
                </c:pt>
                <c:pt idx="627">
                  <c:v>-5.3414949231021618</c:v>
                </c:pt>
                <c:pt idx="628">
                  <c:v>-5.352411103660029</c:v>
                </c:pt>
                <c:pt idx="629">
                  <c:v>-5.3633272834607784</c:v>
                </c:pt>
                <c:pt idx="630">
                  <c:v>-5.3742434625043174</c:v>
                </c:pt>
                <c:pt idx="631">
                  <c:v>-5.3851596407905538</c:v>
                </c:pt>
                <c:pt idx="632">
                  <c:v>-5.3960758183193942</c:v>
                </c:pt>
                <c:pt idx="633">
                  <c:v>-5.4069919950907455</c:v>
                </c:pt>
                <c:pt idx="634">
                  <c:v>-5.4179081711045152</c:v>
                </c:pt>
                <c:pt idx="635">
                  <c:v>-5.4288243463606101</c:v>
                </c:pt>
                <c:pt idx="636">
                  <c:v>-5.4397405208589369</c:v>
                </c:pt>
                <c:pt idx="637">
                  <c:v>-5.4506566945994033</c:v>
                </c:pt>
                <c:pt idx="638">
                  <c:v>-5.461572867581916</c:v>
                </c:pt>
                <c:pt idx="639">
                  <c:v>-5.4724890398063826</c:v>
                </c:pt>
                <c:pt idx="640">
                  <c:v>-5.4834052112727099</c:v>
                </c:pt>
                <c:pt idx="641">
                  <c:v>-5.4943213819808054</c:v>
                </c:pt>
                <c:pt idx="642">
                  <c:v>-5.5052375519305752</c:v>
                </c:pt>
                <c:pt idx="643">
                  <c:v>-5.5161537211219276</c:v>
                </c:pt>
                <c:pt idx="644">
                  <c:v>-5.5270698895547685</c:v>
                </c:pt>
                <c:pt idx="645">
                  <c:v>-5.5379860572290056</c:v>
                </c:pt>
                <c:pt idx="646">
                  <c:v>-5.5489022241445465</c:v>
                </c:pt>
                <c:pt idx="647">
                  <c:v>-5.5598183903012979</c:v>
                </c:pt>
                <c:pt idx="648">
                  <c:v>-5.5707345556991665</c:v>
                </c:pt>
                <c:pt idx="649">
                  <c:v>-5.5816507203380601</c:v>
                </c:pt>
                <c:pt idx="650">
                  <c:v>-5.5925668842178853</c:v>
                </c:pt>
                <c:pt idx="651">
                  <c:v>-5.6034830473385497</c:v>
                </c:pt>
                <c:pt idx="652">
                  <c:v>-5.6143992096999602</c:v>
                </c:pt>
                <c:pt idx="653">
                  <c:v>-5.6253153713020234</c:v>
                </c:pt>
                <c:pt idx="654">
                  <c:v>-5.636231532144647</c:v>
                </c:pt>
                <c:pt idx="655">
                  <c:v>-5.6471476922277377</c:v>
                </c:pt>
                <c:pt idx="656">
                  <c:v>-5.6580638515512032</c:v>
                </c:pt>
                <c:pt idx="657">
                  <c:v>-5.6689800101149501</c:v>
                </c:pt>
                <c:pt idx="658">
                  <c:v>-5.6798961679188862</c:v>
                </c:pt>
                <c:pt idx="659">
                  <c:v>-5.6908123249629181</c:v>
                </c:pt>
                <c:pt idx="660">
                  <c:v>-5.7017284812469526</c:v>
                </c:pt>
                <c:pt idx="661">
                  <c:v>-5.7126446367708974</c:v>
                </c:pt>
                <c:pt idx="662">
                  <c:v>-5.7235607915346591</c:v>
                </c:pt>
                <c:pt idx="663">
                  <c:v>-5.7344769455381455</c:v>
                </c:pt>
                <c:pt idx="664">
                  <c:v>-5.7453930987812631</c:v>
                </c:pt>
                <c:pt idx="665">
                  <c:v>-5.7563092512639198</c:v>
                </c:pt>
                <c:pt idx="666">
                  <c:v>-5.7672254029860222</c:v>
                </c:pt>
                <c:pt idx="667">
                  <c:v>-5.778141553947477</c:v>
                </c:pt>
                <c:pt idx="668">
                  <c:v>-5.7890577041481919</c:v>
                </c:pt>
                <c:pt idx="669">
                  <c:v>-5.7999738535880745</c:v>
                </c:pt>
                <c:pt idx="670">
                  <c:v>-5.8108900022670316</c:v>
                </c:pt>
                <c:pt idx="671">
                  <c:v>-5.8218061501849698</c:v>
                </c:pt>
                <c:pt idx="672">
                  <c:v>-5.8327222973417969</c:v>
                </c:pt>
                <c:pt idx="673">
                  <c:v>-5.8436384437374196</c:v>
                </c:pt>
                <c:pt idx="674">
                  <c:v>-5.8545545893717454</c:v>
                </c:pt>
                <c:pt idx="675">
                  <c:v>-5.8654707342446812</c:v>
                </c:pt>
                <c:pt idx="676">
                  <c:v>-5.8763868783561337</c:v>
                </c:pt>
                <c:pt idx="677">
                  <c:v>-5.8873030217060114</c:v>
                </c:pt>
                <c:pt idx="678">
                  <c:v>-5.8982191642942201</c:v>
                </c:pt>
                <c:pt idx="679">
                  <c:v>-5.9091353061206675</c:v>
                </c:pt>
                <c:pt idx="680">
                  <c:v>-5.9200514471852612</c:v>
                </c:pt>
                <c:pt idx="681">
                  <c:v>-5.930967587487908</c:v>
                </c:pt>
                <c:pt idx="682">
                  <c:v>-5.9418837270285145</c:v>
                </c:pt>
                <c:pt idx="683">
                  <c:v>-5.9527998658069885</c:v>
                </c:pt>
                <c:pt idx="684">
                  <c:v>-5.9637160038232366</c:v>
                </c:pt>
                <c:pt idx="685">
                  <c:v>-5.9746321410771666</c:v>
                </c:pt>
                <c:pt idx="686">
                  <c:v>-5.9855482775686859</c:v>
                </c:pt>
                <c:pt idx="687">
                  <c:v>-5.9964644132977014</c:v>
                </c:pt>
                <c:pt idx="688">
                  <c:v>-6.0073805482641198</c:v>
                </c:pt>
                <c:pt idx="689">
                  <c:v>-6.0182966824678488</c:v>
                </c:pt>
                <c:pt idx="690">
                  <c:v>-6.029212815908795</c:v>
                </c:pt>
                <c:pt idx="691">
                  <c:v>-6.0401289485868661</c:v>
                </c:pt>
                <c:pt idx="692">
                  <c:v>-6.0510450805019689</c:v>
                </c:pt>
                <c:pt idx="693">
                  <c:v>-6.0619612116540109</c:v>
                </c:pt>
                <c:pt idx="694">
                  <c:v>-6.072877342042899</c:v>
                </c:pt>
                <c:pt idx="695">
                  <c:v>-6.0837934716685407</c:v>
                </c:pt>
                <c:pt idx="696">
                  <c:v>-6.0947096005308428</c:v>
                </c:pt>
                <c:pt idx="697">
                  <c:v>-6.1056257286297129</c:v>
                </c:pt>
                <c:pt idx="698">
                  <c:v>-6.1165418559650577</c:v>
                </c:pt>
                <c:pt idx="699">
                  <c:v>-6.127457982536785</c:v>
                </c:pt>
                <c:pt idx="700">
                  <c:v>-6.1383741083448022</c:v>
                </c:pt>
                <c:pt idx="701">
                  <c:v>-6.1492902333890154</c:v>
                </c:pt>
                <c:pt idx="702">
                  <c:v>-6.1602063576693329</c:v>
                </c:pt>
                <c:pt idx="703">
                  <c:v>-6.1711224811856615</c:v>
                </c:pt>
                <c:pt idx="704">
                  <c:v>-6.1820386039379081</c:v>
                </c:pt>
                <c:pt idx="705">
                  <c:v>-6.1929547259259801</c:v>
                </c:pt>
                <c:pt idx="706">
                  <c:v>-6.2038708471497843</c:v>
                </c:pt>
                <c:pt idx="707">
                  <c:v>-6.2147869676092284</c:v>
                </c:pt>
                <c:pt idx="708">
                  <c:v>-6.2257030873042192</c:v>
                </c:pt>
                <c:pt idx="709">
                  <c:v>-6.2366192062346641</c:v>
                </c:pt>
                <c:pt idx="710">
                  <c:v>-6.247535324400471</c:v>
                </c:pt>
                <c:pt idx="711">
                  <c:v>-6.2584514418015464</c:v>
                </c:pt>
                <c:pt idx="712">
                  <c:v>-6.2693675584377972</c:v>
                </c:pt>
                <c:pt idx="713">
                  <c:v>-6.280283674309131</c:v>
                </c:pt>
                <c:pt idx="714">
                  <c:v>-6.2911997894154554</c:v>
                </c:pt>
                <c:pt idx="715">
                  <c:v>-6.3021159037566772</c:v>
                </c:pt>
                <c:pt idx="716">
                  <c:v>-6.3130320173327039</c:v>
                </c:pt>
                <c:pt idx="717">
                  <c:v>-6.3239481301434424</c:v>
                </c:pt>
                <c:pt idx="718">
                  <c:v>-6.3348642421888002</c:v>
                </c:pt>
                <c:pt idx="719">
                  <c:v>-6.3457803534686841</c:v>
                </c:pt>
                <c:pt idx="720">
                  <c:v>-6.3566964639830017</c:v>
                </c:pt>
                <c:pt idx="721">
                  <c:v>-6.3676125737316598</c:v>
                </c:pt>
                <c:pt idx="722">
                  <c:v>-6.378528682714566</c:v>
                </c:pt>
                <c:pt idx="723">
                  <c:v>-6.389444790931627</c:v>
                </c:pt>
                <c:pt idx="724">
                  <c:v>-6.4003608983827505</c:v>
                </c:pt>
                <c:pt idx="725">
                  <c:v>-6.411277005067844</c:v>
                </c:pt>
                <c:pt idx="726">
                  <c:v>-6.4221931109868144</c:v>
                </c:pt>
                <c:pt idx="727">
                  <c:v>-6.4331092161395693</c:v>
                </c:pt>
                <c:pt idx="728">
                  <c:v>-6.4440253205260154</c:v>
                </c:pt>
                <c:pt idx="729">
                  <c:v>-6.4549414241460603</c:v>
                </c:pt>
                <c:pt idx="730">
                  <c:v>-6.4658575269996108</c:v>
                </c:pt>
                <c:pt idx="731">
                  <c:v>-6.4767736290865745</c:v>
                </c:pt>
                <c:pt idx="732">
                  <c:v>-6.4876897304068581</c:v>
                </c:pt>
                <c:pt idx="733">
                  <c:v>-6.4986058309603694</c:v>
                </c:pt>
                <c:pt idx="734">
                  <c:v>-6.5095219307470158</c:v>
                </c:pt>
                <c:pt idx="735">
                  <c:v>-6.5204380297667042</c:v>
                </c:pt>
                <c:pt idx="736">
                  <c:v>-6.5313541280193421</c:v>
                </c:pt>
                <c:pt idx="737">
                  <c:v>-6.5422702255048364</c:v>
                </c:pt>
                <c:pt idx="738">
                  <c:v>-6.5531863222230946</c:v>
                </c:pt>
                <c:pt idx="739">
                  <c:v>-6.5641024181740244</c:v>
                </c:pt>
                <c:pt idx="740">
                  <c:v>-6.5750185133575325</c:v>
                </c:pt>
                <c:pt idx="741">
                  <c:v>-6.5859346077735257</c:v>
                </c:pt>
                <c:pt idx="742">
                  <c:v>-6.5968507014219115</c:v>
                </c:pt>
                <c:pt idx="743">
                  <c:v>-6.6077667943025977</c:v>
                </c:pt>
                <c:pt idx="744">
                  <c:v>-6.6186828864154919</c:v>
                </c:pt>
                <c:pt idx="745">
                  <c:v>-6.6295989777604998</c:v>
                </c:pt>
                <c:pt idx="746">
                  <c:v>-6.64051506833753</c:v>
                </c:pt>
                <c:pt idx="747">
                  <c:v>-6.6514311581464893</c:v>
                </c:pt>
                <c:pt idx="748">
                  <c:v>-6.6623472471872853</c:v>
                </c:pt>
                <c:pt idx="749">
                  <c:v>-6.6732633354598248</c:v>
                </c:pt>
                <c:pt idx="750">
                  <c:v>-6.6841794229640152</c:v>
                </c:pt>
                <c:pt idx="751">
                  <c:v>-6.6950955096997644</c:v>
                </c:pt>
                <c:pt idx="752">
                  <c:v>-6.706011595666979</c:v>
                </c:pt>
                <c:pt idx="753">
                  <c:v>-6.7169276808655658</c:v>
                </c:pt>
                <c:pt idx="754">
                  <c:v>-6.7278437652954333</c:v>
                </c:pt>
                <c:pt idx="755">
                  <c:v>-6.7387598489564882</c:v>
                </c:pt>
                <c:pt idx="756">
                  <c:v>-6.7496759318486372</c:v>
                </c:pt>
                <c:pt idx="757">
                  <c:v>-6.7605920139717881</c:v>
                </c:pt>
                <c:pt idx="758">
                  <c:v>-6.7715080953258484</c:v>
                </c:pt>
                <c:pt idx="759">
                  <c:v>-6.7824241759107249</c:v>
                </c:pt>
                <c:pt idx="760">
                  <c:v>-6.7933402557263252</c:v>
                </c:pt>
                <c:pt idx="761">
                  <c:v>-6.8042563347725569</c:v>
                </c:pt>
                <c:pt idx="762">
                  <c:v>-6.8151724130493267</c:v>
                </c:pt>
                <c:pt idx="763">
                  <c:v>-6.8260884905565424</c:v>
                </c:pt>
                <c:pt idx="764">
                  <c:v>-6.8370045672941107</c:v>
                </c:pt>
                <c:pt idx="765">
                  <c:v>-6.8479206432619391</c:v>
                </c:pt>
                <c:pt idx="766">
                  <c:v>-6.8588367184599353</c:v>
                </c:pt>
                <c:pt idx="767">
                  <c:v>-6.869752792888006</c:v>
                </c:pt>
                <c:pt idx="768">
                  <c:v>-6.8806688665460589</c:v>
                </c:pt>
                <c:pt idx="769">
                  <c:v>-6.8915849394340016</c:v>
                </c:pt>
                <c:pt idx="770">
                  <c:v>-6.9025010115517409</c:v>
                </c:pt>
                <c:pt idx="771">
                  <c:v>-6.9134170828991843</c:v>
                </c:pt>
                <c:pt idx="772">
                  <c:v>-6.9243331534762387</c:v>
                </c:pt>
                <c:pt idx="773">
                  <c:v>-6.9352492232828116</c:v>
                </c:pt>
                <c:pt idx="774">
                  <c:v>-6.9461652923188106</c:v>
                </c:pt>
                <c:pt idx="775">
                  <c:v>-6.9570813605841426</c:v>
                </c:pt>
                <c:pt idx="776">
                  <c:v>-6.9679974280787151</c:v>
                </c:pt>
                <c:pt idx="777">
                  <c:v>-6.9789134948024358</c:v>
                </c:pt>
                <c:pt idx="778">
                  <c:v>-6.9898295607552114</c:v>
                </c:pt>
                <c:pt idx="779">
                  <c:v>-7.0007456259369496</c:v>
                </c:pt>
                <c:pt idx="780">
                  <c:v>-7.0116616903475579</c:v>
                </c:pt>
                <c:pt idx="781">
                  <c:v>-7.0225777539869432</c:v>
                </c:pt>
                <c:pt idx="782">
                  <c:v>-7.033493816855013</c:v>
                </c:pt>
                <c:pt idx="783">
                  <c:v>-7.0444098789516749</c:v>
                </c:pt>
                <c:pt idx="784">
                  <c:v>-7.0553259402768358</c:v>
                </c:pt>
                <c:pt idx="785">
                  <c:v>-7.0662420008304032</c:v>
                </c:pt>
                <c:pt idx="786">
                  <c:v>-7.0771580606122839</c:v>
                </c:pt>
                <c:pt idx="787">
                  <c:v>-7.0880741196223855</c:v>
                </c:pt>
                <c:pt idx="788">
                  <c:v>-7.0989901778606157</c:v>
                </c:pt>
                <c:pt idx="789">
                  <c:v>-7.109906235326882</c:v>
                </c:pt>
                <c:pt idx="790">
                  <c:v>-7.1208222920210913</c:v>
                </c:pt>
                <c:pt idx="791">
                  <c:v>-7.1317383479431511</c:v>
                </c:pt>
                <c:pt idx="792">
                  <c:v>-7.1426544030929682</c:v>
                </c:pt>
                <c:pt idx="793">
                  <c:v>-7.1535704574704511</c:v>
                </c:pt>
                <c:pt idx="794">
                  <c:v>-7.1644865110755056</c:v>
                </c:pt>
                <c:pt idx="795">
                  <c:v>-7.1754025639080403</c:v>
                </c:pt>
                <c:pt idx="796">
                  <c:v>-7.186318615967962</c:v>
                </c:pt>
                <c:pt idx="797">
                  <c:v>-7.1972346672551781</c:v>
                </c:pt>
                <c:pt idx="798">
                  <c:v>-7.2081507177695965</c:v>
                </c:pt>
                <c:pt idx="799">
                  <c:v>-7.2190667675111238</c:v>
                </c:pt>
                <c:pt idx="800">
                  <c:v>-7.2299828164796676</c:v>
                </c:pt>
                <c:pt idx="801">
                  <c:v>-7.2408988646751347</c:v>
                </c:pt>
                <c:pt idx="802">
                  <c:v>-7.2518149120974336</c:v>
                </c:pt>
                <c:pt idx="803">
                  <c:v>-7.262730958746471</c:v>
                </c:pt>
                <c:pt idx="804">
                  <c:v>-7.2736470046221546</c:v>
                </c:pt>
                <c:pt idx="805">
                  <c:v>-7.2845630497243912</c:v>
                </c:pt>
                <c:pt idx="806">
                  <c:v>-7.2954790940530883</c:v>
                </c:pt>
                <c:pt idx="807">
                  <c:v>-7.3063951376081535</c:v>
                </c:pt>
                <c:pt idx="808">
                  <c:v>-7.3173111803894937</c:v>
                </c:pt>
                <c:pt idx="809">
                  <c:v>-7.3282272223970164</c:v>
                </c:pt>
                <c:pt idx="810">
                  <c:v>-7.3391432636306293</c:v>
                </c:pt>
                <c:pt idx="811">
                  <c:v>-7.35005930409024</c:v>
                </c:pt>
                <c:pt idx="812">
                  <c:v>-7.3609753437757552</c:v>
                </c:pt>
                <c:pt idx="813">
                  <c:v>-7.3718913826870827</c:v>
                </c:pt>
                <c:pt idx="814">
                  <c:v>-7.3828074208241299</c:v>
                </c:pt>
                <c:pt idx="815">
                  <c:v>-7.3937234581868037</c:v>
                </c:pt>
                <c:pt idx="816">
                  <c:v>-7.4046394947750125</c:v>
                </c:pt>
                <c:pt idx="817">
                  <c:v>-7.4155555305886622</c:v>
                </c:pt>
                <c:pt idx="818">
                  <c:v>-7.4264715656276614</c:v>
                </c:pt>
                <c:pt idx="819">
                  <c:v>-7.4373875998919168</c:v>
                </c:pt>
                <c:pt idx="820">
                  <c:v>-7.4483036333813359</c:v>
                </c:pt>
                <c:pt idx="821">
                  <c:v>-7.4592196660958265</c:v>
                </c:pt>
                <c:pt idx="822">
                  <c:v>-7.4701356980352953</c:v>
                </c:pt>
                <c:pt idx="823">
                  <c:v>-7.4810517291996508</c:v>
                </c:pt>
                <c:pt idx="824">
                  <c:v>-7.4919677595887997</c:v>
                </c:pt>
                <c:pt idx="825">
                  <c:v>-7.5028837892026488</c:v>
                </c:pt>
                <c:pt idx="826">
                  <c:v>-7.5137998180411065</c:v>
                </c:pt>
                <c:pt idx="827">
                  <c:v>-7.5247158461040797</c:v>
                </c:pt>
                <c:pt idx="828">
                  <c:v>-7.5356318733914751</c:v>
                </c:pt>
                <c:pt idx="829">
                  <c:v>-7.5465478999032012</c:v>
                </c:pt>
                <c:pt idx="830">
                  <c:v>-7.5574639256391647</c:v>
                </c:pt>
                <c:pt idx="831">
                  <c:v>-7.5683799505992733</c:v>
                </c:pt>
                <c:pt idx="832">
                  <c:v>-7.5792959747834345</c:v>
                </c:pt>
                <c:pt idx="833">
                  <c:v>-7.5902119981915561</c:v>
                </c:pt>
                <c:pt idx="834">
                  <c:v>-7.6011280208235448</c:v>
                </c:pt>
                <c:pt idx="835">
                  <c:v>-7.6120440426793081</c:v>
                </c:pt>
                <c:pt idx="836">
                  <c:v>-7.6229600637587538</c:v>
                </c:pt>
                <c:pt idx="837">
                  <c:v>-7.6338760840617885</c:v>
                </c:pt>
                <c:pt idx="838">
                  <c:v>-7.6447921035883208</c:v>
                </c:pt>
                <c:pt idx="839">
                  <c:v>-7.6557081223382575</c:v>
                </c:pt>
                <c:pt idx="840">
                  <c:v>-7.6666241403115052</c:v>
                </c:pt>
                <c:pt idx="841">
                  <c:v>-7.6775401575079725</c:v>
                </c:pt>
                <c:pt idx="842">
                  <c:v>-7.6884561739275661</c:v>
                </c:pt>
                <c:pt idx="843">
                  <c:v>-7.6993721895701936</c:v>
                </c:pt>
                <c:pt idx="844">
                  <c:v>-7.7102882044357628</c:v>
                </c:pt>
                <c:pt idx="845">
                  <c:v>-7.7212042185241812</c:v>
                </c:pt>
                <c:pt idx="846">
                  <c:v>-7.7321202318353555</c:v>
                </c:pt>
                <c:pt idx="847">
                  <c:v>-7.7430362443691934</c:v>
                </c:pt>
                <c:pt idx="848">
                  <c:v>-7.7539522561256025</c:v>
                </c:pt>
                <c:pt idx="849">
                  <c:v>-7.7648682671044904</c:v>
                </c:pt>
                <c:pt idx="850">
                  <c:v>-7.7757842773057639</c:v>
                </c:pt>
                <c:pt idx="851">
                  <c:v>-7.7867002867293307</c:v>
                </c:pt>
                <c:pt idx="852">
                  <c:v>-7.7976162953750983</c:v>
                </c:pt>
                <c:pt idx="853">
                  <c:v>-7.8085323032429743</c:v>
                </c:pt>
                <c:pt idx="854">
                  <c:v>-7.8194483103328665</c:v>
                </c:pt>
                <c:pt idx="855">
                  <c:v>-7.8303643166446815</c:v>
                </c:pt>
                <c:pt idx="856">
                  <c:v>-7.8412803221783269</c:v>
                </c:pt>
                <c:pt idx="857">
                  <c:v>-7.8521963269337105</c:v>
                </c:pt>
                <c:pt idx="858">
                  <c:v>-7.8631123309107398</c:v>
                </c:pt>
                <c:pt idx="859">
                  <c:v>-7.8740283341093216</c:v>
                </c:pt>
                <c:pt idx="860">
                  <c:v>-7.8849443365293634</c:v>
                </c:pt>
                <c:pt idx="861">
                  <c:v>-7.895860338170773</c:v>
                </c:pt>
                <c:pt idx="862">
                  <c:v>-7.906776339033458</c:v>
                </c:pt>
                <c:pt idx="863">
                  <c:v>-7.917692339117326</c:v>
                </c:pt>
                <c:pt idx="864">
                  <c:v>-7.9286083384222836</c:v>
                </c:pt>
                <c:pt idx="865">
                  <c:v>-7.9395243369482387</c:v>
                </c:pt>
                <c:pt idx="866">
                  <c:v>-7.9504403346950987</c:v>
                </c:pt>
                <c:pt idx="867">
                  <c:v>-7.9613563316627713</c:v>
                </c:pt>
                <c:pt idx="868">
                  <c:v>-7.9722723278511642</c:v>
                </c:pt>
                <c:pt idx="869">
                  <c:v>-7.9831883232601841</c:v>
                </c:pt>
                <c:pt idx="870">
                  <c:v>-7.9941043178897395</c:v>
                </c:pt>
                <c:pt idx="871">
                  <c:v>-8.0050203117397363</c:v>
                </c:pt>
                <c:pt idx="872">
                  <c:v>-8.0159363048100829</c:v>
                </c:pt>
                <c:pt idx="873">
                  <c:v>-8.026852297100687</c:v>
                </c:pt>
                <c:pt idx="874">
                  <c:v>-8.0377682886114563</c:v>
                </c:pt>
                <c:pt idx="875">
                  <c:v>-8.0486842793422984</c:v>
                </c:pt>
                <c:pt idx="876">
                  <c:v>-8.059600269293119</c:v>
                </c:pt>
                <c:pt idx="877">
                  <c:v>-8.0705162584638277</c:v>
                </c:pt>
                <c:pt idx="878">
                  <c:v>-8.0814322468543303</c:v>
                </c:pt>
                <c:pt idx="879">
                  <c:v>-8.0923482344645343</c:v>
                </c:pt>
                <c:pt idx="880">
                  <c:v>-8.1032642212943493</c:v>
                </c:pt>
                <c:pt idx="881">
                  <c:v>-8.1141802073436811</c:v>
                </c:pt>
                <c:pt idx="882">
                  <c:v>-8.1250961926124372</c:v>
                </c:pt>
                <c:pt idx="883">
                  <c:v>-8.1360121771005254</c:v>
                </c:pt>
                <c:pt idx="884">
                  <c:v>-8.1469281608078532</c:v>
                </c:pt>
                <c:pt idx="885">
                  <c:v>-8.1578441437343265</c:v>
                </c:pt>
                <c:pt idx="886">
                  <c:v>-8.1687601258798548</c:v>
                </c:pt>
                <c:pt idx="887">
                  <c:v>-8.1796761072443456</c:v>
                </c:pt>
                <c:pt idx="888">
                  <c:v>-8.1905920878277048</c:v>
                </c:pt>
                <c:pt idx="889">
                  <c:v>-8.2015080676298417</c:v>
                </c:pt>
                <c:pt idx="890">
                  <c:v>-8.2124240466506624</c:v>
                </c:pt>
                <c:pt idx="891">
                  <c:v>-8.2233400248900761</c:v>
                </c:pt>
                <c:pt idx="892">
                  <c:v>-8.2342560023479887</c:v>
                </c:pt>
                <c:pt idx="893">
                  <c:v>-8.2451719790243079</c:v>
                </c:pt>
                <c:pt idx="894">
                  <c:v>-8.2560879549189412</c:v>
                </c:pt>
                <c:pt idx="895">
                  <c:v>-8.2670039300317963</c:v>
                </c:pt>
                <c:pt idx="896">
                  <c:v>-8.2779199043627809</c:v>
                </c:pt>
                <c:pt idx="897">
                  <c:v>-8.2888358779118025</c:v>
                </c:pt>
                <c:pt idx="898">
                  <c:v>-8.2997518506787689</c:v>
                </c:pt>
                <c:pt idx="899">
                  <c:v>-8.3106678226635875</c:v>
                </c:pt>
                <c:pt idx="900">
                  <c:v>-8.3215837938661643</c:v>
                </c:pt>
                <c:pt idx="901">
                  <c:v>-8.3324997642864087</c:v>
                </c:pt>
                <c:pt idx="902">
                  <c:v>-8.3434157339242265</c:v>
                </c:pt>
                <c:pt idx="903">
                  <c:v>-8.3543317027795272</c:v>
                </c:pt>
                <c:pt idx="904">
                  <c:v>-8.3652476708522165</c:v>
                </c:pt>
                <c:pt idx="905">
                  <c:v>-8.376163638142204</c:v>
                </c:pt>
                <c:pt idx="906">
                  <c:v>-8.3870796046493954</c:v>
                </c:pt>
                <c:pt idx="907">
                  <c:v>-8.3979955703736984</c:v>
                </c:pt>
                <c:pt idx="908">
                  <c:v>-8.4089115353150206</c:v>
                </c:pt>
                <c:pt idx="909">
                  <c:v>-8.4198274994732696</c:v>
                </c:pt>
                <c:pt idx="910">
                  <c:v>-8.4307434628483531</c:v>
                </c:pt>
                <c:pt idx="911">
                  <c:v>-8.4416594254401787</c:v>
                </c:pt>
                <c:pt idx="912">
                  <c:v>-8.452575387248654</c:v>
                </c:pt>
                <c:pt idx="913">
                  <c:v>-8.4634913482736867</c:v>
                </c:pt>
                <c:pt idx="914">
                  <c:v>-8.4744073085151843</c:v>
                </c:pt>
                <c:pt idx="915">
                  <c:v>-8.4853232679730546</c:v>
                </c:pt>
                <c:pt idx="916">
                  <c:v>-8.4962392266472033</c:v>
                </c:pt>
                <c:pt idx="917">
                  <c:v>-8.5071551845375399</c:v>
                </c:pt>
                <c:pt idx="918">
                  <c:v>-8.5180711416439721</c:v>
                </c:pt>
                <c:pt idx="919">
                  <c:v>-8.5289870979664055</c:v>
                </c:pt>
                <c:pt idx="920">
                  <c:v>-8.5399030535047498</c:v>
                </c:pt>
                <c:pt idx="921">
                  <c:v>-8.5508190082589106</c:v>
                </c:pt>
                <c:pt idx="922">
                  <c:v>-8.5617349622287957</c:v>
                </c:pt>
                <c:pt idx="923">
                  <c:v>-8.5726509154143145</c:v>
                </c:pt>
                <c:pt idx="924">
                  <c:v>-8.5835668678153727</c:v>
                </c:pt>
                <c:pt idx="925">
                  <c:v>-8.5944828194318781</c:v>
                </c:pt>
                <c:pt idx="926">
                  <c:v>-8.6053987702637382</c:v>
                </c:pt>
                <c:pt idx="927">
                  <c:v>-8.6163147203108625</c:v>
                </c:pt>
                <c:pt idx="928">
                  <c:v>-8.6272306695731569</c:v>
                </c:pt>
                <c:pt idx="929">
                  <c:v>-8.6381466180505289</c:v>
                </c:pt>
                <c:pt idx="930">
                  <c:v>-8.6490625657428861</c:v>
                </c:pt>
                <c:pt idx="931">
                  <c:v>-8.6599785126501363</c:v>
                </c:pt>
                <c:pt idx="932">
                  <c:v>-8.670894458772187</c:v>
                </c:pt>
                <c:pt idx="933">
                  <c:v>-8.6818104041089459</c:v>
                </c:pt>
                <c:pt idx="934">
                  <c:v>-8.6927263486603188</c:v>
                </c:pt>
                <c:pt idx="935">
                  <c:v>-8.7036422924262151</c:v>
                </c:pt>
                <c:pt idx="936">
                  <c:v>-8.7145582354065425</c:v>
                </c:pt>
                <c:pt idx="937">
                  <c:v>-8.7254741776012086</c:v>
                </c:pt>
                <c:pt idx="938">
                  <c:v>-8.7363901190101192</c:v>
                </c:pt>
                <c:pt idx="939">
                  <c:v>-8.7473060596331838</c:v>
                </c:pt>
                <c:pt idx="940">
                  <c:v>-8.7582219994703099</c:v>
                </c:pt>
                <c:pt idx="941">
                  <c:v>-8.7691379385214034</c:v>
                </c:pt>
                <c:pt idx="942">
                  <c:v>-8.7800538767863738</c:v>
                </c:pt>
                <c:pt idx="943">
                  <c:v>-8.7909698142651269</c:v>
                </c:pt>
                <c:pt idx="944">
                  <c:v>-8.8018857509575721</c:v>
                </c:pt>
                <c:pt idx="945">
                  <c:v>-8.8128016868636152</c:v>
                </c:pt>
                <c:pt idx="946">
                  <c:v>-8.8237176219831657</c:v>
                </c:pt>
                <c:pt idx="947">
                  <c:v>-8.8346335563161293</c:v>
                </c:pt>
                <c:pt idx="948">
                  <c:v>-8.8455494898624156</c:v>
                </c:pt>
                <c:pt idx="949">
                  <c:v>-8.8564654226219304</c:v>
                </c:pt>
                <c:pt idx="950">
                  <c:v>-8.8673813545945812</c:v>
                </c:pt>
                <c:pt idx="951">
                  <c:v>-8.8782972857802775</c:v>
                </c:pt>
                <c:pt idx="952">
                  <c:v>-8.8892132161789252</c:v>
                </c:pt>
                <c:pt idx="953">
                  <c:v>-8.9001291457904319</c:v>
                </c:pt>
                <c:pt idx="954">
                  <c:v>-8.911045074614707</c:v>
                </c:pt>
                <c:pt idx="955">
                  <c:v>-8.9219610026516563</c:v>
                </c:pt>
                <c:pt idx="956">
                  <c:v>-8.9328769299011874</c:v>
                </c:pt>
                <c:pt idx="957">
                  <c:v>-8.9437928563632081</c:v>
                </c:pt>
                <c:pt idx="958">
                  <c:v>-8.9547087820376259</c:v>
                </c:pt>
                <c:pt idx="959">
                  <c:v>-8.9656247069243502</c:v>
                </c:pt>
                <c:pt idx="960">
                  <c:v>-8.9765406310232869</c:v>
                </c:pt>
                <c:pt idx="961">
                  <c:v>-8.9874565543343437</c:v>
                </c:pt>
                <c:pt idx="962">
                  <c:v>-8.998372476857428</c:v>
                </c:pt>
                <c:pt idx="963">
                  <c:v>-9.0092883985924477</c:v>
                </c:pt>
                <c:pt idx="964">
                  <c:v>-9.0202043195393102</c:v>
                </c:pt>
                <c:pt idx="965">
                  <c:v>-9.0311202396979233</c:v>
                </c:pt>
                <c:pt idx="966">
                  <c:v>-9.0420361590681946</c:v>
                </c:pt>
                <c:pt idx="967">
                  <c:v>-9.0529520776500316</c:v>
                </c:pt>
                <c:pt idx="968">
                  <c:v>-9.0638679954433439</c:v>
                </c:pt>
                <c:pt idx="969">
                  <c:v>-9.0747839124480372</c:v>
                </c:pt>
                <c:pt idx="970">
                  <c:v>-9.0856998286640192</c:v>
                </c:pt>
                <c:pt idx="971">
                  <c:v>-9.0966157440911974</c:v>
                </c:pt>
                <c:pt idx="972">
                  <c:v>-9.1075316587294797</c:v>
                </c:pt>
                <c:pt idx="973">
                  <c:v>-9.1184475725787735</c:v>
                </c:pt>
                <c:pt idx="974">
                  <c:v>-9.1293634856389865</c:v>
                </c:pt>
                <c:pt idx="975">
                  <c:v>-9.1402793979100263</c:v>
                </c:pt>
                <c:pt idx="976">
                  <c:v>-9.1511953093918006</c:v>
                </c:pt>
                <c:pt idx="977">
                  <c:v>-9.162111220084217</c:v>
                </c:pt>
                <c:pt idx="978">
                  <c:v>-9.1730271299871831</c:v>
                </c:pt>
                <c:pt idx="979">
                  <c:v>-9.1839430391006065</c:v>
                </c:pt>
                <c:pt idx="980">
                  <c:v>-9.1948589474243949</c:v>
                </c:pt>
                <c:pt idx="981">
                  <c:v>-9.2057748549584559</c:v>
                </c:pt>
                <c:pt idx="982">
                  <c:v>-9.2166907617026972</c:v>
                </c:pt>
                <c:pt idx="983">
                  <c:v>-9.2276066676570263</c:v>
                </c:pt>
                <c:pt idx="984">
                  <c:v>-9.2385225728213509</c:v>
                </c:pt>
                <c:pt idx="985">
                  <c:v>-9.2494384771955787</c:v>
                </c:pt>
                <c:pt idx="986">
                  <c:v>-9.2603543807796171</c:v>
                </c:pt>
                <c:pt idx="987">
                  <c:v>-9.271270283573374</c:v>
                </c:pt>
                <c:pt idx="988">
                  <c:v>-9.2821861855767569</c:v>
                </c:pt>
                <c:pt idx="989">
                  <c:v>-9.2931020867896734</c:v>
                </c:pt>
                <c:pt idx="990">
                  <c:v>-9.3040179872120312</c:v>
                </c:pt>
                <c:pt idx="991">
                  <c:v>-9.3149338868437379</c:v>
                </c:pt>
                <c:pt idx="992">
                  <c:v>-9.3258497856847029</c:v>
                </c:pt>
                <c:pt idx="993">
                  <c:v>-9.3367656837348321</c:v>
                </c:pt>
                <c:pt idx="994">
                  <c:v>-9.347681580994033</c:v>
                </c:pt>
                <c:pt idx="995">
                  <c:v>-9.3585974774622134</c:v>
                </c:pt>
                <c:pt idx="996">
                  <c:v>-9.3695133731392808</c:v>
                </c:pt>
                <c:pt idx="997">
                  <c:v>-9.3804292680251429</c:v>
                </c:pt>
                <c:pt idx="998">
                  <c:v>-9.3913451621197073</c:v>
                </c:pt>
                <c:pt idx="999">
                  <c:v>-9.4022610554228834</c:v>
                </c:pt>
                <c:pt idx="1000">
                  <c:v>-9.413176947934577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0.17389416024210008</c:v>
                </c:pt>
                <c:pt idx="2">
                  <c:v>0.34936323126224145</c:v>
                </c:pt>
                <c:pt idx="3">
                  <c:v>0.52814937387867045</c:v>
                </c:pt>
                <c:pt idx="4">
                  <c:v>0.71084091291218798</c:v>
                </c:pt>
                <c:pt idx="5">
                  <c:v>0.89737984133752402</c:v>
                </c:pt>
                <c:pt idx="6">
                  <c:v>1.0877517417468281</c:v>
                </c:pt>
                <c:pt idx="7">
                  <c:v>1.2819442484289754</c:v>
                </c:pt>
                <c:pt idx="8">
                  <c:v>1.4799871974961181</c:v>
                </c:pt>
                <c:pt idx="9">
                  <c:v>1.6819103564547901</c:v>
                </c:pt>
                <c:pt idx="10">
                  <c:v>1.8877434228564771</c:v>
                </c:pt>
                <c:pt idx="11">
                  <c:v>2.0975116006412042</c:v>
                </c:pt>
                <c:pt idx="12">
                  <c:v>2.3112311528231957</c:v>
                </c:pt>
                <c:pt idx="13">
                  <c:v>2.5289137930952816</c:v>
                </c:pt>
                <c:pt idx="14">
                  <c:v>2.7505711019426582</c:v>
                </c:pt>
                <c:pt idx="15">
                  <c:v>2.9762145269518685</c:v>
                </c:pt>
                <c:pt idx="16">
                  <c:v>3.2058553830711878</c:v>
                </c:pt>
                <c:pt idx="17">
                  <c:v>3.4395048528261039</c:v>
                </c:pt>
                <c:pt idx="18">
                  <c:v>3.6771739864933273</c:v>
                </c:pt>
                <c:pt idx="19">
                  <c:v>3.9188737022365201</c:v>
                </c:pt>
                <c:pt idx="20">
                  <c:v>4.1646147862067204</c:v>
                </c:pt>
                <c:pt idx="21">
                  <c:v>4.4144060959309357</c:v>
                </c:pt>
                <c:pt idx="22">
                  <c:v>4.6682527550890756</c:v>
                </c:pt>
                <c:pt idx="23">
                  <c:v>4.9261579400817093</c:v>
                </c:pt>
                <c:pt idx="24">
                  <c:v>5.1881246755698873</c:v>
                </c:pt>
                <c:pt idx="25">
                  <c:v>5.4541558352651638</c:v>
                </c:pt>
                <c:pt idx="26">
                  <c:v>5.7242541426923905</c:v>
                </c:pt>
                <c:pt idx="27">
                  <c:v>5.998422171927758</c:v>
                </c:pt>
                <c:pt idx="28">
                  <c:v>6.2766623483143844</c:v>
                </c:pt>
                <c:pt idx="29">
                  <c:v>6.5589769491575991</c:v>
                </c:pt>
                <c:pt idx="30">
                  <c:v>6.8453681044019232</c:v>
                </c:pt>
                <c:pt idx="31">
                  <c:v>7.1358377972916118</c:v>
                </c:pt>
                <c:pt idx="32">
                  <c:v>7.4303878650165069</c:v>
                </c:pt>
                <c:pt idx="33">
                  <c:v>7.7290199993448256</c:v>
                </c:pt>
                <c:pt idx="34">
                  <c:v>8.0317357472444133</c:v>
                </c:pt>
                <c:pt idx="35">
                  <c:v>8.338536511493885</c:v>
                </c:pt>
                <c:pt idx="36">
                  <c:v>8.6494235512849933</c:v>
                </c:pt>
                <c:pt idx="37">
                  <c:v>8.9643979828174647</c:v>
                </c:pt>
                <c:pt idx="38">
                  <c:v>9.2834607798874913</c:v>
                </c:pt>
                <c:pt idx="39">
                  <c:v>9.6066127744709675</c:v>
                </c:pt>
                <c:pt idx="40">
                  <c:v>9.9338546573024988</c:v>
                </c:pt>
                <c:pt idx="41">
                  <c:v>10.265185548140929</c:v>
                </c:pt>
                <c:pt idx="42">
                  <c:v>10.600601560659557</c:v>
                </c:pt>
                <c:pt idx="43">
                  <c:v>10.940097227857061</c:v>
                </c:pt>
                <c:pt idx="44">
                  <c:v>11.283666933172453</c:v>
                </c:pt>
                <c:pt idx="45">
                  <c:v>11.631304911718297</c:v>
                </c:pt>
                <c:pt idx="46">
                  <c:v>11.983005251511546</c:v>
                </c:pt>
                <c:pt idx="47">
                  <c:v>12.338761894702747</c:v>
                </c:pt>
                <c:pt idx="48">
                  <c:v>12.698568638804288</c:v>
                </c:pt>
                <c:pt idx="49">
                  <c:v>13.062419137918287</c:v>
                </c:pt>
                <c:pt idx="50">
                  <c:v>13.430306903964734</c:v>
                </c:pt>
                <c:pt idx="51">
                  <c:v>13.802225307910373</c:v>
                </c:pt>
                <c:pt idx="52">
                  <c:v>14.178167580998824</c:v>
                </c:pt>
                <c:pt idx="53">
                  <c:v>14.558126815982396</c:v>
                </c:pt>
                <c:pt idx="54">
                  <c:v>14.942095968355966</c:v>
                </c:pt>
                <c:pt idx="55">
                  <c:v>15.330067857593319</c:v>
                </c:pt>
                <c:pt idx="56">
                  <c:v>15.722035168386252</c:v>
                </c:pt>
                <c:pt idx="57">
                  <c:v>16.117990451886772</c:v>
                </c:pt>
                <c:pt idx="58">
                  <c:v>16.51792612695262</c:v>
                </c:pt>
                <c:pt idx="59">
                  <c:v>16.921834481396395</c:v>
                </c:pt>
                <c:pt idx="60">
                  <c:v>17.329707673238474</c:v>
                </c:pt>
                <c:pt idx="61">
                  <c:v>17.741537731963913</c:v>
                </c:pt>
                <c:pt idx="62">
                  <c:v>18.157316559783496</c:v>
                </c:pt>
                <c:pt idx="63">
                  <c:v>18.577035932899069</c:v>
                </c:pt>
                <c:pt idx="64">
                  <c:v>19.000687502773289</c:v>
                </c:pt>
                <c:pt idx="65">
                  <c:v>19.428262797403868</c:v>
                </c:pt>
                <c:pt idx="66">
                  <c:v>19.859753222602393</c:v>
                </c:pt>
                <c:pt idx="67">
                  <c:v>20.295150063277806</c:v>
                </c:pt>
                <c:pt idx="68">
                  <c:v>20.734444484724545</c:v>
                </c:pt>
                <c:pt idx="69">
                  <c:v>21.177627533915402</c:v>
                </c:pt>
                <c:pt idx="70">
                  <c:v>21.624690140799117</c:v>
                </c:pt>
                <c:pt idx="71">
                  <c:v>22.075623119602657</c:v>
                </c:pt>
                <c:pt idx="72">
                  <c:v>22.530417170138215</c:v>
                </c:pt>
                <c:pt idx="73">
                  <c:v>22.989062879114861</c:v>
                </c:pt>
                <c:pt idx="74">
                  <c:v>23.451550721454829</c:v>
                </c:pt>
                <c:pt idx="75">
                  <c:v>23.917871061614342</c:v>
                </c:pt>
                <c:pt idx="76">
                  <c:v>24.388014154908955</c:v>
                </c:pt>
                <c:pt idx="77">
                  <c:v>24.861970148843312</c:v>
                </c:pt>
                <c:pt idx="78">
                  <c:v>25.339729084445221</c:v>
                </c:pt>
                <c:pt idx="79">
                  <c:v>25.821280897603977</c:v>
                </c:pt>
                <c:pt idx="80">
                  <c:v>26.306615420412804</c:v>
                </c:pt>
                <c:pt idx="81">
                  <c:v>26.795720869866997</c:v>
                </c:pt>
                <c:pt idx="82">
                  <c:v>27.288582333672554</c:v>
                </c:pt>
                <c:pt idx="83">
                  <c:v>27.785183283650078</c:v>
                </c:pt>
                <c:pt idx="84">
                  <c:v>28.28550709237031</c:v>
                </c:pt>
                <c:pt idx="85">
                  <c:v>28.789537035181691</c:v>
                </c:pt>
                <c:pt idx="86">
                  <c:v>29.29725629223552</c:v>
                </c:pt>
                <c:pt idx="87">
                  <c:v>29.80864795050848</c:v>
                </c:pt>
                <c:pt idx="88">
                  <c:v>30.323695005822227</c:v>
                </c:pt>
                <c:pt idx="89">
                  <c:v>30.8423803648598</c:v>
                </c:pt>
                <c:pt idx="90">
                  <c:v>31.364686847178522</c:v>
                </c:pt>
                <c:pt idx="91">
                  <c:v>31.890596512470196</c:v>
                </c:pt>
                <c:pt idx="92">
                  <c:v>32.420089986851252</c:v>
                </c:pt>
                <c:pt idx="93">
                  <c:v>32.953147139952087</c:v>
                </c:pt>
                <c:pt idx="94">
                  <c:v>33.489747763118807</c:v>
                </c:pt>
                <c:pt idx="95">
                  <c:v>34.029871571704795</c:v>
                </c:pt>
                <c:pt idx="96">
                  <c:v>34.573498207353538</c:v>
                </c:pt>
                <c:pt idx="97">
                  <c:v>35.120607240272363</c:v>
                </c:pt>
                <c:pt idx="98">
                  <c:v>35.671178171496813</c:v>
                </c:pt>
                <c:pt idx="99">
                  <c:v>36.225190435145144</c:v>
                </c:pt>
                <c:pt idx="100">
                  <c:v>36.782623400662779</c:v>
                </c:pt>
                <c:pt idx="101">
                  <c:v>37.34345626612108</c:v>
                </c:pt>
                <c:pt idx="102">
                  <c:v>37.90766795140199</c:v>
                </c:pt>
                <c:pt idx="103">
                  <c:v>38.475237209496939</c:v>
                </c:pt>
                <c:pt idx="104">
                  <c:v>39.046142737921159</c:v>
                </c:pt>
                <c:pt idx="105">
                  <c:v>39.620363180948928</c:v>
                </c:pt>
                <c:pt idx="106">
                  <c:v>40.197877131836044</c:v>
                </c:pt>
                <c:pt idx="107">
                  <c:v>40.778663135029092</c:v>
                </c:pt>
                <c:pt idx="108">
                  <c:v>41.362699688361239</c:v>
                </c:pt>
                <c:pt idx="109">
                  <c:v>41.949965245234203</c:v>
                </c:pt>
                <c:pt idx="110">
                  <c:v>42.540438216786079</c:v>
                </c:pt>
                <c:pt idx="111">
                  <c:v>43.13409823972372</c:v>
                </c:pt>
                <c:pt idx="112">
                  <c:v>43.730927444762472</c:v>
                </c:pt>
                <c:pt idx="113">
                  <c:v>44.330909190246487</c:v>
                </c:pt>
                <c:pt idx="114">
                  <c:v>44.93402679488527</c:v>
                </c:pt>
                <c:pt idx="115">
                  <c:v>45.540263539357184</c:v>
                </c:pt>
                <c:pt idx="116">
                  <c:v>46.149602667904261</c:v>
                </c:pt>
                <c:pt idx="117">
                  <c:v>46.762027389918053</c:v>
                </c:pt>
                <c:pt idx="118">
                  <c:v>47.377520881516361</c:v>
                </c:pt>
                <c:pt idx="119">
                  <c:v>47.996066287110587</c:v>
                </c:pt>
                <c:pt idx="120">
                  <c:v>48.617646720963521</c:v>
                </c:pt>
                <c:pt idx="121">
                  <c:v>49.242243150645969</c:v>
                </c:pt>
                <c:pt idx="122">
                  <c:v>49.869832280278281</c:v>
                </c:pt>
                <c:pt idx="123">
                  <c:v>50.500388676462364</c:v>
                </c:pt>
                <c:pt idx="124">
                  <c:v>51.133886894806537</c:v>
                </c:pt>
                <c:pt idx="125">
                  <c:v>51.770301482221818</c:v>
                </c:pt>
                <c:pt idx="126">
                  <c:v>52.409606979193867</c:v>
                </c:pt>
                <c:pt idx="127">
                  <c:v>53.051777922030325</c:v>
                </c:pt>
                <c:pt idx="128">
                  <c:v>53.696788845083233</c:v>
                </c:pt>
                <c:pt idx="129">
                  <c:v>54.344614282946395</c:v>
                </c:pt>
                <c:pt idx="130">
                  <c:v>54.995228772627385</c:v>
                </c:pt>
                <c:pt idx="131">
                  <c:v>55.648606296311968</c:v>
                </c:pt>
                <c:pt idx="132">
                  <c:v>56.304719724313593</c:v>
                </c:pt>
                <c:pt idx="133">
                  <c:v>56.963541378701109</c:v>
                </c:pt>
                <c:pt idx="134">
                  <c:v>57.625043596793837</c:v>
                </c:pt>
                <c:pt idx="135">
                  <c:v>58.289198733410501</c:v>
                </c:pt>
                <c:pt idx="136">
                  <c:v>58.955979163087157</c:v>
                </c:pt>
                <c:pt idx="137">
                  <c:v>59.625357282264076</c:v>
                </c:pt>
                <c:pt idx="138">
                  <c:v>60.297305511441344</c:v>
                </c:pt>
                <c:pt idx="139">
                  <c:v>60.971796297303072</c:v>
                </c:pt>
                <c:pt idx="140">
                  <c:v>61.648802114810088</c:v>
                </c:pt>
                <c:pt idx="141">
                  <c:v>62.328288723879531</c:v>
                </c:pt>
                <c:pt idx="142">
                  <c:v>63.010208431916546</c:v>
                </c:pt>
                <c:pt idx="143">
                  <c:v>63.694506873235298</c:v>
                </c:pt>
                <c:pt idx="144">
                  <c:v>64.381129783988683</c:v>
                </c:pt>
                <c:pt idx="145">
                  <c:v>65.070023006911057</c:v>
                </c:pt>
                <c:pt idx="146">
                  <c:v>65.761132495949454</c:v>
                </c:pt>
                <c:pt idx="147">
                  <c:v>66.454404320783354</c:v>
                </c:pt>
                <c:pt idx="148">
                  <c:v>67.14978467123305</c:v>
                </c:pt>
                <c:pt idx="149">
                  <c:v>67.847219861556752</c:v>
                </c:pt>
                <c:pt idx="150">
                  <c:v>68.546656334636666</c:v>
                </c:pt>
                <c:pt idx="151">
                  <c:v>69.248040666054237</c:v>
                </c:pt>
                <c:pt idx="152">
                  <c:v>69.951319568054927</c:v>
                </c:pt>
                <c:pt idx="153">
                  <c:v>70.656439893402805</c:v>
                </c:pt>
                <c:pt idx="154">
                  <c:v>71.363348639125363</c:v>
                </c:pt>
                <c:pt idx="155">
                  <c:v>72.071992950149109</c:v>
                </c:pt>
                <c:pt idx="156">
                  <c:v>72.782287799791206</c:v>
                </c:pt>
                <c:pt idx="157">
                  <c:v>73.494083738013998</c:v>
                </c:pt>
                <c:pt idx="158">
                  <c:v>74.207199440681777</c:v>
                </c:pt>
                <c:pt idx="159">
                  <c:v>74.921454203363169</c:v>
                </c:pt>
                <c:pt idx="160">
                  <c:v>75.636667968941012</c:v>
                </c:pt>
                <c:pt idx="161">
                  <c:v>76.352620127556634</c:v>
                </c:pt>
                <c:pt idx="162">
                  <c:v>77.069008456894593</c:v>
                </c:pt>
                <c:pt idx="163">
                  <c:v>77.785494686140936</c:v>
                </c:pt>
                <c:pt idx="164">
                  <c:v>78.501749931408852</c:v>
                </c:pt>
                <c:pt idx="165">
                  <c:v>79.217490257249466</c:v>
                </c:pt>
                <c:pt idx="166">
                  <c:v>79.932512057995808</c:v>
                </c:pt>
                <c:pt idx="167">
                  <c:v>80.646622209040899</c:v>
                </c:pt>
                <c:pt idx="168">
                  <c:v>81.359590258825833</c:v>
                </c:pt>
                <c:pt idx="169">
                  <c:v>82.07111664190839</c:v>
                </c:pt>
                <c:pt idx="170">
                  <c:v>82.780822862441454</c:v>
                </c:pt>
                <c:pt idx="171">
                  <c:v>83.48844848485318</c:v>
                </c:pt>
                <c:pt idx="172">
                  <c:v>84.193938229056073</c:v>
                </c:pt>
                <c:pt idx="173">
                  <c:v>84.897306301712064</c:v>
                </c:pt>
                <c:pt idx="174">
                  <c:v>85.598566767654347</c:v>
                </c:pt>
                <c:pt idx="175">
                  <c:v>86.297733551786422</c:v>
                </c:pt>
                <c:pt idx="176">
                  <c:v>86.994820440949269</c:v>
                </c:pt>
                <c:pt idx="177">
                  <c:v>87.689841085757365</c:v>
                </c:pt>
                <c:pt idx="178">
                  <c:v>88.382809002404059</c:v>
                </c:pt>
                <c:pt idx="179">
                  <c:v>89.073737574437047</c:v>
                </c:pt>
                <c:pt idx="180">
                  <c:v>89.762640054504445</c:v>
                </c:pt>
                <c:pt idx="181">
                  <c:v>90.449529566072073</c:v>
                </c:pt>
                <c:pt idx="182">
                  <c:v>91.134419105112613</c:v>
                </c:pt>
                <c:pt idx="183">
                  <c:v>91.817321541766958</c:v>
                </c:pt>
                <c:pt idx="184">
                  <c:v>92.498249621978587</c:v>
                </c:pt>
                <c:pt idx="185">
                  <c:v>93.177215969101297</c:v>
                </c:pt>
                <c:pt idx="186">
                  <c:v>93.854233085480871</c:v>
                </c:pt>
                <c:pt idx="187">
                  <c:v>94.529313354011208</c:v>
                </c:pt>
                <c:pt idx="188">
                  <c:v>95.202469039665345</c:v>
                </c:pt>
                <c:pt idx="189">
                  <c:v>95.873712291002008</c:v>
                </c:pt>
                <c:pt idx="190">
                  <c:v>96.54305514164794</c:v>
                </c:pt>
                <c:pt idx="191">
                  <c:v>97.210509511756669</c:v>
                </c:pt>
                <c:pt idx="192">
                  <c:v>97.876087209444037</c:v>
                </c:pt>
                <c:pt idx="193">
                  <c:v>98.539799932201063</c:v>
                </c:pt>
                <c:pt idx="194">
                  <c:v>99.201659268284402</c:v>
                </c:pt>
                <c:pt idx="195">
                  <c:v>99.861676698084949</c:v>
                </c:pt>
                <c:pt idx="196">
                  <c:v>100.51986359547502</c:v>
                </c:pt>
                <c:pt idx="197">
                  <c:v>101.17623122913433</c:v>
                </c:pt>
                <c:pt idx="198">
                  <c:v>101.8307907638555</c:v>
                </c:pt>
                <c:pt idx="199">
                  <c:v>102.48355326182907</c:v>
                </c:pt>
                <c:pt idx="200">
                  <c:v>103.13452968390871</c:v>
                </c:pt>
                <c:pt idx="201">
                  <c:v>109.54690032055574</c:v>
                </c:pt>
                <c:pt idx="202">
                  <c:v>115.78756176235579</c:v>
                </c:pt>
                <c:pt idx="203">
                  <c:v>121.86659662902436</c:v>
                </c:pt>
                <c:pt idx="204">
                  <c:v>127.79321866284079</c:v>
                </c:pt>
                <c:pt idx="205">
                  <c:v>133.57587117544256</c:v>
                </c:pt>
                <c:pt idx="206">
                  <c:v>139.22231181653208</c:v>
                </c:pt>
                <c:pt idx="207">
                  <c:v>144.73968589781833</c:v>
                </c:pt>
                <c:pt idx="208">
                  <c:v>150.13459008927953</c:v>
                </c:pt>
                <c:pt idx="209">
                  <c:v>155.41312797530369</c:v>
                </c:pt>
                <c:pt idx="210">
                  <c:v>160.58095869557215</c:v>
                </c:pt>
                <c:pt idx="211">
                  <c:v>165.64333968477311</c:v>
                </c:pt>
                <c:pt idx="212">
                  <c:v>170.60516435507023</c:v>
                </c:pt>
                <c:pt idx="213">
                  <c:v>175.47099542707687</c:v>
                </c:pt>
                <c:pt idx="214">
                  <c:v>180.24509450227342</c:v>
                </c:pt>
                <c:pt idx="215">
                  <c:v>184.93144837721383</c:v>
                </c:pt>
                <c:pt idx="216">
                  <c:v>189.53379252350149</c:v>
                </c:pt>
                <c:pt idx="217">
                  <c:v>194.0556320942303</c:v>
                </c:pt>
                <c:pt idx="218">
                  <c:v>198.50026076491204</c:v>
                </c:pt>
                <c:pt idx="219">
                  <c:v>202.87077767287775</c:v>
                </c:pt>
                <c:pt idx="220">
                  <c:v>207.1701026821828</c:v>
                </c:pt>
                <c:pt idx="221">
                  <c:v>211.40099016990482</c:v>
                </c:pt>
                <c:pt idx="222">
                  <c:v>215.56604150338711</c:v>
                </c:pt>
                <c:pt idx="223">
                  <c:v>219.66771635562787</c:v>
                </c:pt>
                <c:pt idx="224">
                  <c:v>223.70834298698011</c:v>
                </c:pt>
                <c:pt idx="225">
                  <c:v>227.69012760506234</c:v>
                </c:pt>
                <c:pt idx="226">
                  <c:v>231.61516290084123</c:v>
                </c:pt>
                <c:pt idx="227">
                  <c:v>235.48543584686331</c:v>
                </c:pt>
                <c:pt idx="228">
                  <c:v>239.30283483328193</c:v>
                </c:pt>
                <c:pt idx="229">
                  <c:v>243.06915620839317</c:v>
                </c:pt>
                <c:pt idx="230">
                  <c:v>246.78611028265166</c:v>
                </c:pt>
                <c:pt idx="231">
                  <c:v>250.45532684840813</c:v>
                </c:pt>
                <c:pt idx="232">
                  <c:v>254.07836026174681</c:v>
                </c:pt>
                <c:pt idx="233">
                  <c:v>257.65669412768062</c:v>
                </c:pt>
                <c:pt idx="234">
                  <c:v>261.19174562547931</c:v>
                </c:pt>
                <c:pt idx="235">
                  <c:v>264.68486950697292</c:v>
                </c:pt>
                <c:pt idx="236">
                  <c:v>268.13736179721491</c:v>
                </c:pt>
                <c:pt idx="237">
                  <c:v>271.55046322384283</c:v>
                </c:pt>
                <c:pt idx="238">
                  <c:v>274.92536239878399</c:v>
                </c:pt>
                <c:pt idx="239">
                  <c:v>278.26319877357463</c:v>
                </c:pt>
                <c:pt idx="240">
                  <c:v>281.56506538745123</c:v>
                </c:pt>
                <c:pt idx="241">
                  <c:v>284.83201142550104</c:v>
                </c:pt>
                <c:pt idx="242">
                  <c:v>288.06504460249192</c:v>
                </c:pt>
                <c:pt idx="243">
                  <c:v>291.26513338651858</c:v>
                </c:pt>
                <c:pt idx="244">
                  <c:v>294.4332090752759</c:v>
                </c:pt>
                <c:pt idx="245">
                  <c:v>297.57016773658734</c:v>
                </c:pt>
                <c:pt idx="246">
                  <c:v>300.67687202375413</c:v>
                </c:pt>
                <c:pt idx="247">
                  <c:v>303.75415287534105</c:v>
                </c:pt>
                <c:pt idx="248">
                  <c:v>306.80281110815935</c:v>
                </c:pt>
                <c:pt idx="249">
                  <c:v>309.82361891143967</c:v>
                </c:pt>
                <c:pt idx="250">
                  <c:v>312.81732124949468</c:v>
                </c:pt>
                <c:pt idx="251">
                  <c:v>315.78463717954793</c:v>
                </c:pt>
                <c:pt idx="252">
                  <c:v>318.72626109083973</c:v>
                </c:pt>
                <c:pt idx="253">
                  <c:v>321.64286387061287</c:v>
                </c:pt>
                <c:pt idx="254">
                  <c:v>324.53509400211726</c:v>
                </c:pt>
                <c:pt idx="255">
                  <c:v>327.40357859935432</c:v>
                </c:pt>
                <c:pt idx="256">
                  <c:v>330.24892438290226</c:v>
                </c:pt>
                <c:pt idx="257">
                  <c:v>333.07171860081672</c:v>
                </c:pt>
                <c:pt idx="258">
                  <c:v>335.87252989828744</c:v>
                </c:pt>
                <c:pt idx="259">
                  <c:v>338.65190913944468</c:v>
                </c:pt>
                <c:pt idx="260">
                  <c:v>341.41039018444815</c:v>
                </c:pt>
                <c:pt idx="261">
                  <c:v>344.14849062475162</c:v>
                </c:pt>
                <c:pt idx="262">
                  <c:v>346.86671247921987</c:v>
                </c:pt>
                <c:pt idx="263">
                  <c:v>349.56554285357294</c:v>
                </c:pt>
                <c:pt idx="264">
                  <c:v>352.24545456545172</c:v>
                </c:pt>
                <c:pt idx="265">
                  <c:v>354.9069067372298</c:v>
                </c:pt>
                <c:pt idx="266">
                  <c:v>357.55034535854344</c:v>
                </c:pt>
                <c:pt idx="267">
                  <c:v>360.17620382036955</c:v>
                </c:pt>
                <c:pt idx="268">
                  <c:v>362.78490342235233</c:v>
                </c:pt>
                <c:pt idx="269">
                  <c:v>365.37685385495774</c:v>
                </c:pt>
                <c:pt idx="270">
                  <c:v>367.95245365792692</c:v>
                </c:pt>
                <c:pt idx="271">
                  <c:v>370.5120906563958</c:v>
                </c:pt>
                <c:pt idx="272">
                  <c:v>373.05614237595501</c:v>
                </c:pt>
                <c:pt idx="273">
                  <c:v>375.58497643783744</c:v>
                </c:pt>
                <c:pt idx="274">
                  <c:v>378.09895093533987</c:v>
                </c:pt>
                <c:pt idx="275">
                  <c:v>380.59841479251043</c:v>
                </c:pt>
                <c:pt idx="276">
                  <c:v>383.0837081060651</c:v>
                </c:pt>
                <c:pt idx="277">
                  <c:v>385.55516247143208</c:v>
                </c:pt>
                <c:pt idx="278">
                  <c:v>388.01310129376225</c:v>
                </c:pt>
                <c:pt idx="279">
                  <c:v>390.45784008469013</c:v>
                </c:pt>
                <c:pt idx="280">
                  <c:v>392.88968674557628</c:v>
                </c:pt>
                <c:pt idx="281">
                  <c:v>395.3089418379148</c:v>
                </c:pt>
                <c:pt idx="282">
                  <c:v>397.715898841544</c:v>
                </c:pt>
                <c:pt idx="283">
                  <c:v>400.11084440125592</c:v>
                </c:pt>
                <c:pt idx="284">
                  <c:v>402.49405856236092</c:v>
                </c:pt>
                <c:pt idx="285">
                  <c:v>404.86581499572628</c:v>
                </c:pt>
                <c:pt idx="286">
                  <c:v>407.22638121277242</c:v>
                </c:pt>
                <c:pt idx="287">
                  <c:v>409.57601877087711</c:v>
                </c:pt>
                <c:pt idx="288">
                  <c:v>411.91498346960697</c:v>
                </c:pt>
                <c:pt idx="289">
                  <c:v>414.24352553816561</c:v>
                </c:pt>
                <c:pt idx="290">
                  <c:v>416.56188981441949</c:v>
                </c:pt>
                <c:pt idx="291">
                  <c:v>418.87031591583485</c:v>
                </c:pt>
                <c:pt idx="292">
                  <c:v>421.16903840263416</c:v>
                </c:pt>
                <c:pt idx="293">
                  <c:v>423.45828693345459</c:v>
                </c:pt>
                <c:pt idx="294">
                  <c:v>425.7382864137673</c:v>
                </c:pt>
                <c:pt idx="295">
                  <c:v>428.00925713729231</c:v>
                </c:pt>
                <c:pt idx="296">
                  <c:v>430.27141492062151</c:v>
                </c:pt>
                <c:pt idx="297">
                  <c:v>432.52497123123868</c:v>
                </c:pt>
                <c:pt idx="298">
                  <c:v>434.77013330910438</c:v>
                </c:pt>
                <c:pt idx="299">
                  <c:v>437.00710428195009</c:v>
                </c:pt>
                <c:pt idx="300">
                  <c:v>439.23608327440479</c:v>
                </c:pt>
                <c:pt idx="301">
                  <c:v>441.45726551105423</c:v>
                </c:pt>
                <c:pt idx="302">
                  <c:v>443.67084241351063</c:v>
                </c:pt>
                <c:pt idx="303">
                  <c:v>445.87700169154789</c:v>
                </c:pt>
                <c:pt idx="304">
                  <c:v>448.07592742833327</c:v>
                </c:pt>
                <c:pt idx="305">
                  <c:v>450.2678001597622</c:v>
                </c:pt>
                <c:pt idx="306">
                  <c:v>452.45279694787843</c:v>
                </c:pt>
                <c:pt idx="307">
                  <c:v>454.63109144833396</c:v>
                </c:pt>
                <c:pt idx="308">
                  <c:v>456.80285397181802</c:v>
                </c:pt>
                <c:pt idx="309">
                  <c:v>458.96825153935362</c:v>
                </c:pt>
                <c:pt idx="310">
                  <c:v>461.12744793133135</c:v>
                </c:pt>
                <c:pt idx="311">
                  <c:v>463.28060373011874</c:v>
                </c:pt>
                <c:pt idx="312">
                  <c:v>465.42787635604964</c:v>
                </c:pt>
                <c:pt idx="313">
                  <c:v>467.56942009656433</c:v>
                </c:pt>
                <c:pt idx="314">
                  <c:v>469.70538612823475</c:v>
                </c:pt>
                <c:pt idx="315">
                  <c:v>471.83592253137181</c:v>
                </c:pt>
                <c:pt idx="316">
                  <c:v>473.96117429687371</c:v>
                </c:pt>
                <c:pt idx="317">
                  <c:v>476.08128332493527</c:v>
                </c:pt>
                <c:pt idx="318">
                  <c:v>478.19638841519969</c:v>
                </c:pt>
                <c:pt idx="319">
                  <c:v>480.30662524789619</c:v>
                </c:pt>
                <c:pt idx="320">
                  <c:v>482.41212635547248</c:v>
                </c:pt>
                <c:pt idx="321">
                  <c:v>484.51302108419929</c:v>
                </c:pt>
                <c:pt idx="322">
                  <c:v>486.60943554520105</c:v>
                </c:pt>
                <c:pt idx="323">
                  <c:v>488.70149255435047</c:v>
                </c:pt>
                <c:pt idx="324">
                  <c:v>490.78931156046451</c:v>
                </c:pt>
                <c:pt idx="325">
                  <c:v>492.87300856125529</c:v>
                </c:pt>
                <c:pt idx="326">
                  <c:v>494.95269600652961</c:v>
                </c:pt>
                <c:pt idx="327">
                  <c:v>497.0284826882019</c:v>
                </c:pt>
                <c:pt idx="328">
                  <c:v>499.10047361679386</c:v>
                </c:pt>
                <c:pt idx="329">
                  <c:v>501.1687698842502</c:v>
                </c:pt>
                <c:pt idx="330">
                  <c:v>503.23346851311197</c:v>
                </c:pt>
                <c:pt idx="331">
                  <c:v>505.29466229236596</c:v>
                </c:pt>
                <c:pt idx="332">
                  <c:v>507.35243960063855</c:v>
                </c:pt>
                <c:pt idx="333">
                  <c:v>509.40688421783352</c:v>
                </c:pt>
                <c:pt idx="334">
                  <c:v>511.45807512682114</c:v>
                </c:pt>
                <c:pt idx="335">
                  <c:v>513.50608630737383</c:v>
                </c:pt>
                <c:pt idx="336">
                  <c:v>515.55098652519086</c:v>
                </c:pt>
                <c:pt idx="337">
                  <c:v>517.5928391195423</c:v>
                </c:pt>
                <c:pt idx="338">
                  <c:v>519.63170179375004</c:v>
                </c:pt>
                <c:pt idx="339">
                  <c:v>521.66762641336243</c:v>
                </c:pt>
                <c:pt idx="340">
                  <c:v>523.70065881741175</c:v>
                </c:pt>
                <c:pt idx="341">
                  <c:v>525.73083864849491</c:v>
                </c:pt>
                <c:pt idx="342">
                  <c:v>527.75819920752713</c:v>
                </c:pt>
                <c:pt idx="343">
                  <c:v>529.7827673388274</c:v>
                </c:pt>
                <c:pt idx="344">
                  <c:v>531.80456335066276</c:v>
                </c:pt>
                <c:pt idx="345">
                  <c:v>533.82360097551077</c:v>
                </c:pt>
                <c:pt idx="346">
                  <c:v>535.83988737311552</c:v>
                </c:pt>
                <c:pt idx="347">
                  <c:v>537.85342317799825</c:v>
                </c:pt>
                <c:pt idx="348">
                  <c:v>539.86420259152897</c:v>
                </c:pt>
                <c:pt idx="349">
                  <c:v>541.87221351710104</c:v>
                </c:pt>
                <c:pt idx="350">
                  <c:v>543.87743773549494</c:v>
                </c:pt>
                <c:pt idx="351">
                  <c:v>545.87985111628575</c:v>
                </c:pt>
                <c:pt idx="352">
                  <c:v>547.8794238602128</c:v>
                </c:pt>
                <c:pt idx="353">
                  <c:v>549.8761207668407</c:v>
                </c:pt>
                <c:pt idx="354">
                  <c:v>551.86990152159365</c:v>
                </c:pt>
                <c:pt idx="355">
                  <c:v>553.86072099631542</c:v>
                </c:pt>
                <c:pt idx="356">
                  <c:v>555.84852955783845</c:v>
                </c:pt>
                <c:pt idx="357">
                  <c:v>557.83327337956916</c:v>
                </c:pt>
                <c:pt idx="358">
                  <c:v>559.81489475174737</c:v>
                </c:pt>
                <c:pt idx="359">
                  <c:v>561.79333238674189</c:v>
                </c:pt>
                <c:pt idx="360">
                  <c:v>563.76852171646203</c:v>
                </c:pt>
                <c:pt idx="361">
                  <c:v>565.7403951796399</c:v>
                </c:pt>
                <c:pt idx="362">
                  <c:v>567.70888249735663</c:v>
                </c:pt>
                <c:pt idx="363">
                  <c:v>569.67391093572337</c:v>
                </c:pt>
                <c:pt idx="364">
                  <c:v>571.63540555508291</c:v>
                </c:pt>
                <c:pt idx="365">
                  <c:v>573.59328944546951</c:v>
                </c:pt>
                <c:pt idx="366">
                  <c:v>575.54748394835769</c:v>
                </c:pt>
                <c:pt idx="367">
                  <c:v>577.49790886495725</c:v>
                </c:pt>
                <c:pt idx="368">
                  <c:v>579.44448265147616</c:v>
                </c:pt>
                <c:pt idx="369">
                  <c:v>581.38712260188993</c:v>
                </c:pt>
                <c:pt idx="370">
                  <c:v>583.32574501882959</c:v>
                </c:pt>
                <c:pt idx="371">
                  <c:v>585.26026537324663</c:v>
                </c:pt>
                <c:pt idx="372">
                  <c:v>587.19059845352706</c:v>
                </c:pt>
                <c:pt idx="373">
                  <c:v>589.11665850473139</c:v>
                </c:pt>
                <c:pt idx="374">
                  <c:v>591.03835935861855</c:v>
                </c:pt>
                <c:pt idx="375">
                  <c:v>592.95561455509119</c:v>
                </c:pt>
                <c:pt idx="376">
                  <c:v>594.86833745566673</c:v>
                </c:pt>
                <c:pt idx="377">
                  <c:v>596.77644134954699</c:v>
                </c:pt>
                <c:pt idx="378">
                  <c:v>598.67983955282011</c:v>
                </c:pt>
                <c:pt idx="379">
                  <c:v>600.57844550129312</c:v>
                </c:pt>
                <c:pt idx="380">
                  <c:v>602.47217283741691</c:v>
                </c:pt>
                <c:pt idx="381">
                  <c:v>604.36093549172767</c:v>
                </c:pt>
                <c:pt idx="382">
                  <c:v>606.24464775919819</c:v>
                </c:pt>
                <c:pt idx="383">
                  <c:v>608.12322437085629</c:v>
                </c:pt>
                <c:pt idx="384">
                  <c:v>609.996580561001</c:v>
                </c:pt>
                <c:pt idx="385">
                  <c:v>611.86463213031698</c:v>
                </c:pt>
                <c:pt idx="386">
                  <c:v>613.72729550516215</c:v>
                </c:pt>
                <c:pt idx="387">
                  <c:v>615.58448779328057</c:v>
                </c:pt>
                <c:pt idx="388">
                  <c:v>617.43612683616959</c:v>
                </c:pt>
                <c:pt idx="389">
                  <c:v>619.28213125831064</c:v>
                </c:pt>
                <c:pt idx="390">
                  <c:v>621.12242051345584</c:v>
                </c:pt>
                <c:pt idx="391">
                  <c:v>622.9569149281449</c:v>
                </c:pt>
                <c:pt idx="392">
                  <c:v>624.78553574261196</c:v>
                </c:pt>
                <c:pt idx="393">
                  <c:v>626.60820514922909</c:v>
                </c:pt>
                <c:pt idx="394">
                  <c:v>628.42484632862067</c:v>
                </c:pt>
                <c:pt idx="395">
                  <c:v>630.23538348357101</c:v>
                </c:pt>
                <c:pt idx="396">
                  <c:v>632.03974187083838</c:v>
                </c:pt>
                <c:pt idx="397">
                  <c:v>633.8378478309794</c:v>
                </c:pt>
                <c:pt idx="398">
                  <c:v>635.62962881627925</c:v>
                </c:pt>
                <c:pt idx="399">
                  <c:v>637.41501341687569</c:v>
                </c:pt>
                <c:pt idx="400">
                  <c:v>639.19393138515886</c:v>
                </c:pt>
                <c:pt idx="401">
                  <c:v>640.96631365852215</c:v>
                </c:pt>
                <c:pt idx="402">
                  <c:v>642.7320923805346</c:v>
                </c:pt>
                <c:pt idx="403">
                  <c:v>644.49120092059911</c:v>
                </c:pt>
                <c:pt idx="404">
                  <c:v>646.24357389215857</c:v>
                </c:pt>
                <c:pt idx="405">
                  <c:v>647.98914716950594</c:v>
                </c:pt>
                <c:pt idx="406">
                  <c:v>649.72785790325133</c:v>
                </c:pt>
                <c:pt idx="407">
                  <c:v>651.45964453449699</c:v>
                </c:pt>
                <c:pt idx="408">
                  <c:v>653.18444680776611</c:v>
                </c:pt>
                <c:pt idx="409">
                  <c:v>654.9022057827309</c:v>
                </c:pt>
                <c:pt idx="410">
                  <c:v>656.61286384478149</c:v>
                </c:pt>
                <c:pt idx="411">
                  <c:v>658.3163647144753</c:v>
                </c:pt>
                <c:pt idx="412">
                  <c:v>660.01265345590514</c:v>
                </c:pt>
                <c:pt idx="413">
                  <c:v>661.70167648402253</c:v>
                </c:pt>
                <c:pt idx="414">
                  <c:v>663.38338157094995</c:v>
                </c:pt>
                <c:pt idx="415">
                  <c:v>665.05771785131549</c:v>
                </c:pt>
                <c:pt idx="416">
                  <c:v>666.72463582664204</c:v>
                </c:pt>
                <c:pt idx="417">
                  <c:v>668.38408736882138</c:v>
                </c:pt>
                <c:pt idx="418">
                  <c:v>670.03602572270211</c:v>
                </c:pt>
                <c:pt idx="419">
                  <c:v>671.68040550782052</c:v>
                </c:pt>
                <c:pt idx="420">
                  <c:v>673.31718271930185</c:v>
                </c:pt>
                <c:pt idx="421">
                  <c:v>674.94631472795868</c:v>
                </c:pt>
                <c:pt idx="422">
                  <c:v>676.56776027961178</c:v>
                </c:pt>
                <c:pt idx="423">
                  <c:v>678.18147949366016</c:v>
                </c:pt>
                <c:pt idx="424">
                  <c:v>679.78743386092276</c:v>
                </c:pt>
                <c:pt idx="425">
                  <c:v>681.38558624077803</c:v>
                </c:pt>
                <c:pt idx="426">
                  <c:v>682.97590085762295</c:v>
                </c:pt>
                <c:pt idx="427">
                  <c:v>684.55834329667562</c:v>
                </c:pt>
                <c:pt idx="428">
                  <c:v>686.13288049914331</c:v>
                </c:pt>
                <c:pt idx="429">
                  <c:v>687.69948075677769</c:v>
                </c:pt>
                <c:pt idx="430">
                  <c:v>689.25811370583915</c:v>
                </c:pt>
                <c:pt idx="431">
                  <c:v>690.80875032049141</c:v>
                </c:pt>
                <c:pt idx="432">
                  <c:v>692.35136290564617</c:v>
                </c:pt>
                <c:pt idx="433">
                  <c:v>693.88592508927968</c:v>
                </c:pt>
                <c:pt idx="434">
                  <c:v>695.41241181423914</c:v>
                </c:pt>
                <c:pt idx="435">
                  <c:v>696.93079932956039</c:v>
                </c:pt>
                <c:pt idx="436">
                  <c:v>698.44106518131503</c:v>
                </c:pt>
                <c:pt idx="437">
                  <c:v>699.94318820300634</c:v>
                </c:pt>
                <c:pt idx="438">
                  <c:v>701.43714850553204</c:v>
                </c:pt>
                <c:pt idx="439">
                  <c:v>702.92292746673274</c:v>
                </c:pt>
                <c:pt idx="440">
                  <c:v>704.40050772054406</c:v>
                </c:pt>
                <c:pt idx="441">
                  <c:v>705.86987314576913</c:v>
                </c:pt>
                <c:pt idx="442">
                  <c:v>707.33100885449016</c:v>
                </c:pt>
                <c:pt idx="443">
                  <c:v>708.78390118013488</c:v>
                </c:pt>
                <c:pt idx="444">
                  <c:v>710.22853766521519</c:v>
                </c:pt>
                <c:pt idx="445">
                  <c:v>711.66490704875469</c:v>
                </c:pt>
                <c:pt idx="446">
                  <c:v>713.09299925342032</c:v>
                </c:pt>
                <c:pt idx="447">
                  <c:v>714.51280537237494</c:v>
                </c:pt>
                <c:pt idx="448">
                  <c:v>715.92431765586559</c:v>
                </c:pt>
                <c:pt idx="449">
                  <c:v>717.32752949756355</c:v>
                </c:pt>
                <c:pt idx="450">
                  <c:v>718.72243542066985</c:v>
                </c:pt>
                <c:pt idx="451">
                  <c:v>720.10903106380215</c:v>
                </c:pt>
                <c:pt idx="452">
                  <c:v>721.48731316667681</c:v>
                </c:pt>
                <c:pt idx="453">
                  <c:v>722.85727955559992</c:v>
                </c:pt>
                <c:pt idx="454">
                  <c:v>724.21892912878172</c:v>
                </c:pt>
                <c:pt idx="455">
                  <c:v>725.57226184148726</c:v>
                </c:pt>
                <c:pt idx="456">
                  <c:v>726.9172786910367</c:v>
                </c:pt>
                <c:pt idx="457">
                  <c:v>728.25398170166818</c:v>
                </c:pt>
                <c:pt idx="458">
                  <c:v>729.58237390927582</c:v>
                </c:pt>
                <c:pt idx="459">
                  <c:v>730.90245934603513</c:v>
                </c:pt>
                <c:pt idx="460">
                  <c:v>732.21424302492744</c:v>
                </c:pt>
                <c:pt idx="461">
                  <c:v>733.51773092417591</c:v>
                </c:pt>
                <c:pt idx="462">
                  <c:v>734.81292997160335</c:v>
                </c:pt>
                <c:pt idx="463">
                  <c:v>736.09984802892427</c:v>
                </c:pt>
                <c:pt idx="464">
                  <c:v>737.37849387598033</c:v>
                </c:pt>
                <c:pt idx="465">
                  <c:v>738.64887719493152</c:v>
                </c:pt>
                <c:pt idx="466">
                  <c:v>739.91100855441175</c:v>
                </c:pt>
                <c:pt idx="467">
                  <c:v>741.16489939365988</c:v>
                </c:pt>
                <c:pt idx="468">
                  <c:v>742.41056200663502</c:v>
                </c:pt>
                <c:pt idx="469">
                  <c:v>743.64800952612563</c:v>
                </c:pt>
                <c:pt idx="470">
                  <c:v>744.87725590786249</c:v>
                </c:pt>
                <c:pt idx="471">
                  <c:v>746.0983159146424</c:v>
                </c:pt>
                <c:pt idx="472">
                  <c:v>747.31120510047299</c:v>
                </c:pt>
                <c:pt idx="473">
                  <c:v>748.5159397947458</c:v>
                </c:pt>
                <c:pt idx="474">
                  <c:v>749.71253708644576</c:v>
                </c:pt>
                <c:pt idx="475">
                  <c:v>750.90101480840485</c:v>
                </c:pt>
                <c:pt idx="476">
                  <c:v>752.08139152160754</c:v>
                </c:pt>
                <c:pt idx="477">
                  <c:v>753.25368649955476</c:v>
                </c:pt>
                <c:pt idx="478">
                  <c:v>754.41791971269356</c:v>
                </c:pt>
                <c:pt idx="479">
                  <c:v>755.57411181291877</c:v>
                </c:pt>
                <c:pt idx="480">
                  <c:v>756.72228411815354</c:v>
                </c:pt>
                <c:pt idx="481">
                  <c:v>757.86245859701398</c:v>
                </c:pt>
                <c:pt idx="482">
                  <c:v>758.99465785356495</c:v>
                </c:pt>
                <c:pt idx="483">
                  <c:v>760.11890511217155</c:v>
                </c:pt>
                <c:pt idx="484">
                  <c:v>761.23522420245229</c:v>
                </c:pt>
                <c:pt idx="485">
                  <c:v>762.34363954433854</c:v>
                </c:pt>
                <c:pt idx="486">
                  <c:v>763.44417613324583</c:v>
                </c:pt>
                <c:pt idx="487">
                  <c:v>764.53685952536102</c:v>
                </c:pt>
                <c:pt idx="488">
                  <c:v>765.62171582305007</c:v>
                </c:pt>
                <c:pt idx="489">
                  <c:v>766.69877166039066</c:v>
                </c:pt>
                <c:pt idx="490">
                  <c:v>767.76805418883362</c:v>
                </c:pt>
                <c:pt idx="491">
                  <c:v>768.82959106299654</c:v>
                </c:pt>
                <c:pt idx="492">
                  <c:v>769.88341042659385</c:v>
                </c:pt>
                <c:pt idx="493">
                  <c:v>770.92954089850639</c:v>
                </c:pt>
                <c:pt idx="494">
                  <c:v>771.96801155899311</c:v>
                </c:pt>
                <c:pt idx="495">
                  <c:v>772.99885193604905</c:v>
                </c:pt>
                <c:pt idx="496">
                  <c:v>774.022091991911</c:v>
                </c:pt>
                <c:pt idx="497">
                  <c:v>775.03776210971455</c:v>
                </c:pt>
                <c:pt idx="498">
                  <c:v>776.04589308030427</c:v>
                </c:pt>
                <c:pt idx="499">
                  <c:v>777.0465160891996</c:v>
                </c:pt>
                <c:pt idx="500">
                  <c:v>778.03966270371836</c:v>
                </c:pt>
                <c:pt idx="501">
                  <c:v>779.02536486025951</c:v>
                </c:pt>
                <c:pt idx="502">
                  <c:v>780.00365485174757</c:v>
                </c:pt>
                <c:pt idx="503">
                  <c:v>780.9745653152396</c:v>
                </c:pt>
                <c:pt idx="504">
                  <c:v>781.93812921969618</c:v>
                </c:pt>
                <c:pt idx="505">
                  <c:v>782.89437985391839</c:v>
                </c:pt>
                <c:pt idx="506">
                  <c:v>783.84335081465065</c:v>
                </c:pt>
                <c:pt idx="507">
                  <c:v>784.78507599485192</c:v>
                </c:pt>
                <c:pt idx="508">
                  <c:v>785.71958957213451</c:v>
                </c:pt>
                <c:pt idx="509">
                  <c:v>786.64692599737248</c:v>
                </c:pt>
                <c:pt idx="510">
                  <c:v>787.56711998347942</c:v>
                </c:pt>
                <c:pt idx="511">
                  <c:v>788.48020649435637</c:v>
                </c:pt>
                <c:pt idx="512">
                  <c:v>789.38622073401029</c:v>
                </c:pt>
                <c:pt idx="513">
                  <c:v>790.28519813584273</c:v>
                </c:pt>
                <c:pt idx="514">
                  <c:v>791.17717435211</c:v>
                </c:pt>
                <c:pt idx="515">
                  <c:v>792.06218524355313</c:v>
                </c:pt>
                <c:pt idx="516">
                  <c:v>792.94026686919915</c:v>
                </c:pt>
                <c:pt idx="517">
                  <c:v>793.8114554763323</c:v>
                </c:pt>
                <c:pt idx="518">
                  <c:v>794.67578749063591</c:v>
                </c:pt>
                <c:pt idx="519">
                  <c:v>795.533299506503</c:v>
                </c:pt>
                <c:pt idx="520">
                  <c:v>796.38402827751702</c:v>
                </c:pt>
                <c:pt idx="521">
                  <c:v>797.22801070710057</c:v>
                </c:pt>
                <c:pt idx="522">
                  <c:v>798.06528383933266</c:v>
                </c:pt>
                <c:pt idx="523">
                  <c:v>798.89588484993237</c:v>
                </c:pt>
                <c:pt idx="524">
                  <c:v>799.71985103740997</c:v>
                </c:pt>
                <c:pt idx="525">
                  <c:v>800.53721981438241</c:v>
                </c:pt>
                <c:pt idx="526">
                  <c:v>801.34802869905468</c:v>
                </c:pt>
                <c:pt idx="527">
                  <c:v>802.15231530686367</c:v>
                </c:pt>
                <c:pt idx="528">
                  <c:v>802.95011734228501</c:v>
                </c:pt>
                <c:pt idx="529">
                  <c:v>803.74147259080144</c:v>
                </c:pt>
                <c:pt idx="530">
                  <c:v>804.5264189110311</c:v>
                </c:pt>
                <c:pt idx="531">
                  <c:v>805.30499422701484</c:v>
                </c:pt>
                <c:pt idx="532">
                  <c:v>806.07723652066147</c:v>
                </c:pt>
                <c:pt idx="533">
                  <c:v>806.84318382434901</c:v>
                </c:pt>
                <c:pt idx="534">
                  <c:v>807.60287421368105</c:v>
                </c:pt>
                <c:pt idx="535">
                  <c:v>808.35634580039664</c:v>
                </c:pt>
                <c:pt idx="536">
                  <c:v>809.10363672543258</c:v>
                </c:pt>
                <c:pt idx="537">
                  <c:v>809.84478515213573</c:v>
                </c:pt>
                <c:pt idx="538">
                  <c:v>810.57982925962483</c:v>
                </c:pt>
                <c:pt idx="539">
                  <c:v>811.30880723629991</c:v>
                </c:pt>
                <c:pt idx="540">
                  <c:v>812.03175727349753</c:v>
                </c:pt>
                <c:pt idx="541">
                  <c:v>812.74871755928996</c:v>
                </c:pt>
                <c:pt idx="542">
                  <c:v>813.45972627242782</c:v>
                </c:pt>
                <c:pt idx="543">
                  <c:v>814.16482157642304</c:v>
                </c:pt>
                <c:pt idx="544">
                  <c:v>814.86404161377186</c:v>
                </c:pt>
                <c:pt idx="545">
                  <c:v>815.55742450031482</c:v>
                </c:pt>
                <c:pt idx="546">
                  <c:v>816.24500831973319</c:v>
                </c:pt>
                <c:pt idx="547">
                  <c:v>816.92683111817917</c:v>
                </c:pt>
                <c:pt idx="548">
                  <c:v>817.60293089903928</c:v>
                </c:pt>
                <c:pt idx="549">
                  <c:v>818.27334561782766</c:v>
                </c:pt>
                <c:pt idx="550">
                  <c:v>818.93811317720883</c:v>
                </c:pt>
                <c:pt idx="551">
                  <c:v>819.59727142214763</c:v>
                </c:pt>
                <c:pt idx="552">
                  <c:v>820.2508581351841</c:v>
                </c:pt>
                <c:pt idx="553">
                  <c:v>820.89891103183265</c:v>
                </c:pt>
                <c:pt idx="554">
                  <c:v>821.54146775610275</c:v>
                </c:pt>
                <c:pt idx="555">
                  <c:v>822.17856587613937</c:v>
                </c:pt>
                <c:pt idx="556">
                  <c:v>822.8102428799823</c:v>
                </c:pt>
                <c:pt idx="557">
                  <c:v>823.4365361714415</c:v>
                </c:pt>
                <c:pt idx="558">
                  <c:v>824.057483066087</c:v>
                </c:pt>
                <c:pt idx="559">
                  <c:v>824.67312078735233</c:v>
                </c:pt>
                <c:pt idx="560">
                  <c:v>825.28348646274833</c:v>
                </c:pt>
                <c:pt idx="561">
                  <c:v>825.88861712018661</c:v>
                </c:pt>
                <c:pt idx="562">
                  <c:v>826.48854968441083</c:v>
                </c:pt>
                <c:pt idx="563">
                  <c:v>827.08332097353298</c:v>
                </c:pt>
                <c:pt idx="564">
                  <c:v>827.67296769567463</c:v>
                </c:pt>
                <c:pt idx="565">
                  <c:v>828.2575264457098</c:v>
                </c:pt>
                <c:pt idx="566">
                  <c:v>828.83703370210833</c:v>
                </c:pt>
                <c:pt idx="567">
                  <c:v>829.41152582387849</c:v>
                </c:pt>
                <c:pt idx="568">
                  <c:v>829.98103904760637</c:v>
                </c:pt>
                <c:pt idx="569">
                  <c:v>830.5456094845905</c:v>
                </c:pt>
                <c:pt idx="570">
                  <c:v>831.1052731180705</c:v>
                </c:pt>
                <c:pt idx="571">
                  <c:v>831.66006580054705</c:v>
                </c:pt>
                <c:pt idx="572">
                  <c:v>832.21002325119298</c:v>
                </c:pt>
                <c:pt idx="573">
                  <c:v>832.75518105335232</c:v>
                </c:pt>
                <c:pt idx="574">
                  <c:v>833.29557465212645</c:v>
                </c:pt>
                <c:pt idx="575">
                  <c:v>833.83123935204583</c:v>
                </c:pt>
                <c:pt idx="576">
                  <c:v>834.36221031482523</c:v>
                </c:pt>
                <c:pt idx="577">
                  <c:v>834.8885225572011</c:v>
                </c:pt>
                <c:pt idx="578">
                  <c:v>835.41021094884957</c:v>
                </c:pt>
                <c:pt idx="579">
                  <c:v>835.92731021038321</c:v>
                </c:pt>
                <c:pt idx="580">
                  <c:v>836.4398549114253</c:v>
                </c:pt>
                <c:pt idx="581">
                  <c:v>836.94787946875999</c:v>
                </c:pt>
                <c:pt idx="582">
                  <c:v>837.4514181445569</c:v>
                </c:pt>
                <c:pt idx="583">
                  <c:v>837.95050504466815</c:v>
                </c:pt>
                <c:pt idx="584">
                  <c:v>838.44517411699701</c:v>
                </c:pt>
                <c:pt idx="585">
                  <c:v>838.93545914993661</c:v>
                </c:pt>
                <c:pt idx="586">
                  <c:v>839.42139377087653</c:v>
                </c:pt>
                <c:pt idx="587">
                  <c:v>839.90301144477689</c:v>
                </c:pt>
                <c:pt idx="588">
                  <c:v>840.38034547280768</c:v>
                </c:pt>
                <c:pt idx="589">
                  <c:v>840.85342899105251</c:v>
                </c:pt>
                <c:pt idx="590">
                  <c:v>841.32229496927482</c:v>
                </c:pt>
                <c:pt idx="591">
                  <c:v>841.78697620974594</c:v>
                </c:pt>
                <c:pt idx="592">
                  <c:v>842.24750534613281</c:v>
                </c:pt>
                <c:pt idx="593">
                  <c:v>842.70391484244465</c:v>
                </c:pt>
                <c:pt idx="594">
                  <c:v>843.15623699203729</c:v>
                </c:pt>
                <c:pt idx="595">
                  <c:v>843.60450391667325</c:v>
                </c:pt>
                <c:pt idx="596">
                  <c:v>844.04874756563697</c:v>
                </c:pt>
                <c:pt idx="597">
                  <c:v>844.48899971490368</c:v>
                </c:pt>
                <c:pt idx="598">
                  <c:v>844.92529196636076</c:v>
                </c:pt>
                <c:pt idx="599">
                  <c:v>845.35765574708</c:v>
                </c:pt>
                <c:pt idx="600">
                  <c:v>845.7861223086403</c:v>
                </c:pt>
                <c:pt idx="601">
                  <c:v>846.21072272649883</c:v>
                </c:pt>
                <c:pt idx="602">
                  <c:v>846.63148789940999</c:v>
                </c:pt>
                <c:pt idx="603">
                  <c:v>847.0484485488912</c:v>
                </c:pt>
                <c:pt idx="604">
                  <c:v>847.0484485488912</c:v>
                </c:pt>
                <c:pt idx="605">
                  <c:v>847.0484485488912</c:v>
                </c:pt>
                <c:pt idx="606">
                  <c:v>847.0484485488912</c:v>
                </c:pt>
                <c:pt idx="607">
                  <c:v>847.0484485488912</c:v>
                </c:pt>
                <c:pt idx="608">
                  <c:v>847.0484485488912</c:v>
                </c:pt>
                <c:pt idx="609">
                  <c:v>847.0484485488912</c:v>
                </c:pt>
                <c:pt idx="610">
                  <c:v>847.0484485488912</c:v>
                </c:pt>
                <c:pt idx="611">
                  <c:v>847.0484485488912</c:v>
                </c:pt>
                <c:pt idx="612">
                  <c:v>847.0484485488912</c:v>
                </c:pt>
                <c:pt idx="613">
                  <c:v>847.0484485488912</c:v>
                </c:pt>
                <c:pt idx="614">
                  <c:v>847.0484485488912</c:v>
                </c:pt>
                <c:pt idx="615">
                  <c:v>847.0484485488912</c:v>
                </c:pt>
                <c:pt idx="616">
                  <c:v>847.0484485488912</c:v>
                </c:pt>
                <c:pt idx="617">
                  <c:v>847.0484485488912</c:v>
                </c:pt>
                <c:pt idx="618">
                  <c:v>847.0484485488912</c:v>
                </c:pt>
                <c:pt idx="619">
                  <c:v>847.0484485488912</c:v>
                </c:pt>
                <c:pt idx="620">
                  <c:v>847.0484485488912</c:v>
                </c:pt>
                <c:pt idx="621">
                  <c:v>847.0484485488912</c:v>
                </c:pt>
                <c:pt idx="622">
                  <c:v>847.0484485488912</c:v>
                </c:pt>
                <c:pt idx="623">
                  <c:v>847.0484485488912</c:v>
                </c:pt>
                <c:pt idx="624">
                  <c:v>847.0484485488912</c:v>
                </c:pt>
                <c:pt idx="625">
                  <c:v>847.0484485488912</c:v>
                </c:pt>
                <c:pt idx="626">
                  <c:v>847.0484485488912</c:v>
                </c:pt>
                <c:pt idx="627">
                  <c:v>847.0484485488912</c:v>
                </c:pt>
                <c:pt idx="628">
                  <c:v>847.0484485488912</c:v>
                </c:pt>
                <c:pt idx="629">
                  <c:v>847.0484485488912</c:v>
                </c:pt>
                <c:pt idx="630">
                  <c:v>847.0484485488912</c:v>
                </c:pt>
                <c:pt idx="631">
                  <c:v>847.0484485488912</c:v>
                </c:pt>
                <c:pt idx="632">
                  <c:v>847.0484485488912</c:v>
                </c:pt>
                <c:pt idx="633">
                  <c:v>847.0484485488912</c:v>
                </c:pt>
                <c:pt idx="634">
                  <c:v>847.0484485488912</c:v>
                </c:pt>
                <c:pt idx="635">
                  <c:v>847.0484485488912</c:v>
                </c:pt>
                <c:pt idx="636">
                  <c:v>847.0484485488912</c:v>
                </c:pt>
                <c:pt idx="637">
                  <c:v>847.0484485488912</c:v>
                </c:pt>
                <c:pt idx="638">
                  <c:v>847.0484485488912</c:v>
                </c:pt>
                <c:pt idx="639">
                  <c:v>847.0484485488912</c:v>
                </c:pt>
                <c:pt idx="640">
                  <c:v>847.0484485488912</c:v>
                </c:pt>
                <c:pt idx="641">
                  <c:v>847.0484485488912</c:v>
                </c:pt>
                <c:pt idx="642">
                  <c:v>847.0484485488912</c:v>
                </c:pt>
                <c:pt idx="643">
                  <c:v>847.0484485488912</c:v>
                </c:pt>
                <c:pt idx="644">
                  <c:v>847.0484485488912</c:v>
                </c:pt>
                <c:pt idx="645">
                  <c:v>847.0484485488912</c:v>
                </c:pt>
                <c:pt idx="646">
                  <c:v>847.0484485488912</c:v>
                </c:pt>
                <c:pt idx="647">
                  <c:v>847.0484485488912</c:v>
                </c:pt>
                <c:pt idx="648">
                  <c:v>847.0484485488912</c:v>
                </c:pt>
                <c:pt idx="649">
                  <c:v>847.0484485488912</c:v>
                </c:pt>
                <c:pt idx="650">
                  <c:v>847.0484485488912</c:v>
                </c:pt>
                <c:pt idx="651">
                  <c:v>847.0484485488912</c:v>
                </c:pt>
                <c:pt idx="652">
                  <c:v>847.0484485488912</c:v>
                </c:pt>
                <c:pt idx="653">
                  <c:v>847.0484485488912</c:v>
                </c:pt>
                <c:pt idx="654">
                  <c:v>847.0484485488912</c:v>
                </c:pt>
                <c:pt idx="655">
                  <c:v>847.0484485488912</c:v>
                </c:pt>
                <c:pt idx="656">
                  <c:v>847.0484485488912</c:v>
                </c:pt>
                <c:pt idx="657">
                  <c:v>847.0484485488912</c:v>
                </c:pt>
                <c:pt idx="658">
                  <c:v>847.0484485488912</c:v>
                </c:pt>
                <c:pt idx="659">
                  <c:v>847.0484485488912</c:v>
                </c:pt>
                <c:pt idx="660">
                  <c:v>847.0484485488912</c:v>
                </c:pt>
                <c:pt idx="661">
                  <c:v>847.0484485488912</c:v>
                </c:pt>
                <c:pt idx="662">
                  <c:v>847.0484485488912</c:v>
                </c:pt>
                <c:pt idx="663">
                  <c:v>847.0484485488912</c:v>
                </c:pt>
                <c:pt idx="664">
                  <c:v>847.0484485488912</c:v>
                </c:pt>
                <c:pt idx="665">
                  <c:v>847.0484485488912</c:v>
                </c:pt>
                <c:pt idx="666">
                  <c:v>847.0484485488912</c:v>
                </c:pt>
                <c:pt idx="667">
                  <c:v>847.0484485488912</c:v>
                </c:pt>
                <c:pt idx="668">
                  <c:v>847.0484485488912</c:v>
                </c:pt>
                <c:pt idx="669">
                  <c:v>847.0484485488912</c:v>
                </c:pt>
                <c:pt idx="670">
                  <c:v>847.0484485488912</c:v>
                </c:pt>
                <c:pt idx="671">
                  <c:v>847.0484485488912</c:v>
                </c:pt>
                <c:pt idx="672">
                  <c:v>847.0484485488912</c:v>
                </c:pt>
                <c:pt idx="673">
                  <c:v>847.0484485488912</c:v>
                </c:pt>
                <c:pt idx="674">
                  <c:v>847.0484485488912</c:v>
                </c:pt>
                <c:pt idx="675">
                  <c:v>847.0484485488912</c:v>
                </c:pt>
                <c:pt idx="676">
                  <c:v>847.0484485488912</c:v>
                </c:pt>
                <c:pt idx="677">
                  <c:v>847.0484485488912</c:v>
                </c:pt>
                <c:pt idx="678">
                  <c:v>847.0484485488912</c:v>
                </c:pt>
                <c:pt idx="679">
                  <c:v>847.0484485488912</c:v>
                </c:pt>
                <c:pt idx="680">
                  <c:v>847.0484485488912</c:v>
                </c:pt>
                <c:pt idx="681">
                  <c:v>847.0484485488912</c:v>
                </c:pt>
                <c:pt idx="682">
                  <c:v>847.0484485488912</c:v>
                </c:pt>
                <c:pt idx="683">
                  <c:v>847.0484485488912</c:v>
                </c:pt>
                <c:pt idx="684">
                  <c:v>847.0484485488912</c:v>
                </c:pt>
                <c:pt idx="685">
                  <c:v>847.0484485488912</c:v>
                </c:pt>
                <c:pt idx="686">
                  <c:v>847.0484485488912</c:v>
                </c:pt>
                <c:pt idx="687">
                  <c:v>847.0484485488912</c:v>
                </c:pt>
                <c:pt idx="688">
                  <c:v>847.0484485488912</c:v>
                </c:pt>
                <c:pt idx="689">
                  <c:v>847.0484485488912</c:v>
                </c:pt>
                <c:pt idx="690">
                  <c:v>847.0484485488912</c:v>
                </c:pt>
                <c:pt idx="691">
                  <c:v>847.0484485488912</c:v>
                </c:pt>
                <c:pt idx="692">
                  <c:v>847.0484485488912</c:v>
                </c:pt>
                <c:pt idx="693">
                  <c:v>847.0484485488912</c:v>
                </c:pt>
                <c:pt idx="694">
                  <c:v>847.0484485488912</c:v>
                </c:pt>
                <c:pt idx="695">
                  <c:v>847.0484485488912</c:v>
                </c:pt>
                <c:pt idx="696">
                  <c:v>847.0484485488912</c:v>
                </c:pt>
                <c:pt idx="697">
                  <c:v>847.0484485488912</c:v>
                </c:pt>
                <c:pt idx="698">
                  <c:v>847.0484485488912</c:v>
                </c:pt>
                <c:pt idx="699">
                  <c:v>847.0484485488912</c:v>
                </c:pt>
                <c:pt idx="700">
                  <c:v>847.0484485488912</c:v>
                </c:pt>
                <c:pt idx="701">
                  <c:v>847.0484485488912</c:v>
                </c:pt>
                <c:pt idx="702">
                  <c:v>847.0484485488912</c:v>
                </c:pt>
                <c:pt idx="703">
                  <c:v>847.0484485488912</c:v>
                </c:pt>
                <c:pt idx="704">
                  <c:v>847.0484485488912</c:v>
                </c:pt>
                <c:pt idx="705">
                  <c:v>847.0484485488912</c:v>
                </c:pt>
                <c:pt idx="706">
                  <c:v>847.0484485488912</c:v>
                </c:pt>
                <c:pt idx="707">
                  <c:v>847.0484485488912</c:v>
                </c:pt>
                <c:pt idx="708">
                  <c:v>847.0484485488912</c:v>
                </c:pt>
                <c:pt idx="709">
                  <c:v>847.0484485488912</c:v>
                </c:pt>
                <c:pt idx="710">
                  <c:v>847.0484485488912</c:v>
                </c:pt>
                <c:pt idx="711">
                  <c:v>847.0484485488912</c:v>
                </c:pt>
                <c:pt idx="712">
                  <c:v>847.0484485488912</c:v>
                </c:pt>
                <c:pt idx="713">
                  <c:v>847.0484485488912</c:v>
                </c:pt>
                <c:pt idx="714">
                  <c:v>847.0484485488912</c:v>
                </c:pt>
                <c:pt idx="715">
                  <c:v>847.0484485488912</c:v>
                </c:pt>
                <c:pt idx="716">
                  <c:v>847.0484485488912</c:v>
                </c:pt>
                <c:pt idx="717">
                  <c:v>847.0484485488912</c:v>
                </c:pt>
                <c:pt idx="718">
                  <c:v>847.0484485488912</c:v>
                </c:pt>
                <c:pt idx="719">
                  <c:v>847.0484485488912</c:v>
                </c:pt>
                <c:pt idx="720">
                  <c:v>847.0484485488912</c:v>
                </c:pt>
                <c:pt idx="721">
                  <c:v>847.0484485488912</c:v>
                </c:pt>
                <c:pt idx="722">
                  <c:v>847.0484485488912</c:v>
                </c:pt>
                <c:pt idx="723">
                  <c:v>847.0484485488912</c:v>
                </c:pt>
                <c:pt idx="724">
                  <c:v>847.0484485488912</c:v>
                </c:pt>
                <c:pt idx="725">
                  <c:v>847.0484485488912</c:v>
                </c:pt>
                <c:pt idx="726">
                  <c:v>847.0484485488912</c:v>
                </c:pt>
                <c:pt idx="727">
                  <c:v>847.0484485488912</c:v>
                </c:pt>
                <c:pt idx="728">
                  <c:v>847.0484485488912</c:v>
                </c:pt>
                <c:pt idx="729">
                  <c:v>847.0484485488912</c:v>
                </c:pt>
                <c:pt idx="730">
                  <c:v>847.0484485488912</c:v>
                </c:pt>
                <c:pt idx="731">
                  <c:v>847.0484485488912</c:v>
                </c:pt>
                <c:pt idx="732">
                  <c:v>847.0484485488912</c:v>
                </c:pt>
                <c:pt idx="733">
                  <c:v>847.0484485488912</c:v>
                </c:pt>
                <c:pt idx="734">
                  <c:v>847.0484485488912</c:v>
                </c:pt>
                <c:pt idx="735">
                  <c:v>847.0484485488912</c:v>
                </c:pt>
                <c:pt idx="736">
                  <c:v>847.0484485488912</c:v>
                </c:pt>
                <c:pt idx="737">
                  <c:v>847.0484485488912</c:v>
                </c:pt>
                <c:pt idx="738">
                  <c:v>847.0484485488912</c:v>
                </c:pt>
                <c:pt idx="739">
                  <c:v>847.0484485488912</c:v>
                </c:pt>
                <c:pt idx="740">
                  <c:v>847.0484485488912</c:v>
                </c:pt>
                <c:pt idx="741">
                  <c:v>847.0484485488912</c:v>
                </c:pt>
                <c:pt idx="742">
                  <c:v>847.0484485488912</c:v>
                </c:pt>
                <c:pt idx="743">
                  <c:v>847.0484485488912</c:v>
                </c:pt>
                <c:pt idx="744">
                  <c:v>847.0484485488912</c:v>
                </c:pt>
                <c:pt idx="745">
                  <c:v>847.0484485488912</c:v>
                </c:pt>
                <c:pt idx="746">
                  <c:v>847.0484485488912</c:v>
                </c:pt>
                <c:pt idx="747">
                  <c:v>847.0484485488912</c:v>
                </c:pt>
                <c:pt idx="748">
                  <c:v>847.0484485488912</c:v>
                </c:pt>
                <c:pt idx="749">
                  <c:v>847.0484485488912</c:v>
                </c:pt>
                <c:pt idx="750">
                  <c:v>847.0484485488912</c:v>
                </c:pt>
                <c:pt idx="751">
                  <c:v>847.0484485488912</c:v>
                </c:pt>
                <c:pt idx="752">
                  <c:v>847.0484485488912</c:v>
                </c:pt>
                <c:pt idx="753">
                  <c:v>847.0484485488912</c:v>
                </c:pt>
                <c:pt idx="754">
                  <c:v>847.0484485488912</c:v>
                </c:pt>
                <c:pt idx="755">
                  <c:v>847.0484485488912</c:v>
                </c:pt>
                <c:pt idx="756">
                  <c:v>847.0484485488912</c:v>
                </c:pt>
                <c:pt idx="757">
                  <c:v>847.0484485488912</c:v>
                </c:pt>
                <c:pt idx="758">
                  <c:v>847.0484485488912</c:v>
                </c:pt>
                <c:pt idx="759">
                  <c:v>847.0484485488912</c:v>
                </c:pt>
                <c:pt idx="760">
                  <c:v>847.0484485488912</c:v>
                </c:pt>
                <c:pt idx="761">
                  <c:v>847.0484485488912</c:v>
                </c:pt>
                <c:pt idx="762">
                  <c:v>847.0484485488912</c:v>
                </c:pt>
                <c:pt idx="763">
                  <c:v>847.0484485488912</c:v>
                </c:pt>
                <c:pt idx="764">
                  <c:v>847.0484485488912</c:v>
                </c:pt>
                <c:pt idx="765">
                  <c:v>847.0484485488912</c:v>
                </c:pt>
                <c:pt idx="766">
                  <c:v>847.0484485488912</c:v>
                </c:pt>
                <c:pt idx="767">
                  <c:v>847.0484485488912</c:v>
                </c:pt>
                <c:pt idx="768">
                  <c:v>847.0484485488912</c:v>
                </c:pt>
                <c:pt idx="769">
                  <c:v>847.0484485488912</c:v>
                </c:pt>
                <c:pt idx="770">
                  <c:v>847.0484485488912</c:v>
                </c:pt>
                <c:pt idx="771">
                  <c:v>847.0484485488912</c:v>
                </c:pt>
                <c:pt idx="772">
                  <c:v>847.0484485488912</c:v>
                </c:pt>
                <c:pt idx="773">
                  <c:v>847.0484485488912</c:v>
                </c:pt>
                <c:pt idx="774">
                  <c:v>847.0484485488912</c:v>
                </c:pt>
                <c:pt idx="775">
                  <c:v>847.0484485488912</c:v>
                </c:pt>
                <c:pt idx="776">
                  <c:v>847.0484485488912</c:v>
                </c:pt>
                <c:pt idx="777">
                  <c:v>847.0484485488912</c:v>
                </c:pt>
                <c:pt idx="778">
                  <c:v>847.0484485488912</c:v>
                </c:pt>
                <c:pt idx="779">
                  <c:v>847.0484485488912</c:v>
                </c:pt>
                <c:pt idx="780">
                  <c:v>847.0484485488912</c:v>
                </c:pt>
                <c:pt idx="781">
                  <c:v>847.0484485488912</c:v>
                </c:pt>
                <c:pt idx="782">
                  <c:v>847.0484485488912</c:v>
                </c:pt>
                <c:pt idx="783">
                  <c:v>847.0484485488912</c:v>
                </c:pt>
                <c:pt idx="784">
                  <c:v>847.0484485488912</c:v>
                </c:pt>
                <c:pt idx="785">
                  <c:v>847.0484485488912</c:v>
                </c:pt>
                <c:pt idx="786">
                  <c:v>847.0484485488912</c:v>
                </c:pt>
                <c:pt idx="787">
                  <c:v>847.0484485488912</c:v>
                </c:pt>
                <c:pt idx="788">
                  <c:v>847.0484485488912</c:v>
                </c:pt>
                <c:pt idx="789">
                  <c:v>847.0484485488912</c:v>
                </c:pt>
                <c:pt idx="790">
                  <c:v>847.0484485488912</c:v>
                </c:pt>
                <c:pt idx="791">
                  <c:v>847.0484485488912</c:v>
                </c:pt>
                <c:pt idx="792">
                  <c:v>847.0484485488912</c:v>
                </c:pt>
                <c:pt idx="793">
                  <c:v>847.0484485488912</c:v>
                </c:pt>
                <c:pt idx="794">
                  <c:v>847.0484485488912</c:v>
                </c:pt>
                <c:pt idx="795">
                  <c:v>847.0484485488912</c:v>
                </c:pt>
                <c:pt idx="796">
                  <c:v>847.0484485488912</c:v>
                </c:pt>
                <c:pt idx="797">
                  <c:v>847.0484485488912</c:v>
                </c:pt>
                <c:pt idx="798">
                  <c:v>847.0484485488912</c:v>
                </c:pt>
                <c:pt idx="799">
                  <c:v>847.0484485488912</c:v>
                </c:pt>
                <c:pt idx="800">
                  <c:v>847.0484485488912</c:v>
                </c:pt>
                <c:pt idx="801">
                  <c:v>847.0484485488912</c:v>
                </c:pt>
                <c:pt idx="802">
                  <c:v>847.0484485488912</c:v>
                </c:pt>
                <c:pt idx="803">
                  <c:v>847.0484485488912</c:v>
                </c:pt>
                <c:pt idx="804">
                  <c:v>847.0484485488912</c:v>
                </c:pt>
                <c:pt idx="805">
                  <c:v>847.0484485488912</c:v>
                </c:pt>
                <c:pt idx="806">
                  <c:v>847.0484485488912</c:v>
                </c:pt>
                <c:pt idx="807">
                  <c:v>847.0484485488912</c:v>
                </c:pt>
                <c:pt idx="808">
                  <c:v>847.0484485488912</c:v>
                </c:pt>
                <c:pt idx="809">
                  <c:v>847.0484485488912</c:v>
                </c:pt>
                <c:pt idx="810">
                  <c:v>847.0484485488912</c:v>
                </c:pt>
                <c:pt idx="811">
                  <c:v>847.0484485488912</c:v>
                </c:pt>
                <c:pt idx="812">
                  <c:v>847.0484485488912</c:v>
                </c:pt>
                <c:pt idx="813">
                  <c:v>847.0484485488912</c:v>
                </c:pt>
                <c:pt idx="814">
                  <c:v>847.0484485488912</c:v>
                </c:pt>
                <c:pt idx="815">
                  <c:v>847.0484485488912</c:v>
                </c:pt>
                <c:pt idx="816">
                  <c:v>847.0484485488912</c:v>
                </c:pt>
                <c:pt idx="817">
                  <c:v>847.0484485488912</c:v>
                </c:pt>
                <c:pt idx="818">
                  <c:v>847.0484485488912</c:v>
                </c:pt>
                <c:pt idx="819">
                  <c:v>847.0484485488912</c:v>
                </c:pt>
                <c:pt idx="820">
                  <c:v>847.0484485488912</c:v>
                </c:pt>
                <c:pt idx="821">
                  <c:v>847.0484485488912</c:v>
                </c:pt>
                <c:pt idx="822">
                  <c:v>847.0484485488912</c:v>
                </c:pt>
                <c:pt idx="823">
                  <c:v>847.0484485488912</c:v>
                </c:pt>
                <c:pt idx="824">
                  <c:v>847.0484485488912</c:v>
                </c:pt>
                <c:pt idx="825">
                  <c:v>847.0484485488912</c:v>
                </c:pt>
                <c:pt idx="826">
                  <c:v>847.0484485488912</c:v>
                </c:pt>
                <c:pt idx="827">
                  <c:v>847.0484485488912</c:v>
                </c:pt>
                <c:pt idx="828">
                  <c:v>847.0484485488912</c:v>
                </c:pt>
                <c:pt idx="829">
                  <c:v>847.0484485488912</c:v>
                </c:pt>
                <c:pt idx="830">
                  <c:v>847.0484485488912</c:v>
                </c:pt>
                <c:pt idx="831">
                  <c:v>847.0484485488912</c:v>
                </c:pt>
                <c:pt idx="832">
                  <c:v>847.0484485488912</c:v>
                </c:pt>
                <c:pt idx="833">
                  <c:v>847.0484485488912</c:v>
                </c:pt>
                <c:pt idx="834">
                  <c:v>847.0484485488912</c:v>
                </c:pt>
                <c:pt idx="835">
                  <c:v>847.0484485488912</c:v>
                </c:pt>
                <c:pt idx="836">
                  <c:v>847.0484485488912</c:v>
                </c:pt>
                <c:pt idx="837">
                  <c:v>847.0484485488912</c:v>
                </c:pt>
                <c:pt idx="838">
                  <c:v>847.0484485488912</c:v>
                </c:pt>
                <c:pt idx="839">
                  <c:v>847.0484485488912</c:v>
                </c:pt>
                <c:pt idx="840">
                  <c:v>847.0484485488912</c:v>
                </c:pt>
                <c:pt idx="841">
                  <c:v>847.0484485488912</c:v>
                </c:pt>
                <c:pt idx="842">
                  <c:v>847.0484485488912</c:v>
                </c:pt>
                <c:pt idx="843">
                  <c:v>847.0484485488912</c:v>
                </c:pt>
                <c:pt idx="844">
                  <c:v>847.0484485488912</c:v>
                </c:pt>
                <c:pt idx="845">
                  <c:v>847.0484485488912</c:v>
                </c:pt>
                <c:pt idx="846">
                  <c:v>847.0484485488912</c:v>
                </c:pt>
                <c:pt idx="847">
                  <c:v>847.0484485488912</c:v>
                </c:pt>
                <c:pt idx="848">
                  <c:v>847.0484485488912</c:v>
                </c:pt>
                <c:pt idx="849">
                  <c:v>847.0484485488912</c:v>
                </c:pt>
                <c:pt idx="850">
                  <c:v>847.0484485488912</c:v>
                </c:pt>
                <c:pt idx="851">
                  <c:v>847.0484485488912</c:v>
                </c:pt>
                <c:pt idx="852">
                  <c:v>847.0484485488912</c:v>
                </c:pt>
                <c:pt idx="853">
                  <c:v>847.0484485488912</c:v>
                </c:pt>
                <c:pt idx="854">
                  <c:v>847.0484485488912</c:v>
                </c:pt>
                <c:pt idx="855">
                  <c:v>847.0484485488912</c:v>
                </c:pt>
                <c:pt idx="856">
                  <c:v>847.0484485488912</c:v>
                </c:pt>
                <c:pt idx="857">
                  <c:v>847.0484485488912</c:v>
                </c:pt>
                <c:pt idx="858">
                  <c:v>847.0484485488912</c:v>
                </c:pt>
                <c:pt idx="859">
                  <c:v>847.0484485488912</c:v>
                </c:pt>
                <c:pt idx="860">
                  <c:v>847.0484485488912</c:v>
                </c:pt>
                <c:pt idx="861">
                  <c:v>847.0484485488912</c:v>
                </c:pt>
                <c:pt idx="862">
                  <c:v>847.0484485488912</c:v>
                </c:pt>
                <c:pt idx="863">
                  <c:v>847.0484485488912</c:v>
                </c:pt>
                <c:pt idx="864">
                  <c:v>847.0484485488912</c:v>
                </c:pt>
                <c:pt idx="865">
                  <c:v>847.0484485488912</c:v>
                </c:pt>
                <c:pt idx="866">
                  <c:v>847.0484485488912</c:v>
                </c:pt>
                <c:pt idx="867">
                  <c:v>847.0484485488912</c:v>
                </c:pt>
                <c:pt idx="868">
                  <c:v>847.0484485488912</c:v>
                </c:pt>
                <c:pt idx="869">
                  <c:v>847.0484485488912</c:v>
                </c:pt>
                <c:pt idx="870">
                  <c:v>847.0484485488912</c:v>
                </c:pt>
                <c:pt idx="871">
                  <c:v>847.0484485488912</c:v>
                </c:pt>
                <c:pt idx="872">
                  <c:v>847.0484485488912</c:v>
                </c:pt>
                <c:pt idx="873">
                  <c:v>847.0484485488912</c:v>
                </c:pt>
                <c:pt idx="874">
                  <c:v>847.0484485488912</c:v>
                </c:pt>
                <c:pt idx="875">
                  <c:v>847.0484485488912</c:v>
                </c:pt>
                <c:pt idx="876">
                  <c:v>847.0484485488912</c:v>
                </c:pt>
                <c:pt idx="877">
                  <c:v>847.0484485488912</c:v>
                </c:pt>
                <c:pt idx="878">
                  <c:v>847.0484485488912</c:v>
                </c:pt>
                <c:pt idx="879">
                  <c:v>847.0484485488912</c:v>
                </c:pt>
                <c:pt idx="880">
                  <c:v>847.0484485488912</c:v>
                </c:pt>
                <c:pt idx="881">
                  <c:v>847.0484485488912</c:v>
                </c:pt>
                <c:pt idx="882">
                  <c:v>847.0484485488912</c:v>
                </c:pt>
                <c:pt idx="883">
                  <c:v>847.0484485488912</c:v>
                </c:pt>
                <c:pt idx="884">
                  <c:v>847.0484485488912</c:v>
                </c:pt>
                <c:pt idx="885">
                  <c:v>847.0484485488912</c:v>
                </c:pt>
                <c:pt idx="886">
                  <c:v>847.0484485488912</c:v>
                </c:pt>
                <c:pt idx="887">
                  <c:v>847.0484485488912</c:v>
                </c:pt>
                <c:pt idx="888">
                  <c:v>847.0484485488912</c:v>
                </c:pt>
                <c:pt idx="889">
                  <c:v>847.0484485488912</c:v>
                </c:pt>
                <c:pt idx="890">
                  <c:v>847.0484485488912</c:v>
                </c:pt>
                <c:pt idx="891">
                  <c:v>847.0484485488912</c:v>
                </c:pt>
                <c:pt idx="892">
                  <c:v>847.0484485488912</c:v>
                </c:pt>
                <c:pt idx="893">
                  <c:v>847.0484485488912</c:v>
                </c:pt>
                <c:pt idx="894">
                  <c:v>847.0484485488912</c:v>
                </c:pt>
                <c:pt idx="895">
                  <c:v>847.0484485488912</c:v>
                </c:pt>
                <c:pt idx="896">
                  <c:v>847.0484485488912</c:v>
                </c:pt>
                <c:pt idx="897">
                  <c:v>847.0484485488912</c:v>
                </c:pt>
                <c:pt idx="898">
                  <c:v>847.0484485488912</c:v>
                </c:pt>
                <c:pt idx="899">
                  <c:v>847.0484485488912</c:v>
                </c:pt>
                <c:pt idx="900">
                  <c:v>847.0484485488912</c:v>
                </c:pt>
                <c:pt idx="901">
                  <c:v>847.0484485488912</c:v>
                </c:pt>
                <c:pt idx="902">
                  <c:v>847.0484485488912</c:v>
                </c:pt>
                <c:pt idx="903">
                  <c:v>847.0484485488912</c:v>
                </c:pt>
                <c:pt idx="904">
                  <c:v>847.0484485488912</c:v>
                </c:pt>
                <c:pt idx="905">
                  <c:v>847.0484485488912</c:v>
                </c:pt>
                <c:pt idx="906">
                  <c:v>847.0484485488912</c:v>
                </c:pt>
                <c:pt idx="907">
                  <c:v>847.0484485488912</c:v>
                </c:pt>
                <c:pt idx="908">
                  <c:v>847.0484485488912</c:v>
                </c:pt>
                <c:pt idx="909">
                  <c:v>847.0484485488912</c:v>
                </c:pt>
                <c:pt idx="910">
                  <c:v>847.0484485488912</c:v>
                </c:pt>
                <c:pt idx="911">
                  <c:v>847.0484485488912</c:v>
                </c:pt>
                <c:pt idx="912">
                  <c:v>847.0484485488912</c:v>
                </c:pt>
                <c:pt idx="913">
                  <c:v>847.0484485488912</c:v>
                </c:pt>
                <c:pt idx="914">
                  <c:v>847.0484485488912</c:v>
                </c:pt>
                <c:pt idx="915">
                  <c:v>847.0484485488912</c:v>
                </c:pt>
                <c:pt idx="916">
                  <c:v>847.0484485488912</c:v>
                </c:pt>
                <c:pt idx="917">
                  <c:v>847.0484485488912</c:v>
                </c:pt>
                <c:pt idx="918">
                  <c:v>847.0484485488912</c:v>
                </c:pt>
                <c:pt idx="919">
                  <c:v>847.0484485488912</c:v>
                </c:pt>
                <c:pt idx="920">
                  <c:v>847.0484485488912</c:v>
                </c:pt>
                <c:pt idx="921">
                  <c:v>847.0484485488912</c:v>
                </c:pt>
                <c:pt idx="922">
                  <c:v>847.0484485488912</c:v>
                </c:pt>
                <c:pt idx="923">
                  <c:v>847.0484485488912</c:v>
                </c:pt>
                <c:pt idx="924">
                  <c:v>847.0484485488912</c:v>
                </c:pt>
                <c:pt idx="925">
                  <c:v>847.0484485488912</c:v>
                </c:pt>
                <c:pt idx="926">
                  <c:v>847.0484485488912</c:v>
                </c:pt>
                <c:pt idx="927">
                  <c:v>847.0484485488912</c:v>
                </c:pt>
                <c:pt idx="928">
                  <c:v>847.0484485488912</c:v>
                </c:pt>
                <c:pt idx="929">
                  <c:v>847.0484485488912</c:v>
                </c:pt>
                <c:pt idx="930">
                  <c:v>847.0484485488912</c:v>
                </c:pt>
                <c:pt idx="931">
                  <c:v>847.0484485488912</c:v>
                </c:pt>
                <c:pt idx="932">
                  <c:v>847.0484485488912</c:v>
                </c:pt>
                <c:pt idx="933">
                  <c:v>847.0484485488912</c:v>
                </c:pt>
                <c:pt idx="934">
                  <c:v>847.0484485488912</c:v>
                </c:pt>
                <c:pt idx="935">
                  <c:v>847.0484485488912</c:v>
                </c:pt>
                <c:pt idx="936">
                  <c:v>847.0484485488912</c:v>
                </c:pt>
                <c:pt idx="937">
                  <c:v>847.0484485488912</c:v>
                </c:pt>
                <c:pt idx="938">
                  <c:v>847.0484485488912</c:v>
                </c:pt>
                <c:pt idx="939">
                  <c:v>847.0484485488912</c:v>
                </c:pt>
                <c:pt idx="940">
                  <c:v>847.0484485488912</c:v>
                </c:pt>
                <c:pt idx="941">
                  <c:v>847.0484485488912</c:v>
                </c:pt>
                <c:pt idx="942">
                  <c:v>847.0484485488912</c:v>
                </c:pt>
                <c:pt idx="943">
                  <c:v>847.0484485488912</c:v>
                </c:pt>
                <c:pt idx="944">
                  <c:v>847.0484485488912</c:v>
                </c:pt>
                <c:pt idx="945">
                  <c:v>847.0484485488912</c:v>
                </c:pt>
                <c:pt idx="946">
                  <c:v>847.0484485488912</c:v>
                </c:pt>
                <c:pt idx="947">
                  <c:v>847.0484485488912</c:v>
                </c:pt>
                <c:pt idx="948">
                  <c:v>847.0484485488912</c:v>
                </c:pt>
                <c:pt idx="949">
                  <c:v>847.0484485488912</c:v>
                </c:pt>
                <c:pt idx="950">
                  <c:v>847.0484485488912</c:v>
                </c:pt>
                <c:pt idx="951">
                  <c:v>847.0484485488912</c:v>
                </c:pt>
                <c:pt idx="952">
                  <c:v>847.0484485488912</c:v>
                </c:pt>
                <c:pt idx="953">
                  <c:v>847.0484485488912</c:v>
                </c:pt>
                <c:pt idx="954">
                  <c:v>847.0484485488912</c:v>
                </c:pt>
                <c:pt idx="955">
                  <c:v>847.0484485488912</c:v>
                </c:pt>
                <c:pt idx="956">
                  <c:v>847.0484485488912</c:v>
                </c:pt>
                <c:pt idx="957">
                  <c:v>847.0484485488912</c:v>
                </c:pt>
                <c:pt idx="958">
                  <c:v>847.0484485488912</c:v>
                </c:pt>
                <c:pt idx="959">
                  <c:v>847.0484485488912</c:v>
                </c:pt>
                <c:pt idx="960">
                  <c:v>847.0484485488912</c:v>
                </c:pt>
                <c:pt idx="961">
                  <c:v>847.0484485488912</c:v>
                </c:pt>
                <c:pt idx="962">
                  <c:v>847.0484485488912</c:v>
                </c:pt>
                <c:pt idx="963">
                  <c:v>847.0484485488912</c:v>
                </c:pt>
                <c:pt idx="964">
                  <c:v>847.0484485488912</c:v>
                </c:pt>
                <c:pt idx="965">
                  <c:v>847.0484485488912</c:v>
                </c:pt>
                <c:pt idx="966">
                  <c:v>847.0484485488912</c:v>
                </c:pt>
                <c:pt idx="967">
                  <c:v>847.0484485488912</c:v>
                </c:pt>
                <c:pt idx="968">
                  <c:v>847.0484485488912</c:v>
                </c:pt>
                <c:pt idx="969">
                  <c:v>847.0484485488912</c:v>
                </c:pt>
                <c:pt idx="970">
                  <c:v>847.0484485488912</c:v>
                </c:pt>
                <c:pt idx="971">
                  <c:v>847.0484485488912</c:v>
                </c:pt>
                <c:pt idx="972">
                  <c:v>847.0484485488912</c:v>
                </c:pt>
                <c:pt idx="973">
                  <c:v>847.0484485488912</c:v>
                </c:pt>
                <c:pt idx="974">
                  <c:v>847.0484485488912</c:v>
                </c:pt>
                <c:pt idx="975">
                  <c:v>847.0484485488912</c:v>
                </c:pt>
                <c:pt idx="976">
                  <c:v>847.0484485488912</c:v>
                </c:pt>
                <c:pt idx="977">
                  <c:v>847.0484485488912</c:v>
                </c:pt>
                <c:pt idx="978">
                  <c:v>847.0484485488912</c:v>
                </c:pt>
                <c:pt idx="979">
                  <c:v>847.0484485488912</c:v>
                </c:pt>
                <c:pt idx="980">
                  <c:v>847.0484485488912</c:v>
                </c:pt>
                <c:pt idx="981">
                  <c:v>847.0484485488912</c:v>
                </c:pt>
                <c:pt idx="982">
                  <c:v>847.0484485488912</c:v>
                </c:pt>
                <c:pt idx="983">
                  <c:v>847.0484485488912</c:v>
                </c:pt>
                <c:pt idx="984">
                  <c:v>847.0484485488912</c:v>
                </c:pt>
                <c:pt idx="985">
                  <c:v>847.0484485488912</c:v>
                </c:pt>
                <c:pt idx="986">
                  <c:v>847.0484485488912</c:v>
                </c:pt>
                <c:pt idx="987">
                  <c:v>847.0484485488912</c:v>
                </c:pt>
                <c:pt idx="988">
                  <c:v>847.0484485488912</c:v>
                </c:pt>
                <c:pt idx="989">
                  <c:v>847.0484485488912</c:v>
                </c:pt>
                <c:pt idx="990">
                  <c:v>847.0484485488912</c:v>
                </c:pt>
                <c:pt idx="991">
                  <c:v>847.0484485488912</c:v>
                </c:pt>
                <c:pt idx="992">
                  <c:v>847.0484485488912</c:v>
                </c:pt>
                <c:pt idx="993">
                  <c:v>847.0484485488912</c:v>
                </c:pt>
                <c:pt idx="994">
                  <c:v>847.0484485488912</c:v>
                </c:pt>
                <c:pt idx="995">
                  <c:v>847.0484485488912</c:v>
                </c:pt>
                <c:pt idx="996">
                  <c:v>847.0484485488912</c:v>
                </c:pt>
                <c:pt idx="997">
                  <c:v>847.0484485488912</c:v>
                </c:pt>
                <c:pt idx="998">
                  <c:v>847.0484485488912</c:v>
                </c:pt>
                <c:pt idx="999">
                  <c:v>847.0484485488912</c:v>
                </c:pt>
                <c:pt idx="1000">
                  <c:v>847.0484485488912</c:v>
                </c:pt>
              </c:numCache>
            </c:numRef>
          </c:xVal>
          <c:yVal>
            <c:numRef>
              <c:f>Calculs!$K$4:$K$1004</c:f>
              <c:numCache>
                <c:formatCode>0.00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2050.6023199152528</c:v>
                </c:pt>
                <c:pt idx="345">
                  <c:v>2050.5478176302659</c:v>
                </c:pt>
                <c:pt idx="346">
                  <c:v>2050.3952896108731</c:v>
                </c:pt>
                <c:pt idx="347">
                  <c:v>2050.1448697457254</c:v>
                </c:pt>
                <c:pt idx="348">
                  <c:v>2049.7966928435139</c:v>
                </c:pt>
                <c:pt idx="349">
                  <c:v>2049.3508955513689</c:v>
                </c:pt>
                <c:pt idx="350">
                  <c:v>2048.8076172409847</c:v>
                </c:pt>
                <c:pt idx="351">
                  <c:v>2048.1670008537167</c:v>
                </c:pt>
                <c:pt idx="352">
                  <c:v>2047.4291936973832</c:v>
                </c:pt>
                <c:pt idx="353">
                  <c:v>2046.594348189177</c:v>
                </c:pt>
                <c:pt idx="354">
                  <c:v>2045.6626225408429</c:v>
                </c:pt>
                <c:pt idx="355">
                  <c:v>2044.6341813839629</c:v>
                </c:pt>
                <c:pt idx="356">
                  <c:v>2043.5091963347236</c:v>
                </c:pt>
                <c:pt idx="357">
                  <c:v>2042.2878464988655</c:v>
                </c:pt>
                <c:pt idx="358">
                  <c:v>2040.9703189185759</c:v>
                </c:pt>
                <c:pt idx="359">
                  <c:v>2039.556808963905</c:v>
                </c:pt>
                <c:pt idx="360">
                  <c:v>2038.0475206718502</c:v>
                </c:pt>
                <c:pt idx="361">
                  <c:v>2036.4426670366049</c:v>
                </c:pt>
                <c:pt idx="362">
                  <c:v>2034.7424702546423</c:v>
                </c:pt>
                <c:pt idx="363">
                  <c:v>2032.9471619283268</c:v>
                </c:pt>
                <c:pt idx="364">
                  <c:v>2031.0569832316692</c:v>
                </c:pt>
                <c:pt idx="365">
                  <c:v>2029.072185041678</c:v>
                </c:pt>
                <c:pt idx="366">
                  <c:v>2026.9930280385524</c:v>
                </c:pt>
                <c:pt idx="367">
                  <c:v>2024.8197827777212</c:v>
                </c:pt>
                <c:pt idx="368">
                  <c:v>2022.5527297364845</c:v>
                </c:pt>
                <c:pt idx="369">
                  <c:v>2020.1921593377585</c:v>
                </c:pt>
                <c:pt idx="370">
                  <c:v>2017.7383719531852</c:v>
                </c:pt>
                <c:pt idx="371">
                  <c:v>2015.1916778876314</c:v>
                </c:pt>
                <c:pt idx="372">
                  <c:v>2012.5523973468985</c:v>
                </c:pt>
                <c:pt idx="373">
                  <c:v>2009.8208603902567</c:v>
                </c:pt>
                <c:pt idx="374">
                  <c:v>2006.997406869252</c:v>
                </c:pt>
                <c:pt idx="375">
                  <c:v>2004.08238635407</c:v>
                </c:pt>
                <c:pt idx="376">
                  <c:v>2001.0761580486037</c:v>
                </c:pt>
                <c:pt idx="377">
                  <c:v>1997.9790906952446</c:v>
                </c:pt>
                <c:pt idx="378">
                  <c:v>1994.7915624703119</c:v>
                </c:pt>
                <c:pt idx="379">
                  <c:v>1991.5139608709342</c:v>
                </c:pt>
                <c:pt idx="380">
                  <c:v>1988.1466825941177</c:v>
                </c:pt>
                <c:pt idx="381">
                  <c:v>1984.6901334086592</c:v>
                </c:pt>
                <c:pt idx="382">
                  <c:v>1981.1447280204993</c:v>
                </c:pt>
                <c:pt idx="383">
                  <c:v>1977.5108899320555</c:v>
                </c:pt>
                <c:pt idx="384">
                  <c:v>1973.7890512960266</c:v>
                </c:pt>
                <c:pt idx="385">
                  <c:v>1969.9796527641158</c:v>
                </c:pt>
                <c:pt idx="386">
                  <c:v>1966.0831433310852</c:v>
                </c:pt>
                <c:pt idx="387">
                  <c:v>1962.0999801745211</c:v>
                </c:pt>
                <c:pt idx="388">
                  <c:v>1958.0306284906601</c:v>
                </c:pt>
                <c:pt idx="389">
                  <c:v>1953.8755613266048</c:v>
                </c:pt>
                <c:pt idx="390">
                  <c:v>1949.6352594092307</c:v>
                </c:pt>
                <c:pt idx="391">
                  <c:v>1945.3102109710728</c:v>
                </c:pt>
                <c:pt idx="392">
                  <c:v>1940.9009115734607</c:v>
                </c:pt>
                <c:pt idx="393">
                  <c:v>1936.4078639271527</c:v>
                </c:pt>
                <c:pt idx="394">
                  <c:v>1931.8315777107146</c:v>
                </c:pt>
                <c:pt idx="395">
                  <c:v>1927.1725693868677</c:v>
                </c:pt>
                <c:pt idx="396">
                  <c:v>1922.4313620170271</c:v>
                </c:pt>
                <c:pt idx="397">
                  <c:v>1917.6084850742363</c:v>
                </c:pt>
                <c:pt idx="398">
                  <c:v>1912.7044742547</c:v>
                </c:pt>
                <c:pt idx="399">
                  <c:v>1907.7198712881063</c:v>
                </c:pt>
                <c:pt idx="400">
                  <c:v>1902.6552237469225</c:v>
                </c:pt>
                <c:pt idx="401">
                  <c:v>1897.5110848548422</c:v>
                </c:pt>
                <c:pt idx="402">
                  <c:v>1892.2880132945563</c:v>
                </c:pt>
                <c:pt idx="403">
                  <c:v>1886.9865730150125</c:v>
                </c:pt>
                <c:pt idx="404">
                  <c:v>1881.6073330383249</c:v>
                </c:pt>
                <c:pt idx="405">
                  <c:v>1876.1508672664866</c:v>
                </c:pt>
                <c:pt idx="406">
                  <c:v>1870.6177542880375</c:v>
                </c:pt>
                <c:pt idx="407">
                  <c:v>1865.0085771848312</c:v>
                </c:pt>
                <c:pt idx="408">
                  <c:v>1859.3239233390425</c:v>
                </c:pt>
                <c:pt idx="409">
                  <c:v>1853.5643842405511</c:v>
                </c:pt>
                <c:pt idx="410">
                  <c:v>1847.7305552948339</c:v>
                </c:pt>
                <c:pt idx="411">
                  <c:v>1841.8230356314941</c:v>
                </c:pt>
                <c:pt idx="412">
                  <c:v>1835.8424279135493</c:v>
                </c:pt>
                <c:pt idx="413">
                  <c:v>1829.7893381476006</c:v>
                </c:pt>
                <c:pt idx="414">
                  <c:v>1823.6643754949962</c:v>
                </c:pt>
                <c:pt idx="415">
                  <c:v>1817.4681520841027</c:v>
                </c:pt>
                <c:pt idx="416">
                  <c:v>1811.2012828237914</c:v>
                </c:pt>
                <c:pt idx="417">
                  <c:v>1804.864385218244</c:v>
                </c:pt>
                <c:pt idx="418">
                  <c:v>1798.4580791831784</c:v>
                </c:pt>
                <c:pt idx="419">
                  <c:v>1791.9829868635911</c:v>
                </c:pt>
                <c:pt idx="420">
                  <c:v>1785.4397324531087</c:v>
                </c:pt>
                <c:pt idx="421">
                  <c:v>1778.8289420150388</c:v>
                </c:pt>
                <c:pt idx="422">
                  <c:v>1772.1512433052046</c:v>
                </c:pt>
                <c:pt idx="423">
                  <c:v>1765.4072655966474</c:v>
                </c:pt>
                <c:pt idx="424">
                  <c:v>1758.5976395062726</c:v>
                </c:pt>
                <c:pt idx="425">
                  <c:v>1751.7229968235165</c:v>
                </c:pt>
                <c:pt idx="426">
                  <c:v>1744.7839703411055</c:v>
                </c:pt>
                <c:pt idx="427">
                  <c:v>1737.7811936879721</c:v>
                </c:pt>
                <c:pt idx="428">
                  <c:v>1730.7153011643973</c:v>
                </c:pt>
                <c:pt idx="429">
                  <c:v>1723.586927579436</c:v>
                </c:pt>
                <c:pt idx="430">
                  <c:v>1716.3967080906859</c:v>
                </c:pt>
                <c:pt idx="431">
                  <c:v>1709.1452780464526</c:v>
                </c:pt>
                <c:pt idx="432">
                  <c:v>1701.8332728303617</c:v>
                </c:pt>
                <c:pt idx="433">
                  <c:v>1694.4613277084675</c:v>
                </c:pt>
                <c:pt idx="434">
                  <c:v>1687.0300776789004</c:v>
                </c:pt>
                <c:pt idx="435">
                  <c:v>1679.5401573240961</c:v>
                </c:pt>
                <c:pt idx="436">
                  <c:v>1671.9922006656432</c:v>
                </c:pt>
                <c:pt idx="437">
                  <c:v>1664.3868410217851</c:v>
                </c:pt>
                <c:pt idx="438">
                  <c:v>1656.7247108676083</c:v>
                </c:pt>
                <c:pt idx="439">
                  <c:v>1649.0064416979453</c:v>
                </c:pt>
                <c:pt idx="440">
                  <c:v>1641.232663893019</c:v>
                </c:pt>
                <c:pt idx="441">
                  <c:v>1633.4040065868512</c:v>
                </c:pt>
                <c:pt idx="442">
                  <c:v>1625.5210975384559</c:v>
                </c:pt>
                <c:pt idx="443">
                  <c:v>1617.5845630058343</c:v>
                </c:pt>
                <c:pt idx="444">
                  <c:v>1609.5950276227875</c:v>
                </c:pt>
                <c:pt idx="445">
                  <c:v>1601.5531142785583</c:v>
                </c:pt>
                <c:pt idx="446">
                  <c:v>1593.459444000312</c:v>
                </c:pt>
                <c:pt idx="447">
                  <c:v>1585.3146358384633</c:v>
                </c:pt>
                <c:pt idx="448">
                  <c:v>1577.1193067548541</c:v>
                </c:pt>
                <c:pt idx="449">
                  <c:v>1568.8740715137842</c:v>
                </c:pt>
                <c:pt idx="450">
                  <c:v>1560.5795425758959</c:v>
                </c:pt>
                <c:pt idx="451">
                  <c:v>1552.2363299949086</c:v>
                </c:pt>
                <c:pt idx="452">
                  <c:v>1543.8450413172011</c:v>
                </c:pt>
                <c:pt idx="453">
                  <c:v>1535.4062814842327</c:v>
                </c:pt>
                <c:pt idx="454">
                  <c:v>1526.9206527377969</c:v>
                </c:pt>
                <c:pt idx="455">
                  <c:v>1518.3887545280948</c:v>
                </c:pt>
                <c:pt idx="456">
                  <c:v>1509.8111834246183</c:v>
                </c:pt>
                <c:pt idx="457">
                  <c:v>1501.1885330298269</c:v>
                </c:pt>
                <c:pt idx="458">
                  <c:v>1492.5213938956024</c:v>
                </c:pt>
                <c:pt idx="459">
                  <c:v>1483.8103534424652</c:v>
                </c:pt>
                <c:pt idx="460">
                  <c:v>1475.0559958815306</c:v>
                </c:pt>
                <c:pt idx="461">
                  <c:v>1466.2589021391861</c:v>
                </c:pt>
                <c:pt idx="462">
                  <c:v>1457.4196497844664</c:v>
                </c:pt>
                <c:pt idx="463">
                  <c:v>1448.5388129591024</c:v>
                </c:pt>
                <c:pt idx="464">
                  <c:v>1439.6169623102201</c:v>
                </c:pt>
                <c:pt idx="465">
                  <c:v>1430.65466492566</c:v>
                </c:pt>
                <c:pt idx="466">
                  <c:v>1421.6524842718939</c:v>
                </c:pt>
                <c:pt idx="467">
                  <c:v>1412.610980134506</c:v>
                </c:pt>
                <c:pt idx="468">
                  <c:v>1403.5307085612112</c:v>
                </c:pt>
                <c:pt idx="469">
                  <c:v>1394.4122218073774</c:v>
                </c:pt>
                <c:pt idx="470">
                  <c:v>1385.2560682840233</c:v>
                </c:pt>
                <c:pt idx="471">
                  <c:v>1376.0627925082547</c:v>
                </c:pt>
                <c:pt idx="472">
                  <c:v>1366.8329350561094</c:v>
                </c:pt>
                <c:pt idx="473">
                  <c:v>1357.567032517773</c:v>
                </c:pt>
                <c:pt idx="474">
                  <c:v>1348.2656174551341</c:v>
                </c:pt>
                <c:pt idx="475">
                  <c:v>1338.9292183616394</c:v>
                </c:pt>
                <c:pt idx="476">
                  <c:v>1329.5583596244151</c:v>
                </c:pt>
                <c:pt idx="477">
                  <c:v>1320.1535614886157</c:v>
                </c:pt>
                <c:pt idx="478">
                  <c:v>1310.7153400239638</c:v>
                </c:pt>
                <c:pt idx="479">
                  <c:v>1301.244207093443</c:v>
                </c:pt>
                <c:pt idx="480">
                  <c:v>1291.7406703241049</c:v>
                </c:pt>
                <c:pt idx="481">
                  <c:v>1282.2052330799511</c:v>
                </c:pt>
                <c:pt idx="482">
                  <c:v>1272.6383944368529</c:v>
                </c:pt>
                <c:pt idx="483">
                  <c:v>1263.0406491594674</c:v>
                </c:pt>
                <c:pt idx="484">
                  <c:v>1253.4124876801122</c:v>
                </c:pt>
                <c:pt idx="485">
                  <c:v>1243.7543960795579</c:v>
                </c:pt>
                <c:pt idx="486">
                  <c:v>1234.0668560696977</c:v>
                </c:pt>
                <c:pt idx="487">
                  <c:v>1224.3503449780574</c:v>
                </c:pt>
                <c:pt idx="488">
                  <c:v>1214.6053357341025</c:v>
                </c:pt>
                <c:pt idx="489">
                  <c:v>1204.8322968573036</c:v>
                </c:pt>
                <c:pt idx="490">
                  <c:v>1195.0316924469203</c:v>
                </c:pt>
                <c:pt idx="491">
                  <c:v>1185.2039821734636</c:v>
                </c:pt>
                <c:pt idx="492">
                  <c:v>1175.3496212717969</c:v>
                </c:pt>
                <c:pt idx="493">
                  <c:v>1165.4690605358353</c:v>
                </c:pt>
                <c:pt idx="494">
                  <c:v>1155.5627463148048</c:v>
                </c:pt>
                <c:pt idx="495">
                  <c:v>1145.631120511021</c:v>
                </c:pt>
                <c:pt idx="496">
                  <c:v>1135.6746205791476</c:v>
                </c:pt>
                <c:pt idx="497">
                  <c:v>1125.693679526898</c:v>
                </c:pt>
                <c:pt idx="498">
                  <c:v>1115.6887259171385</c:v>
                </c:pt>
                <c:pt idx="499">
                  <c:v>1105.6601838713564</c:v>
                </c:pt>
                <c:pt idx="500">
                  <c:v>1095.608473074454</c:v>
                </c:pt>
                <c:pt idx="501">
                  <c:v>1085.5340087808318</c:v>
                </c:pt>
                <c:pt idx="502">
                  <c:v>1075.4372018217218</c:v>
                </c:pt>
                <c:pt idx="503">
                  <c:v>1065.3184586137352</c:v>
                </c:pt>
                <c:pt idx="504">
                  <c:v>1055.1781811685864</c:v>
                </c:pt>
                <c:pt idx="505">
                  <c:v>1045.0167671039599</c:v>
                </c:pt>
                <c:pt idx="506">
                  <c:v>1034.8346096554785</c:v>
                </c:pt>
                <c:pt idx="507">
                  <c:v>1024.632097689745</c:v>
                </c:pt>
                <c:pt idx="508">
                  <c:v>1014.4096157184152</c:v>
                </c:pt>
                <c:pt idx="509">
                  <c:v>1004.1675439132715</c:v>
                </c:pt>
                <c:pt idx="510">
                  <c:v>993.90625812226301</c:v>
                </c:pt>
                <c:pt idx="511">
                  <c:v>983.62612988647663</c:v>
                </c:pt>
                <c:pt idx="512">
                  <c:v>973.32752645800758</c:v>
                </c:pt>
                <c:pt idx="513">
                  <c:v>963.01081081869586</c:v>
                </c:pt>
                <c:pt idx="514">
                  <c:v>952.67634169969699</c:v>
                </c:pt>
                <c:pt idx="515">
                  <c:v>942.3244736018554</c:v>
                </c:pt>
                <c:pt idx="516">
                  <c:v>931.95555681684868</c:v>
                </c:pt>
                <c:pt idx="517">
                  <c:v>921.56993744907311</c:v>
                </c:pt>
                <c:pt idx="518">
                  <c:v>911.16795743823945</c:v>
                </c:pt>
                <c:pt idx="519">
                  <c:v>900.74995458265062</c:v>
                </c:pt>
                <c:pt idx="520">
                  <c:v>890.3162625631312</c:v>
                </c:pt>
                <c:pt idx="521">
                  <c:v>879.86721096758095</c:v>
                </c:pt>
                <c:pt idx="522">
                  <c:v>869.40312531612392</c:v>
                </c:pt>
                <c:pt idx="523">
                  <c:v>858.92432708682713</c:v>
                </c:pt>
                <c:pt idx="524">
                  <c:v>848.43113374196002</c:v>
                </c:pt>
                <c:pt idx="525">
                  <c:v>837.92385875477009</c:v>
                </c:pt>
                <c:pt idx="526">
                  <c:v>827.40281163674854</c:v>
                </c:pt>
                <c:pt idx="527">
                  <c:v>816.86829796536051</c:v>
                </c:pt>
                <c:pt idx="528">
                  <c:v>806.32061941221536</c:v>
                </c:pt>
                <c:pt idx="529">
                  <c:v>795.76007377165342</c:v>
                </c:pt>
                <c:pt idx="530">
                  <c:v>785.18695498972511</c:v>
                </c:pt>
                <c:pt idx="531">
                  <c:v>774.6015531935401</c:v>
                </c:pt>
                <c:pt idx="532">
                  <c:v>764.0041547209629</c:v>
                </c:pt>
                <c:pt idx="533">
                  <c:v>753.39504215063471</c:v>
                </c:pt>
                <c:pt idx="534">
                  <c:v>742.77449433229879</c:v>
                </c:pt>
                <c:pt idx="535">
                  <c:v>732.14278641740873</c:v>
                </c:pt>
                <c:pt idx="536">
                  <c:v>721.50018989000012</c:v>
                </c:pt>
                <c:pt idx="537">
                  <c:v>710.84697259780455</c:v>
                </c:pt>
                <c:pt idx="538">
                  <c:v>700.18339878358802</c:v>
                </c:pt>
                <c:pt idx="539">
                  <c:v>689.50972911669351</c:v>
                </c:pt>
                <c:pt idx="540">
                  <c:v>678.82622072477102</c:v>
                </c:pt>
                <c:pt idx="541">
                  <c:v>668.13312722567593</c:v>
                </c:pt>
                <c:pt idx="542">
                  <c:v>657.43069875951903</c:v>
                </c:pt>
                <c:pt idx="543">
                  <c:v>646.71918202085146</c:v>
                </c:pt>
                <c:pt idx="544">
                  <c:v>635.9988202909683</c:v>
                </c:pt>
                <c:pt idx="545">
                  <c:v>625.26985347031427</c:v>
                </c:pt>
                <c:pt idx="546">
                  <c:v>614.53251811097687</c:v>
                </c:pt>
                <c:pt idx="547">
                  <c:v>603.7870474492521</c:v>
                </c:pt>
                <c:pt idx="548">
                  <c:v>593.03367143826745</c:v>
                </c:pt>
                <c:pt idx="549">
                  <c:v>582.27261678064906</c:v>
                </c:pt>
                <c:pt idx="550">
                  <c:v>571.50410696121889</c:v>
                </c:pt>
                <c:pt idx="551">
                  <c:v>560.72836227970913</c:v>
                </c:pt>
                <c:pt idx="552">
                  <c:v>549.94559988348044</c:v>
                </c:pt>
                <c:pt idx="553">
                  <c:v>539.15603380023254</c:v>
                </c:pt>
                <c:pt idx="554">
                  <c:v>528.3598749706947</c:v>
                </c:pt>
                <c:pt idx="555">
                  <c:v>517.55733128128497</c:v>
                </c:pt>
                <c:pt idx="556">
                  <c:v>506.7486075967264</c:v>
                </c:pt>
                <c:pt idx="557">
                  <c:v>495.9339057926104</c:v>
                </c:pt>
                <c:pt idx="558">
                  <c:v>485.11342478789618</c:v>
                </c:pt>
                <c:pt idx="559">
                  <c:v>474.28736057733664</c:v>
                </c:pt>
                <c:pt idx="560">
                  <c:v>463.45590626382108</c:v>
                </c:pt>
                <c:pt idx="561">
                  <c:v>452.61925209062542</c:v>
                </c:pt>
                <c:pt idx="562">
                  <c:v>441.77758547356098</c:v>
                </c:pt>
                <c:pt idx="563">
                  <c:v>430.93109103301322</c:v>
                </c:pt>
                <c:pt idx="564">
                  <c:v>420.07995062586264</c:v>
                </c:pt>
                <c:pt idx="565">
                  <c:v>409.2243433772793</c:v>
                </c:pt>
                <c:pt idx="566">
                  <c:v>398.36444571238383</c:v>
                </c:pt>
                <c:pt idx="567">
                  <c:v>387.50043138776772</c:v>
                </c:pt>
                <c:pt idx="568">
                  <c:v>376.63247152286544</c:v>
                </c:pt>
                <c:pt idx="569">
                  <c:v>365.7607346311724</c:v>
                </c:pt>
                <c:pt idx="570">
                  <c:v>354.88538665130193</c:v>
                </c:pt>
                <c:pt idx="571">
                  <c:v>344.00659097787531</c:v>
                </c:pt>
                <c:pt idx="572">
                  <c:v>333.12450849223922</c:v>
                </c:pt>
                <c:pt idx="573">
                  <c:v>322.23929759300478</c:v>
                </c:pt>
                <c:pt idx="574">
                  <c:v>311.35111422640335</c:v>
                </c:pt>
                <c:pt idx="575">
                  <c:v>300.46011191645374</c:v>
                </c:pt>
                <c:pt idx="576">
                  <c:v>289.566441794936</c:v>
                </c:pt>
                <c:pt idx="577">
                  <c:v>278.6702526311679</c:v>
                </c:pt>
                <c:pt idx="578">
                  <c:v>267.77169086157909</c:v>
                </c:pt>
                <c:pt idx="579">
                  <c:v>256.87090061907941</c:v>
                </c:pt>
                <c:pt idx="580">
                  <c:v>245.96802376221734</c:v>
                </c:pt>
                <c:pt idx="581">
                  <c:v>235.06319990412501</c:v>
                </c:pt>
                <c:pt idx="582">
                  <c:v>224.15656644124655</c:v>
                </c:pt>
                <c:pt idx="583">
                  <c:v>213.2482585818465</c:v>
                </c:pt>
                <c:pt idx="584">
                  <c:v>202.3384093742952</c:v>
                </c:pt>
                <c:pt idx="585">
                  <c:v>191.42714973512881</c:v>
                </c:pt>
                <c:pt idx="586">
                  <c:v>180.51460847688082</c:v>
                </c:pt>
                <c:pt idx="587">
                  <c:v>169.60091233568318</c:v>
                </c:pt>
                <c:pt idx="588">
                  <c:v>158.68618599863453</c:v>
                </c:pt>
                <c:pt idx="589">
                  <c:v>147.77055213093362</c:v>
                </c:pt>
                <c:pt idx="590">
                  <c:v>136.85413140277609</c:v>
                </c:pt>
                <c:pt idx="591">
                  <c:v>125.93704251601268</c:v>
                </c:pt>
                <c:pt idx="592">
                  <c:v>115.01940223056774</c:v>
                </c:pt>
                <c:pt idx="593">
                  <c:v>104.1013253906162</c:v>
                </c:pt>
                <c:pt idx="594">
                  <c:v>93.182924950518128</c:v>
                </c:pt>
                <c:pt idx="595">
                  <c:v>82.264312000509534</c:v>
                </c:pt>
                <c:pt idx="596">
                  <c:v>71.3455957921486</c:v>
                </c:pt>
                <c:pt idx="597">
                  <c:v>60.426883763516472</c:v>
                </c:pt>
                <c:pt idx="598">
                  <c:v>49.508281564171881</c:v>
                </c:pt>
                <c:pt idx="599">
                  <c:v>38.58989307985911</c:v>
                </c:pt>
                <c:pt idx="600">
                  <c:v>27.671820456968799</c:v>
                </c:pt>
                <c:pt idx="601">
                  <c:v>16.754164126751263</c:v>
                </c:pt>
                <c:pt idx="602">
                  <c:v>5.8370228292821338</c:v>
                </c:pt>
                <c:pt idx="603">
                  <c:v>-5.0795063628197994</c:v>
                </c:pt>
                <c:pt idx="604">
                  <c:v>-5.0904225615206</c:v>
                </c:pt>
                <c:pt idx="605">
                  <c:v>-5.1013387594665147</c:v>
                </c:pt>
                <c:pt idx="606">
                  <c:v>-5.1122549566574493</c:v>
                </c:pt>
                <c:pt idx="607">
                  <c:v>-5.1231711530933115</c:v>
                </c:pt>
                <c:pt idx="608">
                  <c:v>-5.134087348774008</c:v>
                </c:pt>
                <c:pt idx="609">
                  <c:v>-5.1450035436994455</c:v>
                </c:pt>
                <c:pt idx="610">
                  <c:v>-5.1559197378695316</c:v>
                </c:pt>
                <c:pt idx="611">
                  <c:v>-5.1668359312841732</c:v>
                </c:pt>
                <c:pt idx="612">
                  <c:v>-5.1777521239432778</c:v>
                </c:pt>
                <c:pt idx="613">
                  <c:v>-5.1886683158467521</c:v>
                </c:pt>
                <c:pt idx="614">
                  <c:v>-5.199584506994503</c:v>
                </c:pt>
                <c:pt idx="615">
                  <c:v>-5.2105006973864381</c:v>
                </c:pt>
                <c:pt idx="616">
                  <c:v>-5.221416887022464</c:v>
                </c:pt>
                <c:pt idx="617">
                  <c:v>-5.2323330759024875</c:v>
                </c:pt>
                <c:pt idx="618">
                  <c:v>-5.2432492640264163</c:v>
                </c:pt>
                <c:pt idx="619">
                  <c:v>-5.2541654513941571</c:v>
                </c:pt>
                <c:pt idx="620">
                  <c:v>-5.2650816380056167</c:v>
                </c:pt>
                <c:pt idx="621">
                  <c:v>-5.2759978238607026</c:v>
                </c:pt>
                <c:pt idx="622">
                  <c:v>-5.2869140089593216</c:v>
                </c:pt>
                <c:pt idx="623">
                  <c:v>-5.2978301933013805</c:v>
                </c:pt>
                <c:pt idx="624">
                  <c:v>-5.3087463768867869</c:v>
                </c:pt>
                <c:pt idx="625">
                  <c:v>-5.3196625597154483</c:v>
                </c:pt>
                <c:pt idx="626">
                  <c:v>-5.3305787417872708</c:v>
                </c:pt>
                <c:pt idx="627">
                  <c:v>-5.3414949231021618</c:v>
                </c:pt>
                <c:pt idx="628">
                  <c:v>-5.352411103660029</c:v>
                </c:pt>
                <c:pt idx="629">
                  <c:v>-5.3633272834607784</c:v>
                </c:pt>
                <c:pt idx="630">
                  <c:v>-5.3742434625043174</c:v>
                </c:pt>
                <c:pt idx="631">
                  <c:v>-5.3851596407905538</c:v>
                </c:pt>
                <c:pt idx="632">
                  <c:v>-5.3960758183193942</c:v>
                </c:pt>
                <c:pt idx="633">
                  <c:v>-5.4069919950907455</c:v>
                </c:pt>
                <c:pt idx="634">
                  <c:v>-5.4179081711045152</c:v>
                </c:pt>
                <c:pt idx="635">
                  <c:v>-5.4288243463606101</c:v>
                </c:pt>
                <c:pt idx="636">
                  <c:v>-5.4397405208589369</c:v>
                </c:pt>
                <c:pt idx="637">
                  <c:v>-5.4506566945994033</c:v>
                </c:pt>
                <c:pt idx="638">
                  <c:v>-5.461572867581916</c:v>
                </c:pt>
                <c:pt idx="639">
                  <c:v>-5.4724890398063826</c:v>
                </c:pt>
                <c:pt idx="640">
                  <c:v>-5.4834052112727099</c:v>
                </c:pt>
                <c:pt idx="641">
                  <c:v>-5.4943213819808054</c:v>
                </c:pt>
                <c:pt idx="642">
                  <c:v>-5.5052375519305752</c:v>
                </c:pt>
                <c:pt idx="643">
                  <c:v>-5.5161537211219276</c:v>
                </c:pt>
                <c:pt idx="644">
                  <c:v>-5.5270698895547685</c:v>
                </c:pt>
                <c:pt idx="645">
                  <c:v>-5.5379860572290056</c:v>
                </c:pt>
                <c:pt idx="646">
                  <c:v>-5.5489022241445465</c:v>
                </c:pt>
                <c:pt idx="647">
                  <c:v>-5.5598183903012979</c:v>
                </c:pt>
                <c:pt idx="648">
                  <c:v>-5.5707345556991665</c:v>
                </c:pt>
                <c:pt idx="649">
                  <c:v>-5.5816507203380601</c:v>
                </c:pt>
                <c:pt idx="650">
                  <c:v>-5.5925668842178853</c:v>
                </c:pt>
                <c:pt idx="651">
                  <c:v>-5.6034830473385497</c:v>
                </c:pt>
                <c:pt idx="652">
                  <c:v>-5.6143992096999602</c:v>
                </c:pt>
                <c:pt idx="653">
                  <c:v>-5.6253153713020234</c:v>
                </c:pt>
                <c:pt idx="654">
                  <c:v>-5.636231532144647</c:v>
                </c:pt>
                <c:pt idx="655">
                  <c:v>-5.6471476922277377</c:v>
                </c:pt>
                <c:pt idx="656">
                  <c:v>-5.6580638515512032</c:v>
                </c:pt>
                <c:pt idx="657">
                  <c:v>-5.6689800101149501</c:v>
                </c:pt>
                <c:pt idx="658">
                  <c:v>-5.6798961679188862</c:v>
                </c:pt>
                <c:pt idx="659">
                  <c:v>-5.6908123249629181</c:v>
                </c:pt>
                <c:pt idx="660">
                  <c:v>-5.7017284812469526</c:v>
                </c:pt>
                <c:pt idx="661">
                  <c:v>-5.7126446367708974</c:v>
                </c:pt>
                <c:pt idx="662">
                  <c:v>-5.7235607915346591</c:v>
                </c:pt>
                <c:pt idx="663">
                  <c:v>-5.7344769455381455</c:v>
                </c:pt>
                <c:pt idx="664">
                  <c:v>-5.7453930987812631</c:v>
                </c:pt>
                <c:pt idx="665">
                  <c:v>-5.7563092512639198</c:v>
                </c:pt>
                <c:pt idx="666">
                  <c:v>-5.7672254029860222</c:v>
                </c:pt>
                <c:pt idx="667">
                  <c:v>-5.778141553947477</c:v>
                </c:pt>
                <c:pt idx="668">
                  <c:v>-5.7890577041481919</c:v>
                </c:pt>
                <c:pt idx="669">
                  <c:v>-5.7999738535880745</c:v>
                </c:pt>
                <c:pt idx="670">
                  <c:v>-5.8108900022670316</c:v>
                </c:pt>
                <c:pt idx="671">
                  <c:v>-5.8218061501849698</c:v>
                </c:pt>
                <c:pt idx="672">
                  <c:v>-5.8327222973417969</c:v>
                </c:pt>
                <c:pt idx="673">
                  <c:v>-5.8436384437374196</c:v>
                </c:pt>
                <c:pt idx="674">
                  <c:v>-5.8545545893717454</c:v>
                </c:pt>
                <c:pt idx="675">
                  <c:v>-5.8654707342446812</c:v>
                </c:pt>
                <c:pt idx="676">
                  <c:v>-5.8763868783561337</c:v>
                </c:pt>
                <c:pt idx="677">
                  <c:v>-5.8873030217060114</c:v>
                </c:pt>
                <c:pt idx="678">
                  <c:v>-5.8982191642942201</c:v>
                </c:pt>
                <c:pt idx="679">
                  <c:v>-5.9091353061206675</c:v>
                </c:pt>
                <c:pt idx="680">
                  <c:v>-5.9200514471852612</c:v>
                </c:pt>
                <c:pt idx="681">
                  <c:v>-5.930967587487908</c:v>
                </c:pt>
                <c:pt idx="682">
                  <c:v>-5.9418837270285145</c:v>
                </c:pt>
                <c:pt idx="683">
                  <c:v>-5.9527998658069885</c:v>
                </c:pt>
                <c:pt idx="684">
                  <c:v>-5.9637160038232366</c:v>
                </c:pt>
                <c:pt idx="685">
                  <c:v>-5.9746321410771666</c:v>
                </c:pt>
                <c:pt idx="686">
                  <c:v>-5.9855482775686859</c:v>
                </c:pt>
                <c:pt idx="687">
                  <c:v>-5.9964644132977014</c:v>
                </c:pt>
                <c:pt idx="688">
                  <c:v>-6.0073805482641198</c:v>
                </c:pt>
                <c:pt idx="689">
                  <c:v>-6.0182966824678488</c:v>
                </c:pt>
                <c:pt idx="690">
                  <c:v>-6.029212815908795</c:v>
                </c:pt>
                <c:pt idx="691">
                  <c:v>-6.0401289485868661</c:v>
                </c:pt>
                <c:pt idx="692">
                  <c:v>-6.0510450805019689</c:v>
                </c:pt>
                <c:pt idx="693">
                  <c:v>-6.0619612116540109</c:v>
                </c:pt>
                <c:pt idx="694">
                  <c:v>-6.072877342042899</c:v>
                </c:pt>
                <c:pt idx="695">
                  <c:v>-6.0837934716685407</c:v>
                </c:pt>
                <c:pt idx="696">
                  <c:v>-6.0947096005308428</c:v>
                </c:pt>
                <c:pt idx="697">
                  <c:v>-6.1056257286297129</c:v>
                </c:pt>
                <c:pt idx="698">
                  <c:v>-6.1165418559650577</c:v>
                </c:pt>
                <c:pt idx="699">
                  <c:v>-6.127457982536785</c:v>
                </c:pt>
                <c:pt idx="700">
                  <c:v>-6.1383741083448022</c:v>
                </c:pt>
                <c:pt idx="701">
                  <c:v>-6.1492902333890154</c:v>
                </c:pt>
                <c:pt idx="702">
                  <c:v>-6.1602063576693329</c:v>
                </c:pt>
                <c:pt idx="703">
                  <c:v>-6.1711224811856615</c:v>
                </c:pt>
                <c:pt idx="704">
                  <c:v>-6.1820386039379081</c:v>
                </c:pt>
                <c:pt idx="705">
                  <c:v>-6.1929547259259801</c:v>
                </c:pt>
                <c:pt idx="706">
                  <c:v>-6.2038708471497843</c:v>
                </c:pt>
                <c:pt idx="707">
                  <c:v>-6.2147869676092284</c:v>
                </c:pt>
                <c:pt idx="708">
                  <c:v>-6.2257030873042192</c:v>
                </c:pt>
                <c:pt idx="709">
                  <c:v>-6.2366192062346641</c:v>
                </c:pt>
                <c:pt idx="710">
                  <c:v>-6.247535324400471</c:v>
                </c:pt>
                <c:pt idx="711">
                  <c:v>-6.2584514418015464</c:v>
                </c:pt>
                <c:pt idx="712">
                  <c:v>-6.2693675584377972</c:v>
                </c:pt>
                <c:pt idx="713">
                  <c:v>-6.280283674309131</c:v>
                </c:pt>
                <c:pt idx="714">
                  <c:v>-6.2911997894154554</c:v>
                </c:pt>
                <c:pt idx="715">
                  <c:v>-6.3021159037566772</c:v>
                </c:pt>
                <c:pt idx="716">
                  <c:v>-6.3130320173327039</c:v>
                </c:pt>
                <c:pt idx="717">
                  <c:v>-6.3239481301434424</c:v>
                </c:pt>
                <c:pt idx="718">
                  <c:v>-6.3348642421888002</c:v>
                </c:pt>
                <c:pt idx="719">
                  <c:v>-6.3457803534686841</c:v>
                </c:pt>
                <c:pt idx="720">
                  <c:v>-6.3566964639830017</c:v>
                </c:pt>
                <c:pt idx="721">
                  <c:v>-6.3676125737316598</c:v>
                </c:pt>
                <c:pt idx="722">
                  <c:v>-6.378528682714566</c:v>
                </c:pt>
                <c:pt idx="723">
                  <c:v>-6.389444790931627</c:v>
                </c:pt>
                <c:pt idx="724">
                  <c:v>-6.4003608983827505</c:v>
                </c:pt>
                <c:pt idx="725">
                  <c:v>-6.411277005067844</c:v>
                </c:pt>
                <c:pt idx="726">
                  <c:v>-6.4221931109868144</c:v>
                </c:pt>
                <c:pt idx="727">
                  <c:v>-6.4331092161395693</c:v>
                </c:pt>
                <c:pt idx="728">
                  <c:v>-6.4440253205260154</c:v>
                </c:pt>
                <c:pt idx="729">
                  <c:v>-6.4549414241460603</c:v>
                </c:pt>
                <c:pt idx="730">
                  <c:v>-6.4658575269996108</c:v>
                </c:pt>
                <c:pt idx="731">
                  <c:v>-6.4767736290865745</c:v>
                </c:pt>
                <c:pt idx="732">
                  <c:v>-6.4876897304068581</c:v>
                </c:pt>
                <c:pt idx="733">
                  <c:v>-6.4986058309603694</c:v>
                </c:pt>
                <c:pt idx="734">
                  <c:v>-6.5095219307470158</c:v>
                </c:pt>
                <c:pt idx="735">
                  <c:v>-6.5204380297667042</c:v>
                </c:pt>
                <c:pt idx="736">
                  <c:v>-6.5313541280193421</c:v>
                </c:pt>
                <c:pt idx="737">
                  <c:v>-6.5422702255048364</c:v>
                </c:pt>
                <c:pt idx="738">
                  <c:v>-6.5531863222230946</c:v>
                </c:pt>
                <c:pt idx="739">
                  <c:v>-6.5641024181740244</c:v>
                </c:pt>
                <c:pt idx="740">
                  <c:v>-6.5750185133575325</c:v>
                </c:pt>
                <c:pt idx="741">
                  <c:v>-6.5859346077735257</c:v>
                </c:pt>
                <c:pt idx="742">
                  <c:v>-6.5968507014219115</c:v>
                </c:pt>
                <c:pt idx="743">
                  <c:v>-6.6077667943025977</c:v>
                </c:pt>
                <c:pt idx="744">
                  <c:v>-6.6186828864154919</c:v>
                </c:pt>
                <c:pt idx="745">
                  <c:v>-6.6295989777604998</c:v>
                </c:pt>
                <c:pt idx="746">
                  <c:v>-6.64051506833753</c:v>
                </c:pt>
                <c:pt idx="747">
                  <c:v>-6.6514311581464893</c:v>
                </c:pt>
                <c:pt idx="748">
                  <c:v>-6.6623472471872853</c:v>
                </c:pt>
                <c:pt idx="749">
                  <c:v>-6.6732633354598248</c:v>
                </c:pt>
                <c:pt idx="750">
                  <c:v>-6.6841794229640152</c:v>
                </c:pt>
                <c:pt idx="751">
                  <c:v>-6.6950955096997644</c:v>
                </c:pt>
                <c:pt idx="752">
                  <c:v>-6.706011595666979</c:v>
                </c:pt>
                <c:pt idx="753">
                  <c:v>-6.7169276808655658</c:v>
                </c:pt>
                <c:pt idx="754">
                  <c:v>-6.7278437652954333</c:v>
                </c:pt>
                <c:pt idx="755">
                  <c:v>-6.7387598489564882</c:v>
                </c:pt>
                <c:pt idx="756">
                  <c:v>-6.7496759318486372</c:v>
                </c:pt>
                <c:pt idx="757">
                  <c:v>-6.7605920139717881</c:v>
                </c:pt>
                <c:pt idx="758">
                  <c:v>-6.7715080953258484</c:v>
                </c:pt>
                <c:pt idx="759">
                  <c:v>-6.7824241759107249</c:v>
                </c:pt>
                <c:pt idx="760">
                  <c:v>-6.7933402557263252</c:v>
                </c:pt>
                <c:pt idx="761">
                  <c:v>-6.8042563347725569</c:v>
                </c:pt>
                <c:pt idx="762">
                  <c:v>-6.8151724130493267</c:v>
                </c:pt>
                <c:pt idx="763">
                  <c:v>-6.8260884905565424</c:v>
                </c:pt>
                <c:pt idx="764">
                  <c:v>-6.8370045672941107</c:v>
                </c:pt>
                <c:pt idx="765">
                  <c:v>-6.8479206432619391</c:v>
                </c:pt>
                <c:pt idx="766">
                  <c:v>-6.8588367184599353</c:v>
                </c:pt>
                <c:pt idx="767">
                  <c:v>-6.869752792888006</c:v>
                </c:pt>
                <c:pt idx="768">
                  <c:v>-6.8806688665460589</c:v>
                </c:pt>
                <c:pt idx="769">
                  <c:v>-6.8915849394340016</c:v>
                </c:pt>
                <c:pt idx="770">
                  <c:v>-6.9025010115517409</c:v>
                </c:pt>
                <c:pt idx="771">
                  <c:v>-6.9134170828991843</c:v>
                </c:pt>
                <c:pt idx="772">
                  <c:v>-6.9243331534762387</c:v>
                </c:pt>
                <c:pt idx="773">
                  <c:v>-6.9352492232828116</c:v>
                </c:pt>
                <c:pt idx="774">
                  <c:v>-6.9461652923188106</c:v>
                </c:pt>
                <c:pt idx="775">
                  <c:v>-6.9570813605841426</c:v>
                </c:pt>
                <c:pt idx="776">
                  <c:v>-6.9679974280787151</c:v>
                </c:pt>
                <c:pt idx="777">
                  <c:v>-6.9789134948024358</c:v>
                </c:pt>
                <c:pt idx="778">
                  <c:v>-6.9898295607552114</c:v>
                </c:pt>
                <c:pt idx="779">
                  <c:v>-7.0007456259369496</c:v>
                </c:pt>
                <c:pt idx="780">
                  <c:v>-7.0116616903475579</c:v>
                </c:pt>
                <c:pt idx="781">
                  <c:v>-7.0225777539869432</c:v>
                </c:pt>
                <c:pt idx="782">
                  <c:v>-7.033493816855013</c:v>
                </c:pt>
                <c:pt idx="783">
                  <c:v>-7.0444098789516749</c:v>
                </c:pt>
                <c:pt idx="784">
                  <c:v>-7.0553259402768358</c:v>
                </c:pt>
                <c:pt idx="785">
                  <c:v>-7.0662420008304032</c:v>
                </c:pt>
                <c:pt idx="786">
                  <c:v>-7.0771580606122839</c:v>
                </c:pt>
                <c:pt idx="787">
                  <c:v>-7.0880741196223855</c:v>
                </c:pt>
                <c:pt idx="788">
                  <c:v>-7.0989901778606157</c:v>
                </c:pt>
                <c:pt idx="789">
                  <c:v>-7.109906235326882</c:v>
                </c:pt>
                <c:pt idx="790">
                  <c:v>-7.1208222920210913</c:v>
                </c:pt>
                <c:pt idx="791">
                  <c:v>-7.1317383479431511</c:v>
                </c:pt>
                <c:pt idx="792">
                  <c:v>-7.1426544030929682</c:v>
                </c:pt>
                <c:pt idx="793">
                  <c:v>-7.1535704574704511</c:v>
                </c:pt>
                <c:pt idx="794">
                  <c:v>-7.1644865110755056</c:v>
                </c:pt>
                <c:pt idx="795">
                  <c:v>-7.1754025639080403</c:v>
                </c:pt>
                <c:pt idx="796">
                  <c:v>-7.186318615967962</c:v>
                </c:pt>
                <c:pt idx="797">
                  <c:v>-7.1972346672551781</c:v>
                </c:pt>
                <c:pt idx="798">
                  <c:v>-7.2081507177695965</c:v>
                </c:pt>
                <c:pt idx="799">
                  <c:v>-7.2190667675111238</c:v>
                </c:pt>
                <c:pt idx="800">
                  <c:v>-7.2299828164796676</c:v>
                </c:pt>
                <c:pt idx="801">
                  <c:v>-7.2408988646751347</c:v>
                </c:pt>
                <c:pt idx="802">
                  <c:v>-7.2518149120974336</c:v>
                </c:pt>
                <c:pt idx="803">
                  <c:v>-7.262730958746471</c:v>
                </c:pt>
                <c:pt idx="804">
                  <c:v>-7.2736470046221546</c:v>
                </c:pt>
                <c:pt idx="805">
                  <c:v>-7.2845630497243912</c:v>
                </c:pt>
                <c:pt idx="806">
                  <c:v>-7.2954790940530883</c:v>
                </c:pt>
                <c:pt idx="807">
                  <c:v>-7.3063951376081535</c:v>
                </c:pt>
                <c:pt idx="808">
                  <c:v>-7.3173111803894937</c:v>
                </c:pt>
                <c:pt idx="809">
                  <c:v>-7.3282272223970164</c:v>
                </c:pt>
                <c:pt idx="810">
                  <c:v>-7.3391432636306293</c:v>
                </c:pt>
                <c:pt idx="811">
                  <c:v>-7.35005930409024</c:v>
                </c:pt>
                <c:pt idx="812">
                  <c:v>-7.3609753437757552</c:v>
                </c:pt>
                <c:pt idx="813">
                  <c:v>-7.3718913826870827</c:v>
                </c:pt>
                <c:pt idx="814">
                  <c:v>-7.3828074208241299</c:v>
                </c:pt>
                <c:pt idx="815">
                  <c:v>-7.3937234581868037</c:v>
                </c:pt>
                <c:pt idx="816">
                  <c:v>-7.4046394947750125</c:v>
                </c:pt>
                <c:pt idx="817">
                  <c:v>-7.4155555305886622</c:v>
                </c:pt>
                <c:pt idx="818">
                  <c:v>-7.4264715656276614</c:v>
                </c:pt>
                <c:pt idx="819">
                  <c:v>-7.4373875998919168</c:v>
                </c:pt>
                <c:pt idx="820">
                  <c:v>-7.4483036333813359</c:v>
                </c:pt>
                <c:pt idx="821">
                  <c:v>-7.4592196660958265</c:v>
                </c:pt>
                <c:pt idx="822">
                  <c:v>-7.4701356980352953</c:v>
                </c:pt>
                <c:pt idx="823">
                  <c:v>-7.4810517291996508</c:v>
                </c:pt>
                <c:pt idx="824">
                  <c:v>-7.4919677595887997</c:v>
                </c:pt>
                <c:pt idx="825">
                  <c:v>-7.5028837892026488</c:v>
                </c:pt>
                <c:pt idx="826">
                  <c:v>-7.5137998180411065</c:v>
                </c:pt>
                <c:pt idx="827">
                  <c:v>-7.5247158461040797</c:v>
                </c:pt>
                <c:pt idx="828">
                  <c:v>-7.5356318733914751</c:v>
                </c:pt>
                <c:pt idx="829">
                  <c:v>-7.5465478999032012</c:v>
                </c:pt>
                <c:pt idx="830">
                  <c:v>-7.5574639256391647</c:v>
                </c:pt>
                <c:pt idx="831">
                  <c:v>-7.5683799505992733</c:v>
                </c:pt>
                <c:pt idx="832">
                  <c:v>-7.5792959747834345</c:v>
                </c:pt>
                <c:pt idx="833">
                  <c:v>-7.5902119981915561</c:v>
                </c:pt>
                <c:pt idx="834">
                  <c:v>-7.6011280208235448</c:v>
                </c:pt>
                <c:pt idx="835">
                  <c:v>-7.6120440426793081</c:v>
                </c:pt>
                <c:pt idx="836">
                  <c:v>-7.6229600637587538</c:v>
                </c:pt>
                <c:pt idx="837">
                  <c:v>-7.6338760840617885</c:v>
                </c:pt>
                <c:pt idx="838">
                  <c:v>-7.6447921035883208</c:v>
                </c:pt>
                <c:pt idx="839">
                  <c:v>-7.6557081223382575</c:v>
                </c:pt>
                <c:pt idx="840">
                  <c:v>-7.6666241403115052</c:v>
                </c:pt>
                <c:pt idx="841">
                  <c:v>-7.6775401575079725</c:v>
                </c:pt>
                <c:pt idx="842">
                  <c:v>-7.6884561739275661</c:v>
                </c:pt>
                <c:pt idx="843">
                  <c:v>-7.6993721895701936</c:v>
                </c:pt>
                <c:pt idx="844">
                  <c:v>-7.7102882044357628</c:v>
                </c:pt>
                <c:pt idx="845">
                  <c:v>-7.7212042185241812</c:v>
                </c:pt>
                <c:pt idx="846">
                  <c:v>-7.7321202318353555</c:v>
                </c:pt>
                <c:pt idx="847">
                  <c:v>-7.7430362443691934</c:v>
                </c:pt>
                <c:pt idx="848">
                  <c:v>-7.7539522561256025</c:v>
                </c:pt>
                <c:pt idx="849">
                  <c:v>-7.7648682671044904</c:v>
                </c:pt>
                <c:pt idx="850">
                  <c:v>-7.7757842773057639</c:v>
                </c:pt>
                <c:pt idx="851">
                  <c:v>-7.7867002867293307</c:v>
                </c:pt>
                <c:pt idx="852">
                  <c:v>-7.7976162953750983</c:v>
                </c:pt>
                <c:pt idx="853">
                  <c:v>-7.8085323032429743</c:v>
                </c:pt>
                <c:pt idx="854">
                  <c:v>-7.8194483103328665</c:v>
                </c:pt>
                <c:pt idx="855">
                  <c:v>-7.8303643166446815</c:v>
                </c:pt>
                <c:pt idx="856">
                  <c:v>-7.8412803221783269</c:v>
                </c:pt>
                <c:pt idx="857">
                  <c:v>-7.8521963269337105</c:v>
                </c:pt>
                <c:pt idx="858">
                  <c:v>-7.8631123309107398</c:v>
                </c:pt>
                <c:pt idx="859">
                  <c:v>-7.8740283341093216</c:v>
                </c:pt>
                <c:pt idx="860">
                  <c:v>-7.8849443365293634</c:v>
                </c:pt>
                <c:pt idx="861">
                  <c:v>-7.895860338170773</c:v>
                </c:pt>
                <c:pt idx="862">
                  <c:v>-7.906776339033458</c:v>
                </c:pt>
                <c:pt idx="863">
                  <c:v>-7.917692339117326</c:v>
                </c:pt>
                <c:pt idx="864">
                  <c:v>-7.9286083384222836</c:v>
                </c:pt>
                <c:pt idx="865">
                  <c:v>-7.9395243369482387</c:v>
                </c:pt>
                <c:pt idx="866">
                  <c:v>-7.9504403346950987</c:v>
                </c:pt>
                <c:pt idx="867">
                  <c:v>-7.9613563316627713</c:v>
                </c:pt>
                <c:pt idx="868">
                  <c:v>-7.9722723278511642</c:v>
                </c:pt>
                <c:pt idx="869">
                  <c:v>-7.9831883232601841</c:v>
                </c:pt>
                <c:pt idx="870">
                  <c:v>-7.9941043178897395</c:v>
                </c:pt>
                <c:pt idx="871">
                  <c:v>-8.0050203117397363</c:v>
                </c:pt>
                <c:pt idx="872">
                  <c:v>-8.0159363048100829</c:v>
                </c:pt>
                <c:pt idx="873">
                  <c:v>-8.026852297100687</c:v>
                </c:pt>
                <c:pt idx="874">
                  <c:v>-8.0377682886114563</c:v>
                </c:pt>
                <c:pt idx="875">
                  <c:v>-8.0486842793422984</c:v>
                </c:pt>
                <c:pt idx="876">
                  <c:v>-8.059600269293119</c:v>
                </c:pt>
                <c:pt idx="877">
                  <c:v>-8.0705162584638277</c:v>
                </c:pt>
                <c:pt idx="878">
                  <c:v>-8.0814322468543303</c:v>
                </c:pt>
                <c:pt idx="879">
                  <c:v>-8.0923482344645343</c:v>
                </c:pt>
                <c:pt idx="880">
                  <c:v>-8.1032642212943493</c:v>
                </c:pt>
                <c:pt idx="881">
                  <c:v>-8.1141802073436811</c:v>
                </c:pt>
                <c:pt idx="882">
                  <c:v>-8.1250961926124372</c:v>
                </c:pt>
                <c:pt idx="883">
                  <c:v>-8.1360121771005254</c:v>
                </c:pt>
                <c:pt idx="884">
                  <c:v>-8.1469281608078532</c:v>
                </c:pt>
                <c:pt idx="885">
                  <c:v>-8.1578441437343265</c:v>
                </c:pt>
                <c:pt idx="886">
                  <c:v>-8.1687601258798548</c:v>
                </c:pt>
                <c:pt idx="887">
                  <c:v>-8.1796761072443456</c:v>
                </c:pt>
                <c:pt idx="888">
                  <c:v>-8.1905920878277048</c:v>
                </c:pt>
                <c:pt idx="889">
                  <c:v>-8.2015080676298417</c:v>
                </c:pt>
                <c:pt idx="890">
                  <c:v>-8.2124240466506624</c:v>
                </c:pt>
                <c:pt idx="891">
                  <c:v>-8.2233400248900761</c:v>
                </c:pt>
                <c:pt idx="892">
                  <c:v>-8.2342560023479887</c:v>
                </c:pt>
                <c:pt idx="893">
                  <c:v>-8.2451719790243079</c:v>
                </c:pt>
                <c:pt idx="894">
                  <c:v>-8.2560879549189412</c:v>
                </c:pt>
                <c:pt idx="895">
                  <c:v>-8.2670039300317963</c:v>
                </c:pt>
                <c:pt idx="896">
                  <c:v>-8.2779199043627809</c:v>
                </c:pt>
                <c:pt idx="897">
                  <c:v>-8.2888358779118025</c:v>
                </c:pt>
                <c:pt idx="898">
                  <c:v>-8.2997518506787689</c:v>
                </c:pt>
                <c:pt idx="899">
                  <c:v>-8.3106678226635875</c:v>
                </c:pt>
                <c:pt idx="900">
                  <c:v>-8.3215837938661643</c:v>
                </c:pt>
                <c:pt idx="901">
                  <c:v>-8.3324997642864087</c:v>
                </c:pt>
                <c:pt idx="902">
                  <c:v>-8.3434157339242265</c:v>
                </c:pt>
                <c:pt idx="903">
                  <c:v>-8.3543317027795272</c:v>
                </c:pt>
                <c:pt idx="904">
                  <c:v>-8.3652476708522165</c:v>
                </c:pt>
                <c:pt idx="905">
                  <c:v>-8.376163638142204</c:v>
                </c:pt>
                <c:pt idx="906">
                  <c:v>-8.3870796046493954</c:v>
                </c:pt>
                <c:pt idx="907">
                  <c:v>-8.3979955703736984</c:v>
                </c:pt>
                <c:pt idx="908">
                  <c:v>-8.4089115353150206</c:v>
                </c:pt>
                <c:pt idx="909">
                  <c:v>-8.4198274994732696</c:v>
                </c:pt>
                <c:pt idx="910">
                  <c:v>-8.4307434628483531</c:v>
                </c:pt>
                <c:pt idx="911">
                  <c:v>-8.4416594254401787</c:v>
                </c:pt>
                <c:pt idx="912">
                  <c:v>-8.452575387248654</c:v>
                </c:pt>
                <c:pt idx="913">
                  <c:v>-8.4634913482736867</c:v>
                </c:pt>
                <c:pt idx="914">
                  <c:v>-8.4744073085151843</c:v>
                </c:pt>
                <c:pt idx="915">
                  <c:v>-8.4853232679730546</c:v>
                </c:pt>
                <c:pt idx="916">
                  <c:v>-8.4962392266472033</c:v>
                </c:pt>
                <c:pt idx="917">
                  <c:v>-8.5071551845375399</c:v>
                </c:pt>
                <c:pt idx="918">
                  <c:v>-8.5180711416439721</c:v>
                </c:pt>
                <c:pt idx="919">
                  <c:v>-8.5289870979664055</c:v>
                </c:pt>
                <c:pt idx="920">
                  <c:v>-8.5399030535047498</c:v>
                </c:pt>
                <c:pt idx="921">
                  <c:v>-8.5508190082589106</c:v>
                </c:pt>
                <c:pt idx="922">
                  <c:v>-8.5617349622287957</c:v>
                </c:pt>
                <c:pt idx="923">
                  <c:v>-8.5726509154143145</c:v>
                </c:pt>
                <c:pt idx="924">
                  <c:v>-8.5835668678153727</c:v>
                </c:pt>
                <c:pt idx="925">
                  <c:v>-8.5944828194318781</c:v>
                </c:pt>
                <c:pt idx="926">
                  <c:v>-8.6053987702637382</c:v>
                </c:pt>
                <c:pt idx="927">
                  <c:v>-8.6163147203108625</c:v>
                </c:pt>
                <c:pt idx="928">
                  <c:v>-8.6272306695731569</c:v>
                </c:pt>
                <c:pt idx="929">
                  <c:v>-8.6381466180505289</c:v>
                </c:pt>
                <c:pt idx="930">
                  <c:v>-8.6490625657428861</c:v>
                </c:pt>
                <c:pt idx="931">
                  <c:v>-8.6599785126501363</c:v>
                </c:pt>
                <c:pt idx="932">
                  <c:v>-8.670894458772187</c:v>
                </c:pt>
                <c:pt idx="933">
                  <c:v>-8.6818104041089459</c:v>
                </c:pt>
                <c:pt idx="934">
                  <c:v>-8.6927263486603188</c:v>
                </c:pt>
                <c:pt idx="935">
                  <c:v>-8.7036422924262151</c:v>
                </c:pt>
                <c:pt idx="936">
                  <c:v>-8.7145582354065425</c:v>
                </c:pt>
                <c:pt idx="937">
                  <c:v>-8.7254741776012086</c:v>
                </c:pt>
                <c:pt idx="938">
                  <c:v>-8.7363901190101192</c:v>
                </c:pt>
                <c:pt idx="939">
                  <c:v>-8.7473060596331838</c:v>
                </c:pt>
                <c:pt idx="940">
                  <c:v>-8.7582219994703099</c:v>
                </c:pt>
                <c:pt idx="941">
                  <c:v>-8.7691379385214034</c:v>
                </c:pt>
                <c:pt idx="942">
                  <c:v>-8.7800538767863738</c:v>
                </c:pt>
                <c:pt idx="943">
                  <c:v>-8.7909698142651269</c:v>
                </c:pt>
                <c:pt idx="944">
                  <c:v>-8.8018857509575721</c:v>
                </c:pt>
                <c:pt idx="945">
                  <c:v>-8.8128016868636152</c:v>
                </c:pt>
                <c:pt idx="946">
                  <c:v>-8.8237176219831657</c:v>
                </c:pt>
                <c:pt idx="947">
                  <c:v>-8.8346335563161293</c:v>
                </c:pt>
                <c:pt idx="948">
                  <c:v>-8.8455494898624156</c:v>
                </c:pt>
                <c:pt idx="949">
                  <c:v>-8.8564654226219304</c:v>
                </c:pt>
                <c:pt idx="950">
                  <c:v>-8.8673813545945812</c:v>
                </c:pt>
                <c:pt idx="951">
                  <c:v>-8.8782972857802775</c:v>
                </c:pt>
                <c:pt idx="952">
                  <c:v>-8.8892132161789252</c:v>
                </c:pt>
                <c:pt idx="953">
                  <c:v>-8.9001291457904319</c:v>
                </c:pt>
                <c:pt idx="954">
                  <c:v>-8.911045074614707</c:v>
                </c:pt>
                <c:pt idx="955">
                  <c:v>-8.9219610026516563</c:v>
                </c:pt>
                <c:pt idx="956">
                  <c:v>-8.9328769299011874</c:v>
                </c:pt>
                <c:pt idx="957">
                  <c:v>-8.9437928563632081</c:v>
                </c:pt>
                <c:pt idx="958">
                  <c:v>-8.9547087820376259</c:v>
                </c:pt>
                <c:pt idx="959">
                  <c:v>-8.9656247069243502</c:v>
                </c:pt>
                <c:pt idx="960">
                  <c:v>-8.9765406310232869</c:v>
                </c:pt>
                <c:pt idx="961">
                  <c:v>-8.9874565543343437</c:v>
                </c:pt>
                <c:pt idx="962">
                  <c:v>-8.998372476857428</c:v>
                </c:pt>
                <c:pt idx="963">
                  <c:v>-9.0092883985924477</c:v>
                </c:pt>
                <c:pt idx="964">
                  <c:v>-9.0202043195393102</c:v>
                </c:pt>
                <c:pt idx="965">
                  <c:v>-9.0311202396979233</c:v>
                </c:pt>
                <c:pt idx="966">
                  <c:v>-9.0420361590681946</c:v>
                </c:pt>
                <c:pt idx="967">
                  <c:v>-9.0529520776500316</c:v>
                </c:pt>
                <c:pt idx="968">
                  <c:v>-9.0638679954433439</c:v>
                </c:pt>
                <c:pt idx="969">
                  <c:v>-9.0747839124480372</c:v>
                </c:pt>
                <c:pt idx="970">
                  <c:v>-9.0856998286640192</c:v>
                </c:pt>
                <c:pt idx="971">
                  <c:v>-9.0966157440911974</c:v>
                </c:pt>
                <c:pt idx="972">
                  <c:v>-9.1075316587294797</c:v>
                </c:pt>
                <c:pt idx="973">
                  <c:v>-9.1184475725787735</c:v>
                </c:pt>
                <c:pt idx="974">
                  <c:v>-9.1293634856389865</c:v>
                </c:pt>
                <c:pt idx="975">
                  <c:v>-9.1402793979100263</c:v>
                </c:pt>
                <c:pt idx="976">
                  <c:v>-9.1511953093918006</c:v>
                </c:pt>
                <c:pt idx="977">
                  <c:v>-9.162111220084217</c:v>
                </c:pt>
                <c:pt idx="978">
                  <c:v>-9.1730271299871831</c:v>
                </c:pt>
                <c:pt idx="979">
                  <c:v>-9.1839430391006065</c:v>
                </c:pt>
                <c:pt idx="980">
                  <c:v>-9.1948589474243949</c:v>
                </c:pt>
                <c:pt idx="981">
                  <c:v>-9.2057748549584559</c:v>
                </c:pt>
                <c:pt idx="982">
                  <c:v>-9.2166907617026972</c:v>
                </c:pt>
                <c:pt idx="983">
                  <c:v>-9.2276066676570263</c:v>
                </c:pt>
                <c:pt idx="984">
                  <c:v>-9.2385225728213509</c:v>
                </c:pt>
                <c:pt idx="985">
                  <c:v>-9.2494384771955787</c:v>
                </c:pt>
                <c:pt idx="986">
                  <c:v>-9.2603543807796171</c:v>
                </c:pt>
                <c:pt idx="987">
                  <c:v>-9.271270283573374</c:v>
                </c:pt>
                <c:pt idx="988">
                  <c:v>-9.2821861855767569</c:v>
                </c:pt>
                <c:pt idx="989">
                  <c:v>-9.2931020867896734</c:v>
                </c:pt>
                <c:pt idx="990">
                  <c:v>-9.3040179872120312</c:v>
                </c:pt>
                <c:pt idx="991">
                  <c:v>-9.3149338868437379</c:v>
                </c:pt>
                <c:pt idx="992">
                  <c:v>-9.3258497856847029</c:v>
                </c:pt>
                <c:pt idx="993">
                  <c:v>-9.3367656837348321</c:v>
                </c:pt>
                <c:pt idx="994">
                  <c:v>-9.347681580994033</c:v>
                </c:pt>
                <c:pt idx="995">
                  <c:v>-9.3585974774622134</c:v>
                </c:pt>
                <c:pt idx="996">
                  <c:v>-9.3695133731392808</c:v>
                </c:pt>
                <c:pt idx="997">
                  <c:v>-9.3804292680251429</c:v>
                </c:pt>
                <c:pt idx="998">
                  <c:v>-9.3913451621197073</c:v>
                </c:pt>
                <c:pt idx="999">
                  <c:v>-9.4022610554228834</c:v>
                </c:pt>
                <c:pt idx="1000">
                  <c:v>-9.413176947934577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0.17389416024210008</c:v>
                </c:pt>
                <c:pt idx="2">
                  <c:v>0.34936323126224145</c:v>
                </c:pt>
                <c:pt idx="3">
                  <c:v>0.52814937387867045</c:v>
                </c:pt>
                <c:pt idx="4">
                  <c:v>0.71084091291218798</c:v>
                </c:pt>
                <c:pt idx="5">
                  <c:v>0.89737984133752402</c:v>
                </c:pt>
                <c:pt idx="6">
                  <c:v>1.0877517417468281</c:v>
                </c:pt>
                <c:pt idx="7">
                  <c:v>1.2819442484289754</c:v>
                </c:pt>
                <c:pt idx="8">
                  <c:v>1.4799871974961181</c:v>
                </c:pt>
                <c:pt idx="9">
                  <c:v>1.6819103564547901</c:v>
                </c:pt>
                <c:pt idx="10">
                  <c:v>1.8877434228564771</c:v>
                </c:pt>
                <c:pt idx="11">
                  <c:v>2.0975116006412042</c:v>
                </c:pt>
                <c:pt idx="12">
                  <c:v>2.3112311528231957</c:v>
                </c:pt>
                <c:pt idx="13">
                  <c:v>2.5289137930952816</c:v>
                </c:pt>
                <c:pt idx="14">
                  <c:v>2.7505711019426582</c:v>
                </c:pt>
                <c:pt idx="15">
                  <c:v>2.9762145269518685</c:v>
                </c:pt>
                <c:pt idx="16">
                  <c:v>3.2058553830711878</c:v>
                </c:pt>
                <c:pt idx="17">
                  <c:v>3.4395048528261039</c:v>
                </c:pt>
                <c:pt idx="18">
                  <c:v>3.6771739864933273</c:v>
                </c:pt>
                <c:pt idx="19">
                  <c:v>3.9188737022365201</c:v>
                </c:pt>
                <c:pt idx="20">
                  <c:v>4.1646147862067204</c:v>
                </c:pt>
                <c:pt idx="21">
                  <c:v>4.4144060959309357</c:v>
                </c:pt>
                <c:pt idx="22">
                  <c:v>4.6682527550890756</c:v>
                </c:pt>
                <c:pt idx="23">
                  <c:v>4.9261579400817093</c:v>
                </c:pt>
                <c:pt idx="24">
                  <c:v>5.1881246755698873</c:v>
                </c:pt>
                <c:pt idx="25">
                  <c:v>5.4541558352651638</c:v>
                </c:pt>
                <c:pt idx="26">
                  <c:v>5.7242541426923905</c:v>
                </c:pt>
                <c:pt idx="27">
                  <c:v>5.998422171927758</c:v>
                </c:pt>
                <c:pt idx="28">
                  <c:v>6.2766623483143844</c:v>
                </c:pt>
                <c:pt idx="29">
                  <c:v>6.5589769491575991</c:v>
                </c:pt>
                <c:pt idx="30">
                  <c:v>6.8453681044019232</c:v>
                </c:pt>
                <c:pt idx="31">
                  <c:v>7.1358377972916118</c:v>
                </c:pt>
                <c:pt idx="32">
                  <c:v>7.4303878650165069</c:v>
                </c:pt>
                <c:pt idx="33">
                  <c:v>7.7290199993448256</c:v>
                </c:pt>
                <c:pt idx="34">
                  <c:v>8.0317357472444133</c:v>
                </c:pt>
                <c:pt idx="35">
                  <c:v>8.338536511493885</c:v>
                </c:pt>
                <c:pt idx="36">
                  <c:v>8.6494235512849933</c:v>
                </c:pt>
                <c:pt idx="37">
                  <c:v>8.9643979828174647</c:v>
                </c:pt>
                <c:pt idx="38">
                  <c:v>9.2834607798874913</c:v>
                </c:pt>
                <c:pt idx="39">
                  <c:v>9.6066127744709675</c:v>
                </c:pt>
                <c:pt idx="40">
                  <c:v>9.9338546573024988</c:v>
                </c:pt>
                <c:pt idx="41">
                  <c:v>10.265185548140929</c:v>
                </c:pt>
                <c:pt idx="42">
                  <c:v>10.600601560659557</c:v>
                </c:pt>
                <c:pt idx="43">
                  <c:v>10.940097227857061</c:v>
                </c:pt>
                <c:pt idx="44">
                  <c:v>11.283666933172453</c:v>
                </c:pt>
                <c:pt idx="45">
                  <c:v>11.631304911718297</c:v>
                </c:pt>
                <c:pt idx="46">
                  <c:v>11.983005251511546</c:v>
                </c:pt>
                <c:pt idx="47">
                  <c:v>12.338761894702747</c:v>
                </c:pt>
                <c:pt idx="48">
                  <c:v>12.698568638804288</c:v>
                </c:pt>
                <c:pt idx="49">
                  <c:v>13.062419137918287</c:v>
                </c:pt>
                <c:pt idx="50">
                  <c:v>13.430306903964734</c:v>
                </c:pt>
                <c:pt idx="51">
                  <c:v>13.802225307910373</c:v>
                </c:pt>
                <c:pt idx="52">
                  <c:v>14.178167580998824</c:v>
                </c:pt>
                <c:pt idx="53">
                  <c:v>14.558126815982396</c:v>
                </c:pt>
                <c:pt idx="54">
                  <c:v>14.942095968355966</c:v>
                </c:pt>
                <c:pt idx="55">
                  <c:v>15.330067857593319</c:v>
                </c:pt>
                <c:pt idx="56">
                  <c:v>15.722035168386252</c:v>
                </c:pt>
                <c:pt idx="57">
                  <c:v>16.117990451886772</c:v>
                </c:pt>
                <c:pt idx="58">
                  <c:v>16.51792612695262</c:v>
                </c:pt>
                <c:pt idx="59">
                  <c:v>16.921834481396395</c:v>
                </c:pt>
                <c:pt idx="60">
                  <c:v>17.329707673238474</c:v>
                </c:pt>
                <c:pt idx="61">
                  <c:v>17.741537731963913</c:v>
                </c:pt>
                <c:pt idx="62">
                  <c:v>18.157316559783496</c:v>
                </c:pt>
                <c:pt idx="63">
                  <c:v>18.577035932899069</c:v>
                </c:pt>
                <c:pt idx="64">
                  <c:v>19.000687502773289</c:v>
                </c:pt>
                <c:pt idx="65">
                  <c:v>19.428262797403868</c:v>
                </c:pt>
                <c:pt idx="66">
                  <c:v>19.859753222602393</c:v>
                </c:pt>
                <c:pt idx="67">
                  <c:v>20.295150063277806</c:v>
                </c:pt>
                <c:pt idx="68">
                  <c:v>20.734444484724545</c:v>
                </c:pt>
                <c:pt idx="69">
                  <c:v>21.177627533915402</c:v>
                </c:pt>
                <c:pt idx="70">
                  <c:v>21.624690140799117</c:v>
                </c:pt>
                <c:pt idx="71">
                  <c:v>22.075623119602657</c:v>
                </c:pt>
                <c:pt idx="72">
                  <c:v>22.530417170138215</c:v>
                </c:pt>
                <c:pt idx="73">
                  <c:v>22.989062879114861</c:v>
                </c:pt>
                <c:pt idx="74">
                  <c:v>23.451550721454829</c:v>
                </c:pt>
                <c:pt idx="75">
                  <c:v>23.917871061614342</c:v>
                </c:pt>
                <c:pt idx="76">
                  <c:v>24.388014154908955</c:v>
                </c:pt>
                <c:pt idx="77">
                  <c:v>24.861970148843312</c:v>
                </c:pt>
                <c:pt idx="78">
                  <c:v>25.339729084445221</c:v>
                </c:pt>
                <c:pt idx="79">
                  <c:v>25.821280897603977</c:v>
                </c:pt>
                <c:pt idx="80">
                  <c:v>26.306615420412804</c:v>
                </c:pt>
                <c:pt idx="81">
                  <c:v>26.795720869866997</c:v>
                </c:pt>
                <c:pt idx="82">
                  <c:v>27.288582333672554</c:v>
                </c:pt>
                <c:pt idx="83">
                  <c:v>27.785183283650078</c:v>
                </c:pt>
                <c:pt idx="84">
                  <c:v>28.28550709237031</c:v>
                </c:pt>
                <c:pt idx="85">
                  <c:v>28.789537035181691</c:v>
                </c:pt>
                <c:pt idx="86">
                  <c:v>29.29725629223552</c:v>
                </c:pt>
                <c:pt idx="87">
                  <c:v>29.80864795050848</c:v>
                </c:pt>
                <c:pt idx="88">
                  <c:v>30.323695005822227</c:v>
                </c:pt>
                <c:pt idx="89">
                  <c:v>30.8423803648598</c:v>
                </c:pt>
                <c:pt idx="90">
                  <c:v>31.364686847178522</c:v>
                </c:pt>
                <c:pt idx="91">
                  <c:v>31.890596512470196</c:v>
                </c:pt>
                <c:pt idx="92">
                  <c:v>32.420089986851252</c:v>
                </c:pt>
                <c:pt idx="93">
                  <c:v>32.953147139952087</c:v>
                </c:pt>
                <c:pt idx="94">
                  <c:v>33.489747763118807</c:v>
                </c:pt>
                <c:pt idx="95">
                  <c:v>34.029871571704795</c:v>
                </c:pt>
                <c:pt idx="96">
                  <c:v>34.573498207353538</c:v>
                </c:pt>
                <c:pt idx="97">
                  <c:v>35.120607240272363</c:v>
                </c:pt>
                <c:pt idx="98">
                  <c:v>35.671178171496813</c:v>
                </c:pt>
                <c:pt idx="99">
                  <c:v>36.225190435145144</c:v>
                </c:pt>
                <c:pt idx="100">
                  <c:v>36.782623400662779</c:v>
                </c:pt>
                <c:pt idx="101">
                  <c:v>37.34345626612108</c:v>
                </c:pt>
                <c:pt idx="102">
                  <c:v>37.90766795140199</c:v>
                </c:pt>
                <c:pt idx="103">
                  <c:v>38.475237209496939</c:v>
                </c:pt>
                <c:pt idx="104">
                  <c:v>39.046142737921159</c:v>
                </c:pt>
                <c:pt idx="105">
                  <c:v>39.620363180948928</c:v>
                </c:pt>
                <c:pt idx="106">
                  <c:v>40.197877131836044</c:v>
                </c:pt>
                <c:pt idx="107">
                  <c:v>40.778663135029092</c:v>
                </c:pt>
                <c:pt idx="108">
                  <c:v>41.362699688361239</c:v>
                </c:pt>
                <c:pt idx="109">
                  <c:v>41.949965245234203</c:v>
                </c:pt>
                <c:pt idx="110">
                  <c:v>42.540438216786079</c:v>
                </c:pt>
                <c:pt idx="111">
                  <c:v>43.13409823972372</c:v>
                </c:pt>
                <c:pt idx="112">
                  <c:v>43.730927444762472</c:v>
                </c:pt>
                <c:pt idx="113">
                  <c:v>44.330909190246487</c:v>
                </c:pt>
                <c:pt idx="114">
                  <c:v>44.93402679488527</c:v>
                </c:pt>
                <c:pt idx="115">
                  <c:v>45.540263539357184</c:v>
                </c:pt>
                <c:pt idx="116">
                  <c:v>46.149602667904261</c:v>
                </c:pt>
                <c:pt idx="117">
                  <c:v>46.762027389918053</c:v>
                </c:pt>
                <c:pt idx="118">
                  <c:v>47.377520881516361</c:v>
                </c:pt>
                <c:pt idx="119">
                  <c:v>47.996066287110587</c:v>
                </c:pt>
                <c:pt idx="120">
                  <c:v>48.617646720963521</c:v>
                </c:pt>
                <c:pt idx="121">
                  <c:v>49.242243150645969</c:v>
                </c:pt>
                <c:pt idx="122">
                  <c:v>49.869832280278281</c:v>
                </c:pt>
                <c:pt idx="123">
                  <c:v>50.500388676462364</c:v>
                </c:pt>
                <c:pt idx="124">
                  <c:v>51.133886894806537</c:v>
                </c:pt>
                <c:pt idx="125">
                  <c:v>51.770301482221818</c:v>
                </c:pt>
                <c:pt idx="126">
                  <c:v>52.409606979193867</c:v>
                </c:pt>
                <c:pt idx="127">
                  <c:v>53.051777922030325</c:v>
                </c:pt>
                <c:pt idx="128">
                  <c:v>53.696788845083233</c:v>
                </c:pt>
                <c:pt idx="129">
                  <c:v>54.344614282946395</c:v>
                </c:pt>
                <c:pt idx="130">
                  <c:v>54.995228772627385</c:v>
                </c:pt>
                <c:pt idx="131">
                  <c:v>55.648606296311968</c:v>
                </c:pt>
                <c:pt idx="132">
                  <c:v>56.304719724313593</c:v>
                </c:pt>
                <c:pt idx="133">
                  <c:v>56.963541378701109</c:v>
                </c:pt>
                <c:pt idx="134">
                  <c:v>57.625043596793837</c:v>
                </c:pt>
                <c:pt idx="135">
                  <c:v>58.289198733410501</c:v>
                </c:pt>
                <c:pt idx="136">
                  <c:v>58.955979163087157</c:v>
                </c:pt>
                <c:pt idx="137">
                  <c:v>59.625357282264076</c:v>
                </c:pt>
                <c:pt idx="138">
                  <c:v>60.297305511441344</c:v>
                </c:pt>
                <c:pt idx="139">
                  <c:v>60.971796297303072</c:v>
                </c:pt>
                <c:pt idx="140">
                  <c:v>61.648802114810088</c:v>
                </c:pt>
                <c:pt idx="141">
                  <c:v>62.328288723879531</c:v>
                </c:pt>
                <c:pt idx="142">
                  <c:v>63.010208431916546</c:v>
                </c:pt>
                <c:pt idx="143">
                  <c:v>63.694506873235298</c:v>
                </c:pt>
                <c:pt idx="144">
                  <c:v>64.381129783988683</c:v>
                </c:pt>
                <c:pt idx="145">
                  <c:v>65.070023006911057</c:v>
                </c:pt>
                <c:pt idx="146">
                  <c:v>65.761132495949454</c:v>
                </c:pt>
                <c:pt idx="147">
                  <c:v>66.454404320783354</c:v>
                </c:pt>
                <c:pt idx="148">
                  <c:v>67.14978467123305</c:v>
                </c:pt>
                <c:pt idx="149">
                  <c:v>67.847219861556752</c:v>
                </c:pt>
                <c:pt idx="150">
                  <c:v>68.546656334636666</c:v>
                </c:pt>
                <c:pt idx="151">
                  <c:v>69.248040666054237</c:v>
                </c:pt>
                <c:pt idx="152">
                  <c:v>69.951319568054927</c:v>
                </c:pt>
                <c:pt idx="153">
                  <c:v>70.656439893402805</c:v>
                </c:pt>
                <c:pt idx="154">
                  <c:v>71.363348639125363</c:v>
                </c:pt>
                <c:pt idx="155">
                  <c:v>72.071992950149109</c:v>
                </c:pt>
                <c:pt idx="156">
                  <c:v>72.782287799791206</c:v>
                </c:pt>
                <c:pt idx="157">
                  <c:v>73.494083738013998</c:v>
                </c:pt>
                <c:pt idx="158">
                  <c:v>74.207199440681777</c:v>
                </c:pt>
                <c:pt idx="159">
                  <c:v>74.921454203363169</c:v>
                </c:pt>
                <c:pt idx="160">
                  <c:v>75.636667968941012</c:v>
                </c:pt>
                <c:pt idx="161">
                  <c:v>76.352620127556634</c:v>
                </c:pt>
                <c:pt idx="162">
                  <c:v>77.069008456894593</c:v>
                </c:pt>
                <c:pt idx="163">
                  <c:v>77.785494686140936</c:v>
                </c:pt>
                <c:pt idx="164">
                  <c:v>78.501749931408852</c:v>
                </c:pt>
                <c:pt idx="165">
                  <c:v>79.217490257249466</c:v>
                </c:pt>
                <c:pt idx="166">
                  <c:v>79.932512057995808</c:v>
                </c:pt>
                <c:pt idx="167">
                  <c:v>80.646622209040899</c:v>
                </c:pt>
                <c:pt idx="168">
                  <c:v>81.359590258825833</c:v>
                </c:pt>
                <c:pt idx="169">
                  <c:v>82.07111664190839</c:v>
                </c:pt>
                <c:pt idx="170">
                  <c:v>82.780822862441454</c:v>
                </c:pt>
                <c:pt idx="171">
                  <c:v>83.48844848485318</c:v>
                </c:pt>
                <c:pt idx="172">
                  <c:v>84.193938229056073</c:v>
                </c:pt>
                <c:pt idx="173">
                  <c:v>84.897306301712064</c:v>
                </c:pt>
                <c:pt idx="174">
                  <c:v>85.598566767654347</c:v>
                </c:pt>
                <c:pt idx="175">
                  <c:v>86.297733551786422</c:v>
                </c:pt>
                <c:pt idx="176">
                  <c:v>86.994820440949269</c:v>
                </c:pt>
                <c:pt idx="177">
                  <c:v>87.689841085757365</c:v>
                </c:pt>
                <c:pt idx="178">
                  <c:v>88.382809002404059</c:v>
                </c:pt>
                <c:pt idx="179">
                  <c:v>89.073737574437047</c:v>
                </c:pt>
                <c:pt idx="180">
                  <c:v>89.762640054504445</c:v>
                </c:pt>
                <c:pt idx="181">
                  <c:v>90.449529566072073</c:v>
                </c:pt>
                <c:pt idx="182">
                  <c:v>91.134419105112613</c:v>
                </c:pt>
                <c:pt idx="183">
                  <c:v>91.817321541766958</c:v>
                </c:pt>
                <c:pt idx="184">
                  <c:v>92.498249621978587</c:v>
                </c:pt>
                <c:pt idx="185">
                  <c:v>93.177215969101297</c:v>
                </c:pt>
                <c:pt idx="186">
                  <c:v>93.854233085480871</c:v>
                </c:pt>
                <c:pt idx="187">
                  <c:v>94.529313354011208</c:v>
                </c:pt>
                <c:pt idx="188">
                  <c:v>95.202469039665345</c:v>
                </c:pt>
                <c:pt idx="189">
                  <c:v>95.873712291002008</c:v>
                </c:pt>
                <c:pt idx="190">
                  <c:v>96.54305514164794</c:v>
                </c:pt>
                <c:pt idx="191">
                  <c:v>97.210509511756669</c:v>
                </c:pt>
                <c:pt idx="192">
                  <c:v>97.876087209444037</c:v>
                </c:pt>
                <c:pt idx="193">
                  <c:v>98.539799932201063</c:v>
                </c:pt>
                <c:pt idx="194">
                  <c:v>99.201659268284402</c:v>
                </c:pt>
                <c:pt idx="195">
                  <c:v>99.861676698084949</c:v>
                </c:pt>
                <c:pt idx="196">
                  <c:v>100.51986359547502</c:v>
                </c:pt>
                <c:pt idx="197">
                  <c:v>101.17623122913433</c:v>
                </c:pt>
                <c:pt idx="198">
                  <c:v>101.8307907638555</c:v>
                </c:pt>
                <c:pt idx="199">
                  <c:v>102.48355326182907</c:v>
                </c:pt>
                <c:pt idx="200">
                  <c:v>103.13452968390871</c:v>
                </c:pt>
                <c:pt idx="201">
                  <c:v>109.54690032055574</c:v>
                </c:pt>
                <c:pt idx="202">
                  <c:v>115.78756176235579</c:v>
                </c:pt>
                <c:pt idx="203">
                  <c:v>121.86659662902436</c:v>
                </c:pt>
                <c:pt idx="204">
                  <c:v>127.79321866284079</c:v>
                </c:pt>
                <c:pt idx="205">
                  <c:v>133.57587117544256</c:v>
                </c:pt>
                <c:pt idx="206">
                  <c:v>139.22231181653208</c:v>
                </c:pt>
                <c:pt idx="207">
                  <c:v>144.73968589781833</c:v>
                </c:pt>
                <c:pt idx="208">
                  <c:v>150.13459008927953</c:v>
                </c:pt>
                <c:pt idx="209">
                  <c:v>155.41312797530369</c:v>
                </c:pt>
                <c:pt idx="210">
                  <c:v>160.58095869557215</c:v>
                </c:pt>
                <c:pt idx="211">
                  <c:v>165.64333968477311</c:v>
                </c:pt>
                <c:pt idx="212">
                  <c:v>170.60516435507023</c:v>
                </c:pt>
                <c:pt idx="213">
                  <c:v>175.47099542707687</c:v>
                </c:pt>
                <c:pt idx="214">
                  <c:v>180.24509450227342</c:v>
                </c:pt>
                <c:pt idx="215">
                  <c:v>184.93144837721383</c:v>
                </c:pt>
                <c:pt idx="216">
                  <c:v>189.53379252350149</c:v>
                </c:pt>
                <c:pt idx="217">
                  <c:v>194.0556320942303</c:v>
                </c:pt>
                <c:pt idx="218">
                  <c:v>198.50026076491204</c:v>
                </c:pt>
                <c:pt idx="219">
                  <c:v>202.87077767287775</c:v>
                </c:pt>
                <c:pt idx="220">
                  <c:v>207.1701026821828</c:v>
                </c:pt>
                <c:pt idx="221">
                  <c:v>211.40099016990482</c:v>
                </c:pt>
                <c:pt idx="222">
                  <c:v>215.56604150338711</c:v>
                </c:pt>
                <c:pt idx="223">
                  <c:v>219.66771635562787</c:v>
                </c:pt>
                <c:pt idx="224">
                  <c:v>223.70834298698011</c:v>
                </c:pt>
                <c:pt idx="225">
                  <c:v>227.69012760506234</c:v>
                </c:pt>
                <c:pt idx="226">
                  <c:v>231.61516290084123</c:v>
                </c:pt>
                <c:pt idx="227">
                  <c:v>235.48543584686331</c:v>
                </c:pt>
                <c:pt idx="228">
                  <c:v>239.30283483328193</c:v>
                </c:pt>
                <c:pt idx="229">
                  <c:v>243.06915620839317</c:v>
                </c:pt>
                <c:pt idx="230">
                  <c:v>246.78611028265166</c:v>
                </c:pt>
                <c:pt idx="231">
                  <c:v>250.45532684840813</c:v>
                </c:pt>
                <c:pt idx="232">
                  <c:v>254.07836026174681</c:v>
                </c:pt>
                <c:pt idx="233">
                  <c:v>257.65669412768062</c:v>
                </c:pt>
                <c:pt idx="234">
                  <c:v>261.19174562547931</c:v>
                </c:pt>
                <c:pt idx="235">
                  <c:v>264.68486950697292</c:v>
                </c:pt>
                <c:pt idx="236">
                  <c:v>268.13736179721491</c:v>
                </c:pt>
                <c:pt idx="237">
                  <c:v>271.55046322384283</c:v>
                </c:pt>
                <c:pt idx="238">
                  <c:v>274.92536239878399</c:v>
                </c:pt>
                <c:pt idx="239">
                  <c:v>278.26319877357463</c:v>
                </c:pt>
                <c:pt idx="240">
                  <c:v>281.56506538745123</c:v>
                </c:pt>
                <c:pt idx="241">
                  <c:v>284.83201142550104</c:v>
                </c:pt>
                <c:pt idx="242">
                  <c:v>288.06504460249192</c:v>
                </c:pt>
                <c:pt idx="243">
                  <c:v>291.26513338651858</c:v>
                </c:pt>
                <c:pt idx="244">
                  <c:v>294.4332090752759</c:v>
                </c:pt>
                <c:pt idx="245">
                  <c:v>297.57016773658734</c:v>
                </c:pt>
                <c:pt idx="246">
                  <c:v>300.67687202375413</c:v>
                </c:pt>
                <c:pt idx="247">
                  <c:v>303.75415287534105</c:v>
                </c:pt>
                <c:pt idx="248">
                  <c:v>306.80281110815935</c:v>
                </c:pt>
                <c:pt idx="249">
                  <c:v>309.82361891143967</c:v>
                </c:pt>
                <c:pt idx="250">
                  <c:v>312.81732124949468</c:v>
                </c:pt>
                <c:pt idx="251">
                  <c:v>315.78463717954793</c:v>
                </c:pt>
                <c:pt idx="252">
                  <c:v>318.72626109083973</c:v>
                </c:pt>
                <c:pt idx="253">
                  <c:v>321.64286387061287</c:v>
                </c:pt>
                <c:pt idx="254">
                  <c:v>324.53509400211726</c:v>
                </c:pt>
                <c:pt idx="255">
                  <c:v>327.40357859935432</c:v>
                </c:pt>
                <c:pt idx="256">
                  <c:v>330.24892438290226</c:v>
                </c:pt>
                <c:pt idx="257">
                  <c:v>333.07171860081672</c:v>
                </c:pt>
                <c:pt idx="258">
                  <c:v>335.87252989828744</c:v>
                </c:pt>
                <c:pt idx="259">
                  <c:v>338.65190913944468</c:v>
                </c:pt>
                <c:pt idx="260">
                  <c:v>341.41039018444815</c:v>
                </c:pt>
                <c:pt idx="261">
                  <c:v>344.14849062475162</c:v>
                </c:pt>
                <c:pt idx="262">
                  <c:v>346.86671247921987</c:v>
                </c:pt>
                <c:pt idx="263">
                  <c:v>349.56554285357294</c:v>
                </c:pt>
                <c:pt idx="264">
                  <c:v>352.24545456545172</c:v>
                </c:pt>
                <c:pt idx="265">
                  <c:v>354.9069067372298</c:v>
                </c:pt>
                <c:pt idx="266">
                  <c:v>357.55034535854344</c:v>
                </c:pt>
                <c:pt idx="267">
                  <c:v>360.17620382036955</c:v>
                </c:pt>
                <c:pt idx="268">
                  <c:v>362.78490342235233</c:v>
                </c:pt>
                <c:pt idx="269">
                  <c:v>365.37685385495774</c:v>
                </c:pt>
                <c:pt idx="270">
                  <c:v>367.95245365792692</c:v>
                </c:pt>
                <c:pt idx="271">
                  <c:v>370.5120906563958</c:v>
                </c:pt>
                <c:pt idx="272">
                  <c:v>373.05614237595501</c:v>
                </c:pt>
                <c:pt idx="273">
                  <c:v>375.58497643783744</c:v>
                </c:pt>
                <c:pt idx="274">
                  <c:v>378.09895093533987</c:v>
                </c:pt>
                <c:pt idx="275">
                  <c:v>380.59841479251043</c:v>
                </c:pt>
                <c:pt idx="276">
                  <c:v>383.0837081060651</c:v>
                </c:pt>
                <c:pt idx="277">
                  <c:v>385.55516247143208</c:v>
                </c:pt>
                <c:pt idx="278">
                  <c:v>388.01310129376225</c:v>
                </c:pt>
                <c:pt idx="279">
                  <c:v>390.45784008469013</c:v>
                </c:pt>
                <c:pt idx="280">
                  <c:v>392.88968674557628</c:v>
                </c:pt>
                <c:pt idx="281">
                  <c:v>395.3089418379148</c:v>
                </c:pt>
                <c:pt idx="282">
                  <c:v>397.715898841544</c:v>
                </c:pt>
                <c:pt idx="283">
                  <c:v>400.11084440125592</c:v>
                </c:pt>
                <c:pt idx="284">
                  <c:v>402.49405856236092</c:v>
                </c:pt>
                <c:pt idx="285">
                  <c:v>404.86581499572628</c:v>
                </c:pt>
                <c:pt idx="286">
                  <c:v>407.22638121277242</c:v>
                </c:pt>
                <c:pt idx="287">
                  <c:v>409.57601877087711</c:v>
                </c:pt>
                <c:pt idx="288">
                  <c:v>411.91498346960697</c:v>
                </c:pt>
                <c:pt idx="289">
                  <c:v>414.24352553816561</c:v>
                </c:pt>
                <c:pt idx="290">
                  <c:v>416.56188981441949</c:v>
                </c:pt>
                <c:pt idx="291">
                  <c:v>418.87031591583485</c:v>
                </c:pt>
                <c:pt idx="292">
                  <c:v>421.16903840263416</c:v>
                </c:pt>
                <c:pt idx="293">
                  <c:v>423.45828693345459</c:v>
                </c:pt>
                <c:pt idx="294">
                  <c:v>425.7382864137673</c:v>
                </c:pt>
                <c:pt idx="295">
                  <c:v>428.00925713729231</c:v>
                </c:pt>
                <c:pt idx="296">
                  <c:v>430.27141492062151</c:v>
                </c:pt>
                <c:pt idx="297">
                  <c:v>432.52497123123868</c:v>
                </c:pt>
                <c:pt idx="298">
                  <c:v>434.77013330910438</c:v>
                </c:pt>
                <c:pt idx="299">
                  <c:v>437.00710428195009</c:v>
                </c:pt>
                <c:pt idx="300">
                  <c:v>439.23608327440479</c:v>
                </c:pt>
                <c:pt idx="301">
                  <c:v>441.45726551105423</c:v>
                </c:pt>
                <c:pt idx="302">
                  <c:v>443.67084241351063</c:v>
                </c:pt>
                <c:pt idx="303">
                  <c:v>445.87700169154789</c:v>
                </c:pt>
                <c:pt idx="304">
                  <c:v>448.07592742833327</c:v>
                </c:pt>
                <c:pt idx="305">
                  <c:v>450.2678001597622</c:v>
                </c:pt>
                <c:pt idx="306">
                  <c:v>452.45279694787843</c:v>
                </c:pt>
                <c:pt idx="307">
                  <c:v>454.63109144833396</c:v>
                </c:pt>
                <c:pt idx="308">
                  <c:v>456.80285397181802</c:v>
                </c:pt>
                <c:pt idx="309">
                  <c:v>458.96825153935362</c:v>
                </c:pt>
                <c:pt idx="310">
                  <c:v>461.12744793133135</c:v>
                </c:pt>
                <c:pt idx="311">
                  <c:v>463.28060373011874</c:v>
                </c:pt>
                <c:pt idx="312">
                  <c:v>465.42787635604964</c:v>
                </c:pt>
                <c:pt idx="313">
                  <c:v>467.56942009656433</c:v>
                </c:pt>
                <c:pt idx="314">
                  <c:v>469.70538612823475</c:v>
                </c:pt>
                <c:pt idx="315">
                  <c:v>471.83592253137181</c:v>
                </c:pt>
                <c:pt idx="316">
                  <c:v>473.96117429687371</c:v>
                </c:pt>
                <c:pt idx="317">
                  <c:v>476.08128332493527</c:v>
                </c:pt>
                <c:pt idx="318">
                  <c:v>478.19638841519969</c:v>
                </c:pt>
                <c:pt idx="319">
                  <c:v>480.30662524789619</c:v>
                </c:pt>
                <c:pt idx="320">
                  <c:v>482.41212635547248</c:v>
                </c:pt>
                <c:pt idx="321">
                  <c:v>484.51302108419929</c:v>
                </c:pt>
                <c:pt idx="322">
                  <c:v>486.60943554520105</c:v>
                </c:pt>
                <c:pt idx="323">
                  <c:v>488.70149255435047</c:v>
                </c:pt>
                <c:pt idx="324">
                  <c:v>490.78931156046451</c:v>
                </c:pt>
                <c:pt idx="325">
                  <c:v>492.87300856125529</c:v>
                </c:pt>
                <c:pt idx="326">
                  <c:v>494.95269600652961</c:v>
                </c:pt>
                <c:pt idx="327">
                  <c:v>497.0284826882019</c:v>
                </c:pt>
                <c:pt idx="328">
                  <c:v>499.10047361679386</c:v>
                </c:pt>
                <c:pt idx="329">
                  <c:v>501.1687698842502</c:v>
                </c:pt>
                <c:pt idx="330">
                  <c:v>503.23346851311197</c:v>
                </c:pt>
                <c:pt idx="331">
                  <c:v>505.29466229236596</c:v>
                </c:pt>
                <c:pt idx="332">
                  <c:v>507.35243960063855</c:v>
                </c:pt>
                <c:pt idx="333">
                  <c:v>509.40688421783352</c:v>
                </c:pt>
                <c:pt idx="334">
                  <c:v>511.45807512682114</c:v>
                </c:pt>
                <c:pt idx="335">
                  <c:v>513.50608630737383</c:v>
                </c:pt>
                <c:pt idx="336">
                  <c:v>515.55098652519086</c:v>
                </c:pt>
                <c:pt idx="337">
                  <c:v>517.5928391195423</c:v>
                </c:pt>
                <c:pt idx="338">
                  <c:v>519.63170179375004</c:v>
                </c:pt>
                <c:pt idx="339">
                  <c:v>521.66762641336243</c:v>
                </c:pt>
                <c:pt idx="340">
                  <c:v>523.70065881741175</c:v>
                </c:pt>
                <c:pt idx="341">
                  <c:v>525.73083864849491</c:v>
                </c:pt>
                <c:pt idx="342">
                  <c:v>527.75819920752713</c:v>
                </c:pt>
                <c:pt idx="343">
                  <c:v>529.7827673388274</c:v>
                </c:pt>
                <c:pt idx="344">
                  <c:v>531.80456335066276</c:v>
                </c:pt>
                <c:pt idx="345">
                  <c:v>533.82360097551077</c:v>
                </c:pt>
                <c:pt idx="346">
                  <c:v>535.83988737311552</c:v>
                </c:pt>
                <c:pt idx="347">
                  <c:v>537.85342317799825</c:v>
                </c:pt>
                <c:pt idx="348">
                  <c:v>539.86420259152897</c:v>
                </c:pt>
                <c:pt idx="349">
                  <c:v>541.87221351710104</c:v>
                </c:pt>
                <c:pt idx="350">
                  <c:v>543.87743773549494</c:v>
                </c:pt>
                <c:pt idx="351">
                  <c:v>545.87985111628575</c:v>
                </c:pt>
                <c:pt idx="352">
                  <c:v>547.8794238602128</c:v>
                </c:pt>
                <c:pt idx="353">
                  <c:v>549.8761207668407</c:v>
                </c:pt>
                <c:pt idx="354">
                  <c:v>551.86990152159365</c:v>
                </c:pt>
                <c:pt idx="355">
                  <c:v>553.86072099631542</c:v>
                </c:pt>
                <c:pt idx="356">
                  <c:v>555.84852955783845</c:v>
                </c:pt>
                <c:pt idx="357">
                  <c:v>557.83327337956916</c:v>
                </c:pt>
                <c:pt idx="358">
                  <c:v>559.81489475174737</c:v>
                </c:pt>
                <c:pt idx="359">
                  <c:v>561.79333238674189</c:v>
                </c:pt>
                <c:pt idx="360">
                  <c:v>563.76852171646203</c:v>
                </c:pt>
                <c:pt idx="361">
                  <c:v>565.7403951796399</c:v>
                </c:pt>
                <c:pt idx="362">
                  <c:v>567.70888249735663</c:v>
                </c:pt>
                <c:pt idx="363">
                  <c:v>569.67391093572337</c:v>
                </c:pt>
                <c:pt idx="364">
                  <c:v>571.63540555508291</c:v>
                </c:pt>
                <c:pt idx="365">
                  <c:v>573.59328944546951</c:v>
                </c:pt>
                <c:pt idx="366">
                  <c:v>575.54748394835769</c:v>
                </c:pt>
                <c:pt idx="367">
                  <c:v>577.49790886495725</c:v>
                </c:pt>
                <c:pt idx="368">
                  <c:v>579.44448265147616</c:v>
                </c:pt>
                <c:pt idx="369">
                  <c:v>581.38712260188993</c:v>
                </c:pt>
                <c:pt idx="370">
                  <c:v>583.32574501882959</c:v>
                </c:pt>
                <c:pt idx="371">
                  <c:v>585.26026537324663</c:v>
                </c:pt>
                <c:pt idx="372">
                  <c:v>587.19059845352706</c:v>
                </c:pt>
                <c:pt idx="373">
                  <c:v>589.11665850473139</c:v>
                </c:pt>
                <c:pt idx="374">
                  <c:v>591.03835935861855</c:v>
                </c:pt>
                <c:pt idx="375">
                  <c:v>592.95561455509119</c:v>
                </c:pt>
                <c:pt idx="376">
                  <c:v>594.86833745566673</c:v>
                </c:pt>
                <c:pt idx="377">
                  <c:v>596.77644134954699</c:v>
                </c:pt>
                <c:pt idx="378">
                  <c:v>598.67983955282011</c:v>
                </c:pt>
                <c:pt idx="379">
                  <c:v>600.57844550129312</c:v>
                </c:pt>
                <c:pt idx="380">
                  <c:v>602.47217283741691</c:v>
                </c:pt>
                <c:pt idx="381">
                  <c:v>604.36093549172767</c:v>
                </c:pt>
                <c:pt idx="382">
                  <c:v>606.24464775919819</c:v>
                </c:pt>
                <c:pt idx="383">
                  <c:v>608.12322437085629</c:v>
                </c:pt>
                <c:pt idx="384">
                  <c:v>609.996580561001</c:v>
                </c:pt>
                <c:pt idx="385">
                  <c:v>611.86463213031698</c:v>
                </c:pt>
                <c:pt idx="386">
                  <c:v>613.72729550516215</c:v>
                </c:pt>
                <c:pt idx="387">
                  <c:v>615.58448779328057</c:v>
                </c:pt>
                <c:pt idx="388">
                  <c:v>617.43612683616959</c:v>
                </c:pt>
                <c:pt idx="389">
                  <c:v>619.28213125831064</c:v>
                </c:pt>
                <c:pt idx="390">
                  <c:v>621.12242051345584</c:v>
                </c:pt>
                <c:pt idx="391">
                  <c:v>622.9569149281449</c:v>
                </c:pt>
                <c:pt idx="392">
                  <c:v>624.78553574261196</c:v>
                </c:pt>
                <c:pt idx="393">
                  <c:v>626.60820514922909</c:v>
                </c:pt>
                <c:pt idx="394">
                  <c:v>628.42484632862067</c:v>
                </c:pt>
                <c:pt idx="395">
                  <c:v>630.23538348357101</c:v>
                </c:pt>
                <c:pt idx="396">
                  <c:v>632.03974187083838</c:v>
                </c:pt>
                <c:pt idx="397">
                  <c:v>633.8378478309794</c:v>
                </c:pt>
                <c:pt idx="398">
                  <c:v>635.62962881627925</c:v>
                </c:pt>
                <c:pt idx="399">
                  <c:v>637.41501341687569</c:v>
                </c:pt>
                <c:pt idx="400">
                  <c:v>639.19393138515886</c:v>
                </c:pt>
                <c:pt idx="401">
                  <c:v>640.96631365852215</c:v>
                </c:pt>
                <c:pt idx="402">
                  <c:v>642.7320923805346</c:v>
                </c:pt>
                <c:pt idx="403">
                  <c:v>644.49120092059911</c:v>
                </c:pt>
                <c:pt idx="404">
                  <c:v>646.24357389215857</c:v>
                </c:pt>
                <c:pt idx="405">
                  <c:v>647.98914716950594</c:v>
                </c:pt>
                <c:pt idx="406">
                  <c:v>649.72785790325133</c:v>
                </c:pt>
                <c:pt idx="407">
                  <c:v>651.45964453449699</c:v>
                </c:pt>
                <c:pt idx="408">
                  <c:v>653.18444680776611</c:v>
                </c:pt>
                <c:pt idx="409">
                  <c:v>654.9022057827309</c:v>
                </c:pt>
                <c:pt idx="410">
                  <c:v>656.61286384478149</c:v>
                </c:pt>
                <c:pt idx="411">
                  <c:v>658.3163647144753</c:v>
                </c:pt>
                <c:pt idx="412">
                  <c:v>660.01265345590514</c:v>
                </c:pt>
                <c:pt idx="413">
                  <c:v>661.70167648402253</c:v>
                </c:pt>
                <c:pt idx="414">
                  <c:v>663.38338157094995</c:v>
                </c:pt>
                <c:pt idx="415">
                  <c:v>665.05771785131549</c:v>
                </c:pt>
                <c:pt idx="416">
                  <c:v>666.72463582664204</c:v>
                </c:pt>
                <c:pt idx="417">
                  <c:v>668.38408736882138</c:v>
                </c:pt>
                <c:pt idx="418">
                  <c:v>670.03602572270211</c:v>
                </c:pt>
                <c:pt idx="419">
                  <c:v>671.68040550782052</c:v>
                </c:pt>
                <c:pt idx="420">
                  <c:v>673.31718271930185</c:v>
                </c:pt>
                <c:pt idx="421">
                  <c:v>674.94631472795868</c:v>
                </c:pt>
                <c:pt idx="422">
                  <c:v>676.56776027961178</c:v>
                </c:pt>
                <c:pt idx="423">
                  <c:v>678.18147949366016</c:v>
                </c:pt>
                <c:pt idx="424">
                  <c:v>679.78743386092276</c:v>
                </c:pt>
                <c:pt idx="425">
                  <c:v>681.38558624077803</c:v>
                </c:pt>
                <c:pt idx="426">
                  <c:v>682.97590085762295</c:v>
                </c:pt>
                <c:pt idx="427">
                  <c:v>684.55834329667562</c:v>
                </c:pt>
                <c:pt idx="428">
                  <c:v>686.13288049914331</c:v>
                </c:pt>
                <c:pt idx="429">
                  <c:v>687.69948075677769</c:v>
                </c:pt>
                <c:pt idx="430">
                  <c:v>689.25811370583915</c:v>
                </c:pt>
                <c:pt idx="431">
                  <c:v>690.80875032049141</c:v>
                </c:pt>
                <c:pt idx="432">
                  <c:v>692.35136290564617</c:v>
                </c:pt>
                <c:pt idx="433">
                  <c:v>693.88592508927968</c:v>
                </c:pt>
                <c:pt idx="434">
                  <c:v>695.41241181423914</c:v>
                </c:pt>
                <c:pt idx="435">
                  <c:v>696.93079932956039</c:v>
                </c:pt>
                <c:pt idx="436">
                  <c:v>698.44106518131503</c:v>
                </c:pt>
                <c:pt idx="437">
                  <c:v>699.94318820300634</c:v>
                </c:pt>
                <c:pt idx="438">
                  <c:v>701.43714850553204</c:v>
                </c:pt>
                <c:pt idx="439">
                  <c:v>702.92292746673274</c:v>
                </c:pt>
                <c:pt idx="440">
                  <c:v>704.40050772054406</c:v>
                </c:pt>
                <c:pt idx="441">
                  <c:v>705.86987314576913</c:v>
                </c:pt>
                <c:pt idx="442">
                  <c:v>707.33100885449016</c:v>
                </c:pt>
                <c:pt idx="443">
                  <c:v>708.78390118013488</c:v>
                </c:pt>
                <c:pt idx="444">
                  <c:v>710.22853766521519</c:v>
                </c:pt>
                <c:pt idx="445">
                  <c:v>711.66490704875469</c:v>
                </c:pt>
                <c:pt idx="446">
                  <c:v>713.09299925342032</c:v>
                </c:pt>
                <c:pt idx="447">
                  <c:v>714.51280537237494</c:v>
                </c:pt>
                <c:pt idx="448">
                  <c:v>715.92431765586559</c:v>
                </c:pt>
                <c:pt idx="449">
                  <c:v>717.32752949756355</c:v>
                </c:pt>
                <c:pt idx="450">
                  <c:v>718.72243542066985</c:v>
                </c:pt>
                <c:pt idx="451">
                  <c:v>720.10903106380215</c:v>
                </c:pt>
                <c:pt idx="452">
                  <c:v>721.48731316667681</c:v>
                </c:pt>
                <c:pt idx="453">
                  <c:v>722.85727955559992</c:v>
                </c:pt>
                <c:pt idx="454">
                  <c:v>724.21892912878172</c:v>
                </c:pt>
                <c:pt idx="455">
                  <c:v>725.57226184148726</c:v>
                </c:pt>
                <c:pt idx="456">
                  <c:v>726.9172786910367</c:v>
                </c:pt>
                <c:pt idx="457">
                  <c:v>728.25398170166818</c:v>
                </c:pt>
                <c:pt idx="458">
                  <c:v>729.58237390927582</c:v>
                </c:pt>
                <c:pt idx="459">
                  <c:v>730.90245934603513</c:v>
                </c:pt>
                <c:pt idx="460">
                  <c:v>732.21424302492744</c:v>
                </c:pt>
                <c:pt idx="461">
                  <c:v>733.51773092417591</c:v>
                </c:pt>
                <c:pt idx="462">
                  <c:v>734.81292997160335</c:v>
                </c:pt>
                <c:pt idx="463">
                  <c:v>736.09984802892427</c:v>
                </c:pt>
                <c:pt idx="464">
                  <c:v>737.37849387598033</c:v>
                </c:pt>
                <c:pt idx="465">
                  <c:v>738.64887719493152</c:v>
                </c:pt>
                <c:pt idx="466">
                  <c:v>739.91100855441175</c:v>
                </c:pt>
                <c:pt idx="467">
                  <c:v>741.16489939365988</c:v>
                </c:pt>
                <c:pt idx="468">
                  <c:v>742.41056200663502</c:v>
                </c:pt>
                <c:pt idx="469">
                  <c:v>743.64800952612563</c:v>
                </c:pt>
                <c:pt idx="470">
                  <c:v>744.87725590786249</c:v>
                </c:pt>
                <c:pt idx="471">
                  <c:v>746.0983159146424</c:v>
                </c:pt>
                <c:pt idx="472">
                  <c:v>747.31120510047299</c:v>
                </c:pt>
                <c:pt idx="473">
                  <c:v>748.5159397947458</c:v>
                </c:pt>
                <c:pt idx="474">
                  <c:v>749.71253708644576</c:v>
                </c:pt>
                <c:pt idx="475">
                  <c:v>750.90101480840485</c:v>
                </c:pt>
                <c:pt idx="476">
                  <c:v>752.08139152160754</c:v>
                </c:pt>
                <c:pt idx="477">
                  <c:v>753.25368649955476</c:v>
                </c:pt>
                <c:pt idx="478">
                  <c:v>754.41791971269356</c:v>
                </c:pt>
                <c:pt idx="479">
                  <c:v>755.57411181291877</c:v>
                </c:pt>
                <c:pt idx="480">
                  <c:v>756.72228411815354</c:v>
                </c:pt>
                <c:pt idx="481">
                  <c:v>757.86245859701398</c:v>
                </c:pt>
                <c:pt idx="482">
                  <c:v>758.99465785356495</c:v>
                </c:pt>
                <c:pt idx="483">
                  <c:v>760.11890511217155</c:v>
                </c:pt>
                <c:pt idx="484">
                  <c:v>761.23522420245229</c:v>
                </c:pt>
                <c:pt idx="485">
                  <c:v>762.34363954433854</c:v>
                </c:pt>
                <c:pt idx="486">
                  <c:v>763.44417613324583</c:v>
                </c:pt>
                <c:pt idx="487">
                  <c:v>764.53685952536102</c:v>
                </c:pt>
                <c:pt idx="488">
                  <c:v>765.62171582305007</c:v>
                </c:pt>
                <c:pt idx="489">
                  <c:v>766.69877166039066</c:v>
                </c:pt>
                <c:pt idx="490">
                  <c:v>767.76805418883362</c:v>
                </c:pt>
                <c:pt idx="491">
                  <c:v>768.82959106299654</c:v>
                </c:pt>
                <c:pt idx="492">
                  <c:v>769.88341042659385</c:v>
                </c:pt>
                <c:pt idx="493">
                  <c:v>770.92954089850639</c:v>
                </c:pt>
                <c:pt idx="494">
                  <c:v>771.96801155899311</c:v>
                </c:pt>
                <c:pt idx="495">
                  <c:v>772.99885193604905</c:v>
                </c:pt>
                <c:pt idx="496">
                  <c:v>774.022091991911</c:v>
                </c:pt>
                <c:pt idx="497">
                  <c:v>775.03776210971455</c:v>
                </c:pt>
                <c:pt idx="498">
                  <c:v>776.04589308030427</c:v>
                </c:pt>
                <c:pt idx="499">
                  <c:v>777.0465160891996</c:v>
                </c:pt>
                <c:pt idx="500">
                  <c:v>778.03966270371836</c:v>
                </c:pt>
                <c:pt idx="501">
                  <c:v>779.02536486025951</c:v>
                </c:pt>
                <c:pt idx="502">
                  <c:v>780.00365485174757</c:v>
                </c:pt>
                <c:pt idx="503">
                  <c:v>780.9745653152396</c:v>
                </c:pt>
                <c:pt idx="504">
                  <c:v>781.93812921969618</c:v>
                </c:pt>
                <c:pt idx="505">
                  <c:v>782.89437985391839</c:v>
                </c:pt>
                <c:pt idx="506">
                  <c:v>783.84335081465065</c:v>
                </c:pt>
                <c:pt idx="507">
                  <c:v>784.78507599485192</c:v>
                </c:pt>
                <c:pt idx="508">
                  <c:v>785.71958957213451</c:v>
                </c:pt>
                <c:pt idx="509">
                  <c:v>786.64692599737248</c:v>
                </c:pt>
                <c:pt idx="510">
                  <c:v>787.56711998347942</c:v>
                </c:pt>
                <c:pt idx="511">
                  <c:v>788.48020649435637</c:v>
                </c:pt>
                <c:pt idx="512">
                  <c:v>789.38622073401029</c:v>
                </c:pt>
                <c:pt idx="513">
                  <c:v>790.28519813584273</c:v>
                </c:pt>
                <c:pt idx="514">
                  <c:v>791.17717435211</c:v>
                </c:pt>
                <c:pt idx="515">
                  <c:v>792.06218524355313</c:v>
                </c:pt>
                <c:pt idx="516">
                  <c:v>792.94026686919915</c:v>
                </c:pt>
                <c:pt idx="517">
                  <c:v>793.8114554763323</c:v>
                </c:pt>
                <c:pt idx="518">
                  <c:v>794.67578749063591</c:v>
                </c:pt>
                <c:pt idx="519">
                  <c:v>795.533299506503</c:v>
                </c:pt>
                <c:pt idx="520">
                  <c:v>796.38402827751702</c:v>
                </c:pt>
                <c:pt idx="521">
                  <c:v>797.22801070710057</c:v>
                </c:pt>
                <c:pt idx="522">
                  <c:v>798.06528383933266</c:v>
                </c:pt>
                <c:pt idx="523">
                  <c:v>798.89588484993237</c:v>
                </c:pt>
                <c:pt idx="524">
                  <c:v>799.71985103740997</c:v>
                </c:pt>
                <c:pt idx="525">
                  <c:v>800.53721981438241</c:v>
                </c:pt>
                <c:pt idx="526">
                  <c:v>801.34802869905468</c:v>
                </c:pt>
                <c:pt idx="527">
                  <c:v>802.15231530686367</c:v>
                </c:pt>
                <c:pt idx="528">
                  <c:v>802.95011734228501</c:v>
                </c:pt>
                <c:pt idx="529">
                  <c:v>803.74147259080144</c:v>
                </c:pt>
                <c:pt idx="530">
                  <c:v>804.5264189110311</c:v>
                </c:pt>
                <c:pt idx="531">
                  <c:v>805.30499422701484</c:v>
                </c:pt>
                <c:pt idx="532">
                  <c:v>806.07723652066147</c:v>
                </c:pt>
                <c:pt idx="533">
                  <c:v>806.84318382434901</c:v>
                </c:pt>
                <c:pt idx="534">
                  <c:v>807.60287421368105</c:v>
                </c:pt>
                <c:pt idx="535">
                  <c:v>808.35634580039664</c:v>
                </c:pt>
                <c:pt idx="536">
                  <c:v>809.10363672543258</c:v>
                </c:pt>
                <c:pt idx="537">
                  <c:v>809.84478515213573</c:v>
                </c:pt>
                <c:pt idx="538">
                  <c:v>810.57982925962483</c:v>
                </c:pt>
                <c:pt idx="539">
                  <c:v>811.30880723629991</c:v>
                </c:pt>
                <c:pt idx="540">
                  <c:v>812.03175727349753</c:v>
                </c:pt>
                <c:pt idx="541">
                  <c:v>812.74871755928996</c:v>
                </c:pt>
                <c:pt idx="542">
                  <c:v>813.45972627242782</c:v>
                </c:pt>
                <c:pt idx="543">
                  <c:v>814.16482157642304</c:v>
                </c:pt>
                <c:pt idx="544">
                  <c:v>814.86404161377186</c:v>
                </c:pt>
                <c:pt idx="545">
                  <c:v>815.55742450031482</c:v>
                </c:pt>
                <c:pt idx="546">
                  <c:v>816.24500831973319</c:v>
                </c:pt>
                <c:pt idx="547">
                  <c:v>816.92683111817917</c:v>
                </c:pt>
                <c:pt idx="548">
                  <c:v>817.60293089903928</c:v>
                </c:pt>
                <c:pt idx="549">
                  <c:v>818.27334561782766</c:v>
                </c:pt>
                <c:pt idx="550">
                  <c:v>818.93811317720883</c:v>
                </c:pt>
                <c:pt idx="551">
                  <c:v>819.59727142214763</c:v>
                </c:pt>
                <c:pt idx="552">
                  <c:v>820.2508581351841</c:v>
                </c:pt>
                <c:pt idx="553">
                  <c:v>820.89891103183265</c:v>
                </c:pt>
                <c:pt idx="554">
                  <c:v>821.54146775610275</c:v>
                </c:pt>
                <c:pt idx="555">
                  <c:v>822.17856587613937</c:v>
                </c:pt>
                <c:pt idx="556">
                  <c:v>822.8102428799823</c:v>
                </c:pt>
                <c:pt idx="557">
                  <c:v>823.4365361714415</c:v>
                </c:pt>
                <c:pt idx="558">
                  <c:v>824.057483066087</c:v>
                </c:pt>
                <c:pt idx="559">
                  <c:v>824.67312078735233</c:v>
                </c:pt>
                <c:pt idx="560">
                  <c:v>825.28348646274833</c:v>
                </c:pt>
                <c:pt idx="561">
                  <c:v>825.88861712018661</c:v>
                </c:pt>
                <c:pt idx="562">
                  <c:v>826.48854968441083</c:v>
                </c:pt>
                <c:pt idx="563">
                  <c:v>827.08332097353298</c:v>
                </c:pt>
                <c:pt idx="564">
                  <c:v>827.67296769567463</c:v>
                </c:pt>
                <c:pt idx="565">
                  <c:v>828.2575264457098</c:v>
                </c:pt>
                <c:pt idx="566">
                  <c:v>828.83703370210833</c:v>
                </c:pt>
                <c:pt idx="567">
                  <c:v>829.41152582387849</c:v>
                </c:pt>
                <c:pt idx="568">
                  <c:v>829.98103904760637</c:v>
                </c:pt>
                <c:pt idx="569">
                  <c:v>830.5456094845905</c:v>
                </c:pt>
                <c:pt idx="570">
                  <c:v>831.1052731180705</c:v>
                </c:pt>
                <c:pt idx="571">
                  <c:v>831.66006580054705</c:v>
                </c:pt>
                <c:pt idx="572">
                  <c:v>832.21002325119298</c:v>
                </c:pt>
                <c:pt idx="573">
                  <c:v>832.75518105335232</c:v>
                </c:pt>
                <c:pt idx="574">
                  <c:v>833.29557465212645</c:v>
                </c:pt>
                <c:pt idx="575">
                  <c:v>833.83123935204583</c:v>
                </c:pt>
                <c:pt idx="576">
                  <c:v>834.36221031482523</c:v>
                </c:pt>
                <c:pt idx="577">
                  <c:v>834.8885225572011</c:v>
                </c:pt>
                <c:pt idx="578">
                  <c:v>835.41021094884957</c:v>
                </c:pt>
                <c:pt idx="579">
                  <c:v>835.92731021038321</c:v>
                </c:pt>
                <c:pt idx="580">
                  <c:v>836.4398549114253</c:v>
                </c:pt>
                <c:pt idx="581">
                  <c:v>836.94787946875999</c:v>
                </c:pt>
                <c:pt idx="582">
                  <c:v>837.4514181445569</c:v>
                </c:pt>
                <c:pt idx="583">
                  <c:v>837.95050504466815</c:v>
                </c:pt>
                <c:pt idx="584">
                  <c:v>838.44517411699701</c:v>
                </c:pt>
                <c:pt idx="585">
                  <c:v>838.93545914993661</c:v>
                </c:pt>
                <c:pt idx="586">
                  <c:v>839.42139377087653</c:v>
                </c:pt>
                <c:pt idx="587">
                  <c:v>839.90301144477689</c:v>
                </c:pt>
                <c:pt idx="588">
                  <c:v>840.38034547280768</c:v>
                </c:pt>
                <c:pt idx="589">
                  <c:v>840.85342899105251</c:v>
                </c:pt>
                <c:pt idx="590">
                  <c:v>841.32229496927482</c:v>
                </c:pt>
                <c:pt idx="591">
                  <c:v>841.78697620974594</c:v>
                </c:pt>
                <c:pt idx="592">
                  <c:v>842.24750534613281</c:v>
                </c:pt>
                <c:pt idx="593">
                  <c:v>842.70391484244465</c:v>
                </c:pt>
                <c:pt idx="594">
                  <c:v>843.15623699203729</c:v>
                </c:pt>
                <c:pt idx="595">
                  <c:v>843.60450391667325</c:v>
                </c:pt>
                <c:pt idx="596">
                  <c:v>844.04874756563697</c:v>
                </c:pt>
                <c:pt idx="597">
                  <c:v>844.48899971490368</c:v>
                </c:pt>
                <c:pt idx="598">
                  <c:v>844.92529196636076</c:v>
                </c:pt>
                <c:pt idx="599">
                  <c:v>845.35765574708</c:v>
                </c:pt>
                <c:pt idx="600">
                  <c:v>845.7861223086403</c:v>
                </c:pt>
                <c:pt idx="601">
                  <c:v>846.21072272649883</c:v>
                </c:pt>
                <c:pt idx="602">
                  <c:v>846.63148789940999</c:v>
                </c:pt>
                <c:pt idx="603">
                  <c:v>847.0484485488912</c:v>
                </c:pt>
                <c:pt idx="604">
                  <c:v>847.0484485488912</c:v>
                </c:pt>
                <c:pt idx="605">
                  <c:v>847.0484485488912</c:v>
                </c:pt>
                <c:pt idx="606">
                  <c:v>847.0484485488912</c:v>
                </c:pt>
                <c:pt idx="607">
                  <c:v>847.0484485488912</c:v>
                </c:pt>
                <c:pt idx="608">
                  <c:v>847.0484485488912</c:v>
                </c:pt>
                <c:pt idx="609">
                  <c:v>847.0484485488912</c:v>
                </c:pt>
                <c:pt idx="610">
                  <c:v>847.0484485488912</c:v>
                </c:pt>
                <c:pt idx="611">
                  <c:v>847.0484485488912</c:v>
                </c:pt>
                <c:pt idx="612">
                  <c:v>847.0484485488912</c:v>
                </c:pt>
                <c:pt idx="613">
                  <c:v>847.0484485488912</c:v>
                </c:pt>
                <c:pt idx="614">
                  <c:v>847.0484485488912</c:v>
                </c:pt>
                <c:pt idx="615">
                  <c:v>847.0484485488912</c:v>
                </c:pt>
                <c:pt idx="616">
                  <c:v>847.0484485488912</c:v>
                </c:pt>
                <c:pt idx="617">
                  <c:v>847.0484485488912</c:v>
                </c:pt>
                <c:pt idx="618">
                  <c:v>847.0484485488912</c:v>
                </c:pt>
                <c:pt idx="619">
                  <c:v>847.0484485488912</c:v>
                </c:pt>
                <c:pt idx="620">
                  <c:v>847.0484485488912</c:v>
                </c:pt>
                <c:pt idx="621">
                  <c:v>847.0484485488912</c:v>
                </c:pt>
                <c:pt idx="622">
                  <c:v>847.0484485488912</c:v>
                </c:pt>
                <c:pt idx="623">
                  <c:v>847.0484485488912</c:v>
                </c:pt>
                <c:pt idx="624">
                  <c:v>847.0484485488912</c:v>
                </c:pt>
                <c:pt idx="625">
                  <c:v>847.0484485488912</c:v>
                </c:pt>
                <c:pt idx="626">
                  <c:v>847.0484485488912</c:v>
                </c:pt>
                <c:pt idx="627">
                  <c:v>847.0484485488912</c:v>
                </c:pt>
                <c:pt idx="628">
                  <c:v>847.0484485488912</c:v>
                </c:pt>
                <c:pt idx="629">
                  <c:v>847.0484485488912</c:v>
                </c:pt>
                <c:pt idx="630">
                  <c:v>847.0484485488912</c:v>
                </c:pt>
                <c:pt idx="631">
                  <c:v>847.0484485488912</c:v>
                </c:pt>
                <c:pt idx="632">
                  <c:v>847.0484485488912</c:v>
                </c:pt>
                <c:pt idx="633">
                  <c:v>847.0484485488912</c:v>
                </c:pt>
                <c:pt idx="634">
                  <c:v>847.0484485488912</c:v>
                </c:pt>
                <c:pt idx="635">
                  <c:v>847.0484485488912</c:v>
                </c:pt>
                <c:pt idx="636">
                  <c:v>847.0484485488912</c:v>
                </c:pt>
                <c:pt idx="637">
                  <c:v>847.0484485488912</c:v>
                </c:pt>
                <c:pt idx="638">
                  <c:v>847.0484485488912</c:v>
                </c:pt>
                <c:pt idx="639">
                  <c:v>847.0484485488912</c:v>
                </c:pt>
                <c:pt idx="640">
                  <c:v>847.0484485488912</c:v>
                </c:pt>
                <c:pt idx="641">
                  <c:v>847.0484485488912</c:v>
                </c:pt>
                <c:pt idx="642">
                  <c:v>847.0484485488912</c:v>
                </c:pt>
                <c:pt idx="643">
                  <c:v>847.0484485488912</c:v>
                </c:pt>
                <c:pt idx="644">
                  <c:v>847.0484485488912</c:v>
                </c:pt>
                <c:pt idx="645">
                  <c:v>847.0484485488912</c:v>
                </c:pt>
                <c:pt idx="646">
                  <c:v>847.0484485488912</c:v>
                </c:pt>
                <c:pt idx="647">
                  <c:v>847.0484485488912</c:v>
                </c:pt>
                <c:pt idx="648">
                  <c:v>847.0484485488912</c:v>
                </c:pt>
                <c:pt idx="649">
                  <c:v>847.0484485488912</c:v>
                </c:pt>
                <c:pt idx="650">
                  <c:v>847.0484485488912</c:v>
                </c:pt>
                <c:pt idx="651">
                  <c:v>847.0484485488912</c:v>
                </c:pt>
                <c:pt idx="652">
                  <c:v>847.0484485488912</c:v>
                </c:pt>
                <c:pt idx="653">
                  <c:v>847.0484485488912</c:v>
                </c:pt>
                <c:pt idx="654">
                  <c:v>847.0484485488912</c:v>
                </c:pt>
                <c:pt idx="655">
                  <c:v>847.0484485488912</c:v>
                </c:pt>
                <c:pt idx="656">
                  <c:v>847.0484485488912</c:v>
                </c:pt>
                <c:pt idx="657">
                  <c:v>847.0484485488912</c:v>
                </c:pt>
                <c:pt idx="658">
                  <c:v>847.0484485488912</c:v>
                </c:pt>
                <c:pt idx="659">
                  <c:v>847.0484485488912</c:v>
                </c:pt>
                <c:pt idx="660">
                  <c:v>847.0484485488912</c:v>
                </c:pt>
                <c:pt idx="661">
                  <c:v>847.0484485488912</c:v>
                </c:pt>
                <c:pt idx="662">
                  <c:v>847.0484485488912</c:v>
                </c:pt>
                <c:pt idx="663">
                  <c:v>847.0484485488912</c:v>
                </c:pt>
                <c:pt idx="664">
                  <c:v>847.0484485488912</c:v>
                </c:pt>
                <c:pt idx="665">
                  <c:v>847.0484485488912</c:v>
                </c:pt>
                <c:pt idx="666">
                  <c:v>847.0484485488912</c:v>
                </c:pt>
                <c:pt idx="667">
                  <c:v>847.0484485488912</c:v>
                </c:pt>
                <c:pt idx="668">
                  <c:v>847.0484485488912</c:v>
                </c:pt>
                <c:pt idx="669">
                  <c:v>847.0484485488912</c:v>
                </c:pt>
                <c:pt idx="670">
                  <c:v>847.0484485488912</c:v>
                </c:pt>
                <c:pt idx="671">
                  <c:v>847.0484485488912</c:v>
                </c:pt>
                <c:pt idx="672">
                  <c:v>847.0484485488912</c:v>
                </c:pt>
                <c:pt idx="673">
                  <c:v>847.0484485488912</c:v>
                </c:pt>
                <c:pt idx="674">
                  <c:v>847.0484485488912</c:v>
                </c:pt>
                <c:pt idx="675">
                  <c:v>847.0484485488912</c:v>
                </c:pt>
                <c:pt idx="676">
                  <c:v>847.0484485488912</c:v>
                </c:pt>
                <c:pt idx="677">
                  <c:v>847.0484485488912</c:v>
                </c:pt>
                <c:pt idx="678">
                  <c:v>847.0484485488912</c:v>
                </c:pt>
                <c:pt idx="679">
                  <c:v>847.0484485488912</c:v>
                </c:pt>
                <c:pt idx="680">
                  <c:v>847.0484485488912</c:v>
                </c:pt>
                <c:pt idx="681">
                  <c:v>847.0484485488912</c:v>
                </c:pt>
                <c:pt idx="682">
                  <c:v>847.0484485488912</c:v>
                </c:pt>
                <c:pt idx="683">
                  <c:v>847.0484485488912</c:v>
                </c:pt>
                <c:pt idx="684">
                  <c:v>847.0484485488912</c:v>
                </c:pt>
                <c:pt idx="685">
                  <c:v>847.0484485488912</c:v>
                </c:pt>
                <c:pt idx="686">
                  <c:v>847.0484485488912</c:v>
                </c:pt>
                <c:pt idx="687">
                  <c:v>847.0484485488912</c:v>
                </c:pt>
                <c:pt idx="688">
                  <c:v>847.0484485488912</c:v>
                </c:pt>
                <c:pt idx="689">
                  <c:v>847.0484485488912</c:v>
                </c:pt>
                <c:pt idx="690">
                  <c:v>847.0484485488912</c:v>
                </c:pt>
                <c:pt idx="691">
                  <c:v>847.0484485488912</c:v>
                </c:pt>
                <c:pt idx="692">
                  <c:v>847.0484485488912</c:v>
                </c:pt>
                <c:pt idx="693">
                  <c:v>847.0484485488912</c:v>
                </c:pt>
                <c:pt idx="694">
                  <c:v>847.0484485488912</c:v>
                </c:pt>
                <c:pt idx="695">
                  <c:v>847.0484485488912</c:v>
                </c:pt>
                <c:pt idx="696">
                  <c:v>847.0484485488912</c:v>
                </c:pt>
                <c:pt idx="697">
                  <c:v>847.0484485488912</c:v>
                </c:pt>
                <c:pt idx="698">
                  <c:v>847.0484485488912</c:v>
                </c:pt>
                <c:pt idx="699">
                  <c:v>847.0484485488912</c:v>
                </c:pt>
                <c:pt idx="700">
                  <c:v>847.0484485488912</c:v>
                </c:pt>
                <c:pt idx="701">
                  <c:v>847.0484485488912</c:v>
                </c:pt>
                <c:pt idx="702">
                  <c:v>847.0484485488912</c:v>
                </c:pt>
                <c:pt idx="703">
                  <c:v>847.0484485488912</c:v>
                </c:pt>
                <c:pt idx="704">
                  <c:v>847.0484485488912</c:v>
                </c:pt>
                <c:pt idx="705">
                  <c:v>847.0484485488912</c:v>
                </c:pt>
                <c:pt idx="706">
                  <c:v>847.0484485488912</c:v>
                </c:pt>
                <c:pt idx="707">
                  <c:v>847.0484485488912</c:v>
                </c:pt>
                <c:pt idx="708">
                  <c:v>847.0484485488912</c:v>
                </c:pt>
                <c:pt idx="709">
                  <c:v>847.0484485488912</c:v>
                </c:pt>
                <c:pt idx="710">
                  <c:v>847.0484485488912</c:v>
                </c:pt>
                <c:pt idx="711">
                  <c:v>847.0484485488912</c:v>
                </c:pt>
                <c:pt idx="712">
                  <c:v>847.0484485488912</c:v>
                </c:pt>
                <c:pt idx="713">
                  <c:v>847.0484485488912</c:v>
                </c:pt>
                <c:pt idx="714">
                  <c:v>847.0484485488912</c:v>
                </c:pt>
                <c:pt idx="715">
                  <c:v>847.0484485488912</c:v>
                </c:pt>
                <c:pt idx="716">
                  <c:v>847.0484485488912</c:v>
                </c:pt>
                <c:pt idx="717">
                  <c:v>847.0484485488912</c:v>
                </c:pt>
                <c:pt idx="718">
                  <c:v>847.0484485488912</c:v>
                </c:pt>
                <c:pt idx="719">
                  <c:v>847.0484485488912</c:v>
                </c:pt>
                <c:pt idx="720">
                  <c:v>847.0484485488912</c:v>
                </c:pt>
                <c:pt idx="721">
                  <c:v>847.0484485488912</c:v>
                </c:pt>
                <c:pt idx="722">
                  <c:v>847.0484485488912</c:v>
                </c:pt>
                <c:pt idx="723">
                  <c:v>847.0484485488912</c:v>
                </c:pt>
                <c:pt idx="724">
                  <c:v>847.0484485488912</c:v>
                </c:pt>
                <c:pt idx="725">
                  <c:v>847.0484485488912</c:v>
                </c:pt>
                <c:pt idx="726">
                  <c:v>847.0484485488912</c:v>
                </c:pt>
                <c:pt idx="727">
                  <c:v>847.0484485488912</c:v>
                </c:pt>
                <c:pt idx="728">
                  <c:v>847.0484485488912</c:v>
                </c:pt>
                <c:pt idx="729">
                  <c:v>847.0484485488912</c:v>
                </c:pt>
                <c:pt idx="730">
                  <c:v>847.0484485488912</c:v>
                </c:pt>
                <c:pt idx="731">
                  <c:v>847.0484485488912</c:v>
                </c:pt>
                <c:pt idx="732">
                  <c:v>847.0484485488912</c:v>
                </c:pt>
                <c:pt idx="733">
                  <c:v>847.0484485488912</c:v>
                </c:pt>
                <c:pt idx="734">
                  <c:v>847.0484485488912</c:v>
                </c:pt>
                <c:pt idx="735">
                  <c:v>847.0484485488912</c:v>
                </c:pt>
                <c:pt idx="736">
                  <c:v>847.0484485488912</c:v>
                </c:pt>
                <c:pt idx="737">
                  <c:v>847.0484485488912</c:v>
                </c:pt>
                <c:pt idx="738">
                  <c:v>847.0484485488912</c:v>
                </c:pt>
                <c:pt idx="739">
                  <c:v>847.0484485488912</c:v>
                </c:pt>
                <c:pt idx="740">
                  <c:v>847.0484485488912</c:v>
                </c:pt>
                <c:pt idx="741">
                  <c:v>847.0484485488912</c:v>
                </c:pt>
                <c:pt idx="742">
                  <c:v>847.0484485488912</c:v>
                </c:pt>
                <c:pt idx="743">
                  <c:v>847.0484485488912</c:v>
                </c:pt>
                <c:pt idx="744">
                  <c:v>847.0484485488912</c:v>
                </c:pt>
                <c:pt idx="745">
                  <c:v>847.0484485488912</c:v>
                </c:pt>
                <c:pt idx="746">
                  <c:v>847.0484485488912</c:v>
                </c:pt>
                <c:pt idx="747">
                  <c:v>847.0484485488912</c:v>
                </c:pt>
                <c:pt idx="748">
                  <c:v>847.0484485488912</c:v>
                </c:pt>
                <c:pt idx="749">
                  <c:v>847.0484485488912</c:v>
                </c:pt>
                <c:pt idx="750">
                  <c:v>847.0484485488912</c:v>
                </c:pt>
                <c:pt idx="751">
                  <c:v>847.0484485488912</c:v>
                </c:pt>
                <c:pt idx="752">
                  <c:v>847.0484485488912</c:v>
                </c:pt>
                <c:pt idx="753">
                  <c:v>847.0484485488912</c:v>
                </c:pt>
                <c:pt idx="754">
                  <c:v>847.0484485488912</c:v>
                </c:pt>
                <c:pt idx="755">
                  <c:v>847.0484485488912</c:v>
                </c:pt>
                <c:pt idx="756">
                  <c:v>847.0484485488912</c:v>
                </c:pt>
                <c:pt idx="757">
                  <c:v>847.0484485488912</c:v>
                </c:pt>
                <c:pt idx="758">
                  <c:v>847.0484485488912</c:v>
                </c:pt>
                <c:pt idx="759">
                  <c:v>847.0484485488912</c:v>
                </c:pt>
                <c:pt idx="760">
                  <c:v>847.0484485488912</c:v>
                </c:pt>
                <c:pt idx="761">
                  <c:v>847.0484485488912</c:v>
                </c:pt>
                <c:pt idx="762">
                  <c:v>847.0484485488912</c:v>
                </c:pt>
                <c:pt idx="763">
                  <c:v>847.0484485488912</c:v>
                </c:pt>
                <c:pt idx="764">
                  <c:v>847.0484485488912</c:v>
                </c:pt>
                <c:pt idx="765">
                  <c:v>847.0484485488912</c:v>
                </c:pt>
                <c:pt idx="766">
                  <c:v>847.0484485488912</c:v>
                </c:pt>
                <c:pt idx="767">
                  <c:v>847.0484485488912</c:v>
                </c:pt>
                <c:pt idx="768">
                  <c:v>847.0484485488912</c:v>
                </c:pt>
                <c:pt idx="769">
                  <c:v>847.0484485488912</c:v>
                </c:pt>
                <c:pt idx="770">
                  <c:v>847.0484485488912</c:v>
                </c:pt>
                <c:pt idx="771">
                  <c:v>847.0484485488912</c:v>
                </c:pt>
                <c:pt idx="772">
                  <c:v>847.0484485488912</c:v>
                </c:pt>
                <c:pt idx="773">
                  <c:v>847.0484485488912</c:v>
                </c:pt>
                <c:pt idx="774">
                  <c:v>847.0484485488912</c:v>
                </c:pt>
                <c:pt idx="775">
                  <c:v>847.0484485488912</c:v>
                </c:pt>
                <c:pt idx="776">
                  <c:v>847.0484485488912</c:v>
                </c:pt>
                <c:pt idx="777">
                  <c:v>847.0484485488912</c:v>
                </c:pt>
                <c:pt idx="778">
                  <c:v>847.0484485488912</c:v>
                </c:pt>
                <c:pt idx="779">
                  <c:v>847.0484485488912</c:v>
                </c:pt>
                <c:pt idx="780">
                  <c:v>847.0484485488912</c:v>
                </c:pt>
                <c:pt idx="781">
                  <c:v>847.0484485488912</c:v>
                </c:pt>
                <c:pt idx="782">
                  <c:v>847.0484485488912</c:v>
                </c:pt>
                <c:pt idx="783">
                  <c:v>847.0484485488912</c:v>
                </c:pt>
                <c:pt idx="784">
                  <c:v>847.0484485488912</c:v>
                </c:pt>
                <c:pt idx="785">
                  <c:v>847.0484485488912</c:v>
                </c:pt>
                <c:pt idx="786">
                  <c:v>847.0484485488912</c:v>
                </c:pt>
                <c:pt idx="787">
                  <c:v>847.0484485488912</c:v>
                </c:pt>
                <c:pt idx="788">
                  <c:v>847.0484485488912</c:v>
                </c:pt>
                <c:pt idx="789">
                  <c:v>847.0484485488912</c:v>
                </c:pt>
                <c:pt idx="790">
                  <c:v>847.0484485488912</c:v>
                </c:pt>
                <c:pt idx="791">
                  <c:v>847.0484485488912</c:v>
                </c:pt>
                <c:pt idx="792">
                  <c:v>847.0484485488912</c:v>
                </c:pt>
                <c:pt idx="793">
                  <c:v>847.0484485488912</c:v>
                </c:pt>
                <c:pt idx="794">
                  <c:v>847.0484485488912</c:v>
                </c:pt>
                <c:pt idx="795">
                  <c:v>847.0484485488912</c:v>
                </c:pt>
                <c:pt idx="796">
                  <c:v>847.0484485488912</c:v>
                </c:pt>
                <c:pt idx="797">
                  <c:v>847.0484485488912</c:v>
                </c:pt>
                <c:pt idx="798">
                  <c:v>847.0484485488912</c:v>
                </c:pt>
                <c:pt idx="799">
                  <c:v>847.0484485488912</c:v>
                </c:pt>
                <c:pt idx="800">
                  <c:v>847.0484485488912</c:v>
                </c:pt>
                <c:pt idx="801">
                  <c:v>847.0484485488912</c:v>
                </c:pt>
                <c:pt idx="802">
                  <c:v>847.0484485488912</c:v>
                </c:pt>
                <c:pt idx="803">
                  <c:v>847.0484485488912</c:v>
                </c:pt>
                <c:pt idx="804">
                  <c:v>847.0484485488912</c:v>
                </c:pt>
                <c:pt idx="805">
                  <c:v>847.0484485488912</c:v>
                </c:pt>
                <c:pt idx="806">
                  <c:v>847.0484485488912</c:v>
                </c:pt>
                <c:pt idx="807">
                  <c:v>847.0484485488912</c:v>
                </c:pt>
                <c:pt idx="808">
                  <c:v>847.0484485488912</c:v>
                </c:pt>
                <c:pt idx="809">
                  <c:v>847.0484485488912</c:v>
                </c:pt>
                <c:pt idx="810">
                  <c:v>847.0484485488912</c:v>
                </c:pt>
                <c:pt idx="811">
                  <c:v>847.0484485488912</c:v>
                </c:pt>
                <c:pt idx="812">
                  <c:v>847.0484485488912</c:v>
                </c:pt>
                <c:pt idx="813">
                  <c:v>847.0484485488912</c:v>
                </c:pt>
                <c:pt idx="814">
                  <c:v>847.0484485488912</c:v>
                </c:pt>
                <c:pt idx="815">
                  <c:v>847.0484485488912</c:v>
                </c:pt>
                <c:pt idx="816">
                  <c:v>847.0484485488912</c:v>
                </c:pt>
                <c:pt idx="817">
                  <c:v>847.0484485488912</c:v>
                </c:pt>
                <c:pt idx="818">
                  <c:v>847.0484485488912</c:v>
                </c:pt>
                <c:pt idx="819">
                  <c:v>847.0484485488912</c:v>
                </c:pt>
                <c:pt idx="820">
                  <c:v>847.0484485488912</c:v>
                </c:pt>
                <c:pt idx="821">
                  <c:v>847.0484485488912</c:v>
                </c:pt>
                <c:pt idx="822">
                  <c:v>847.0484485488912</c:v>
                </c:pt>
                <c:pt idx="823">
                  <c:v>847.0484485488912</c:v>
                </c:pt>
                <c:pt idx="824">
                  <c:v>847.0484485488912</c:v>
                </c:pt>
                <c:pt idx="825">
                  <c:v>847.0484485488912</c:v>
                </c:pt>
                <c:pt idx="826">
                  <c:v>847.0484485488912</c:v>
                </c:pt>
                <c:pt idx="827">
                  <c:v>847.0484485488912</c:v>
                </c:pt>
                <c:pt idx="828">
                  <c:v>847.0484485488912</c:v>
                </c:pt>
                <c:pt idx="829">
                  <c:v>847.0484485488912</c:v>
                </c:pt>
                <c:pt idx="830">
                  <c:v>847.0484485488912</c:v>
                </c:pt>
                <c:pt idx="831">
                  <c:v>847.0484485488912</c:v>
                </c:pt>
                <c:pt idx="832">
                  <c:v>847.0484485488912</c:v>
                </c:pt>
                <c:pt idx="833">
                  <c:v>847.0484485488912</c:v>
                </c:pt>
                <c:pt idx="834">
                  <c:v>847.0484485488912</c:v>
                </c:pt>
                <c:pt idx="835">
                  <c:v>847.0484485488912</c:v>
                </c:pt>
                <c:pt idx="836">
                  <c:v>847.0484485488912</c:v>
                </c:pt>
                <c:pt idx="837">
                  <c:v>847.0484485488912</c:v>
                </c:pt>
                <c:pt idx="838">
                  <c:v>847.0484485488912</c:v>
                </c:pt>
                <c:pt idx="839">
                  <c:v>847.0484485488912</c:v>
                </c:pt>
                <c:pt idx="840">
                  <c:v>847.0484485488912</c:v>
                </c:pt>
                <c:pt idx="841">
                  <c:v>847.0484485488912</c:v>
                </c:pt>
                <c:pt idx="842">
                  <c:v>847.0484485488912</c:v>
                </c:pt>
                <c:pt idx="843">
                  <c:v>847.0484485488912</c:v>
                </c:pt>
                <c:pt idx="844">
                  <c:v>847.0484485488912</c:v>
                </c:pt>
                <c:pt idx="845">
                  <c:v>847.0484485488912</c:v>
                </c:pt>
                <c:pt idx="846">
                  <c:v>847.0484485488912</c:v>
                </c:pt>
                <c:pt idx="847">
                  <c:v>847.0484485488912</c:v>
                </c:pt>
                <c:pt idx="848">
                  <c:v>847.0484485488912</c:v>
                </c:pt>
                <c:pt idx="849">
                  <c:v>847.0484485488912</c:v>
                </c:pt>
                <c:pt idx="850">
                  <c:v>847.0484485488912</c:v>
                </c:pt>
                <c:pt idx="851">
                  <c:v>847.0484485488912</c:v>
                </c:pt>
                <c:pt idx="852">
                  <c:v>847.0484485488912</c:v>
                </c:pt>
                <c:pt idx="853">
                  <c:v>847.0484485488912</c:v>
                </c:pt>
                <c:pt idx="854">
                  <c:v>847.0484485488912</c:v>
                </c:pt>
                <c:pt idx="855">
                  <c:v>847.0484485488912</c:v>
                </c:pt>
                <c:pt idx="856">
                  <c:v>847.0484485488912</c:v>
                </c:pt>
                <c:pt idx="857">
                  <c:v>847.0484485488912</c:v>
                </c:pt>
                <c:pt idx="858">
                  <c:v>847.0484485488912</c:v>
                </c:pt>
                <c:pt idx="859">
                  <c:v>847.0484485488912</c:v>
                </c:pt>
                <c:pt idx="860">
                  <c:v>847.0484485488912</c:v>
                </c:pt>
                <c:pt idx="861">
                  <c:v>847.0484485488912</c:v>
                </c:pt>
                <c:pt idx="862">
                  <c:v>847.0484485488912</c:v>
                </c:pt>
                <c:pt idx="863">
                  <c:v>847.0484485488912</c:v>
                </c:pt>
                <c:pt idx="864">
                  <c:v>847.0484485488912</c:v>
                </c:pt>
                <c:pt idx="865">
                  <c:v>847.0484485488912</c:v>
                </c:pt>
                <c:pt idx="866">
                  <c:v>847.0484485488912</c:v>
                </c:pt>
                <c:pt idx="867">
                  <c:v>847.0484485488912</c:v>
                </c:pt>
                <c:pt idx="868">
                  <c:v>847.0484485488912</c:v>
                </c:pt>
                <c:pt idx="869">
                  <c:v>847.0484485488912</c:v>
                </c:pt>
                <c:pt idx="870">
                  <c:v>847.0484485488912</c:v>
                </c:pt>
                <c:pt idx="871">
                  <c:v>847.0484485488912</c:v>
                </c:pt>
                <c:pt idx="872">
                  <c:v>847.0484485488912</c:v>
                </c:pt>
                <c:pt idx="873">
                  <c:v>847.0484485488912</c:v>
                </c:pt>
                <c:pt idx="874">
                  <c:v>847.0484485488912</c:v>
                </c:pt>
                <c:pt idx="875">
                  <c:v>847.0484485488912</c:v>
                </c:pt>
                <c:pt idx="876">
                  <c:v>847.0484485488912</c:v>
                </c:pt>
                <c:pt idx="877">
                  <c:v>847.0484485488912</c:v>
                </c:pt>
                <c:pt idx="878">
                  <c:v>847.0484485488912</c:v>
                </c:pt>
                <c:pt idx="879">
                  <c:v>847.0484485488912</c:v>
                </c:pt>
                <c:pt idx="880">
                  <c:v>847.0484485488912</c:v>
                </c:pt>
                <c:pt idx="881">
                  <c:v>847.0484485488912</c:v>
                </c:pt>
                <c:pt idx="882">
                  <c:v>847.0484485488912</c:v>
                </c:pt>
                <c:pt idx="883">
                  <c:v>847.0484485488912</c:v>
                </c:pt>
                <c:pt idx="884">
                  <c:v>847.0484485488912</c:v>
                </c:pt>
                <c:pt idx="885">
                  <c:v>847.0484485488912</c:v>
                </c:pt>
                <c:pt idx="886">
                  <c:v>847.0484485488912</c:v>
                </c:pt>
                <c:pt idx="887">
                  <c:v>847.0484485488912</c:v>
                </c:pt>
                <c:pt idx="888">
                  <c:v>847.0484485488912</c:v>
                </c:pt>
                <c:pt idx="889">
                  <c:v>847.0484485488912</c:v>
                </c:pt>
                <c:pt idx="890">
                  <c:v>847.0484485488912</c:v>
                </c:pt>
                <c:pt idx="891">
                  <c:v>847.0484485488912</c:v>
                </c:pt>
                <c:pt idx="892">
                  <c:v>847.0484485488912</c:v>
                </c:pt>
                <c:pt idx="893">
                  <c:v>847.0484485488912</c:v>
                </c:pt>
                <c:pt idx="894">
                  <c:v>847.0484485488912</c:v>
                </c:pt>
                <c:pt idx="895">
                  <c:v>847.0484485488912</c:v>
                </c:pt>
                <c:pt idx="896">
                  <c:v>847.0484485488912</c:v>
                </c:pt>
                <c:pt idx="897">
                  <c:v>847.0484485488912</c:v>
                </c:pt>
                <c:pt idx="898">
                  <c:v>847.0484485488912</c:v>
                </c:pt>
                <c:pt idx="899">
                  <c:v>847.0484485488912</c:v>
                </c:pt>
                <c:pt idx="900">
                  <c:v>847.0484485488912</c:v>
                </c:pt>
                <c:pt idx="901">
                  <c:v>847.0484485488912</c:v>
                </c:pt>
                <c:pt idx="902">
                  <c:v>847.0484485488912</c:v>
                </c:pt>
                <c:pt idx="903">
                  <c:v>847.0484485488912</c:v>
                </c:pt>
                <c:pt idx="904">
                  <c:v>847.0484485488912</c:v>
                </c:pt>
                <c:pt idx="905">
                  <c:v>847.0484485488912</c:v>
                </c:pt>
                <c:pt idx="906">
                  <c:v>847.0484485488912</c:v>
                </c:pt>
                <c:pt idx="907">
                  <c:v>847.0484485488912</c:v>
                </c:pt>
                <c:pt idx="908">
                  <c:v>847.0484485488912</c:v>
                </c:pt>
                <c:pt idx="909">
                  <c:v>847.0484485488912</c:v>
                </c:pt>
                <c:pt idx="910">
                  <c:v>847.0484485488912</c:v>
                </c:pt>
                <c:pt idx="911">
                  <c:v>847.0484485488912</c:v>
                </c:pt>
                <c:pt idx="912">
                  <c:v>847.0484485488912</c:v>
                </c:pt>
                <c:pt idx="913">
                  <c:v>847.0484485488912</c:v>
                </c:pt>
                <c:pt idx="914">
                  <c:v>847.0484485488912</c:v>
                </c:pt>
                <c:pt idx="915">
                  <c:v>847.0484485488912</c:v>
                </c:pt>
                <c:pt idx="916">
                  <c:v>847.0484485488912</c:v>
                </c:pt>
                <c:pt idx="917">
                  <c:v>847.0484485488912</c:v>
                </c:pt>
                <c:pt idx="918">
                  <c:v>847.0484485488912</c:v>
                </c:pt>
                <c:pt idx="919">
                  <c:v>847.0484485488912</c:v>
                </c:pt>
                <c:pt idx="920">
                  <c:v>847.0484485488912</c:v>
                </c:pt>
                <c:pt idx="921">
                  <c:v>847.0484485488912</c:v>
                </c:pt>
                <c:pt idx="922">
                  <c:v>847.0484485488912</c:v>
                </c:pt>
                <c:pt idx="923">
                  <c:v>847.0484485488912</c:v>
                </c:pt>
                <c:pt idx="924">
                  <c:v>847.0484485488912</c:v>
                </c:pt>
                <c:pt idx="925">
                  <c:v>847.0484485488912</c:v>
                </c:pt>
                <c:pt idx="926">
                  <c:v>847.0484485488912</c:v>
                </c:pt>
                <c:pt idx="927">
                  <c:v>847.0484485488912</c:v>
                </c:pt>
                <c:pt idx="928">
                  <c:v>847.0484485488912</c:v>
                </c:pt>
                <c:pt idx="929">
                  <c:v>847.0484485488912</c:v>
                </c:pt>
                <c:pt idx="930">
                  <c:v>847.0484485488912</c:v>
                </c:pt>
                <c:pt idx="931">
                  <c:v>847.0484485488912</c:v>
                </c:pt>
                <c:pt idx="932">
                  <c:v>847.0484485488912</c:v>
                </c:pt>
                <c:pt idx="933">
                  <c:v>847.0484485488912</c:v>
                </c:pt>
                <c:pt idx="934">
                  <c:v>847.0484485488912</c:v>
                </c:pt>
                <c:pt idx="935">
                  <c:v>847.0484485488912</c:v>
                </c:pt>
                <c:pt idx="936">
                  <c:v>847.0484485488912</c:v>
                </c:pt>
                <c:pt idx="937">
                  <c:v>847.0484485488912</c:v>
                </c:pt>
                <c:pt idx="938">
                  <c:v>847.0484485488912</c:v>
                </c:pt>
                <c:pt idx="939">
                  <c:v>847.0484485488912</c:v>
                </c:pt>
                <c:pt idx="940">
                  <c:v>847.0484485488912</c:v>
                </c:pt>
                <c:pt idx="941">
                  <c:v>847.0484485488912</c:v>
                </c:pt>
                <c:pt idx="942">
                  <c:v>847.0484485488912</c:v>
                </c:pt>
                <c:pt idx="943">
                  <c:v>847.0484485488912</c:v>
                </c:pt>
                <c:pt idx="944">
                  <c:v>847.0484485488912</c:v>
                </c:pt>
                <c:pt idx="945">
                  <c:v>847.0484485488912</c:v>
                </c:pt>
                <c:pt idx="946">
                  <c:v>847.0484485488912</c:v>
                </c:pt>
                <c:pt idx="947">
                  <c:v>847.0484485488912</c:v>
                </c:pt>
                <c:pt idx="948">
                  <c:v>847.0484485488912</c:v>
                </c:pt>
                <c:pt idx="949">
                  <c:v>847.0484485488912</c:v>
                </c:pt>
                <c:pt idx="950">
                  <c:v>847.0484485488912</c:v>
                </c:pt>
                <c:pt idx="951">
                  <c:v>847.0484485488912</c:v>
                </c:pt>
                <c:pt idx="952">
                  <c:v>847.0484485488912</c:v>
                </c:pt>
                <c:pt idx="953">
                  <c:v>847.0484485488912</c:v>
                </c:pt>
                <c:pt idx="954">
                  <c:v>847.0484485488912</c:v>
                </c:pt>
                <c:pt idx="955">
                  <c:v>847.0484485488912</c:v>
                </c:pt>
                <c:pt idx="956">
                  <c:v>847.0484485488912</c:v>
                </c:pt>
                <c:pt idx="957">
                  <c:v>847.0484485488912</c:v>
                </c:pt>
                <c:pt idx="958">
                  <c:v>847.0484485488912</c:v>
                </c:pt>
                <c:pt idx="959">
                  <c:v>847.0484485488912</c:v>
                </c:pt>
                <c:pt idx="960">
                  <c:v>847.0484485488912</c:v>
                </c:pt>
                <c:pt idx="961">
                  <c:v>847.0484485488912</c:v>
                </c:pt>
                <c:pt idx="962">
                  <c:v>847.0484485488912</c:v>
                </c:pt>
                <c:pt idx="963">
                  <c:v>847.0484485488912</c:v>
                </c:pt>
                <c:pt idx="964">
                  <c:v>847.0484485488912</c:v>
                </c:pt>
                <c:pt idx="965">
                  <c:v>847.0484485488912</c:v>
                </c:pt>
                <c:pt idx="966">
                  <c:v>847.0484485488912</c:v>
                </c:pt>
                <c:pt idx="967">
                  <c:v>847.0484485488912</c:v>
                </c:pt>
                <c:pt idx="968">
                  <c:v>847.0484485488912</c:v>
                </c:pt>
                <c:pt idx="969">
                  <c:v>847.0484485488912</c:v>
                </c:pt>
                <c:pt idx="970">
                  <c:v>847.0484485488912</c:v>
                </c:pt>
                <c:pt idx="971">
                  <c:v>847.0484485488912</c:v>
                </c:pt>
                <c:pt idx="972">
                  <c:v>847.0484485488912</c:v>
                </c:pt>
                <c:pt idx="973">
                  <c:v>847.0484485488912</c:v>
                </c:pt>
                <c:pt idx="974">
                  <c:v>847.0484485488912</c:v>
                </c:pt>
                <c:pt idx="975">
                  <c:v>847.0484485488912</c:v>
                </c:pt>
                <c:pt idx="976">
                  <c:v>847.0484485488912</c:v>
                </c:pt>
                <c:pt idx="977">
                  <c:v>847.0484485488912</c:v>
                </c:pt>
                <c:pt idx="978">
                  <c:v>847.0484485488912</c:v>
                </c:pt>
                <c:pt idx="979">
                  <c:v>847.0484485488912</c:v>
                </c:pt>
                <c:pt idx="980">
                  <c:v>847.0484485488912</c:v>
                </c:pt>
                <c:pt idx="981">
                  <c:v>847.0484485488912</c:v>
                </c:pt>
                <c:pt idx="982">
                  <c:v>847.0484485488912</c:v>
                </c:pt>
                <c:pt idx="983">
                  <c:v>847.0484485488912</c:v>
                </c:pt>
                <c:pt idx="984">
                  <c:v>847.0484485488912</c:v>
                </c:pt>
                <c:pt idx="985">
                  <c:v>847.0484485488912</c:v>
                </c:pt>
                <c:pt idx="986">
                  <c:v>847.0484485488912</c:v>
                </c:pt>
                <c:pt idx="987">
                  <c:v>847.0484485488912</c:v>
                </c:pt>
                <c:pt idx="988">
                  <c:v>847.0484485488912</c:v>
                </c:pt>
                <c:pt idx="989">
                  <c:v>847.0484485488912</c:v>
                </c:pt>
                <c:pt idx="990">
                  <c:v>847.0484485488912</c:v>
                </c:pt>
                <c:pt idx="991">
                  <c:v>847.0484485488912</c:v>
                </c:pt>
                <c:pt idx="992">
                  <c:v>847.0484485488912</c:v>
                </c:pt>
                <c:pt idx="993">
                  <c:v>847.0484485488912</c:v>
                </c:pt>
                <c:pt idx="994">
                  <c:v>847.0484485488912</c:v>
                </c:pt>
                <c:pt idx="995">
                  <c:v>847.0484485488912</c:v>
                </c:pt>
                <c:pt idx="996">
                  <c:v>847.0484485488912</c:v>
                </c:pt>
                <c:pt idx="997">
                  <c:v>847.0484485488912</c:v>
                </c:pt>
                <c:pt idx="998">
                  <c:v>847.0484485488912</c:v>
                </c:pt>
                <c:pt idx="999">
                  <c:v>847.0484485488912</c:v>
                </c:pt>
                <c:pt idx="1000">
                  <c:v>847.0484485488912</c:v>
                </c:pt>
              </c:numCache>
            </c:numRef>
          </c:xVal>
          <c:yVal>
            <c:numRef>
              <c:f>Calculs!$AE$4:$AE$1004</c:f>
              <c:numCache>
                <c:formatCode>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132.95114083766569</c:v>
                </c:pt>
              </c:numCache>
            </c:numRef>
          </c:xVal>
          <c:yVal>
            <c:numRef>
              <c:f>Trajecto!$C$158</c:f>
              <c:numCache>
                <c:formatCode>0</c:formatCode>
                <c:ptCount val="1"/>
                <c:pt idx="0">
                  <c:v>1025.3011599576264</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741.2932214788699</c:v>
                </c:pt>
              </c:numCache>
            </c:numRef>
          </c:xVal>
          <c:yVal>
            <c:numRef>
              <c:f>Trajecto!$C$159</c:f>
              <c:numCache>
                <c:formatCode>0</c:formatCode>
                <c:ptCount val="1"/>
                <c:pt idx="0">
                  <c:v>1025.2793312782267</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{2B685B9B-E54A-4CFA-A65F-6A80995D1AA5}</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529.7827673388274</c:v>
                </c:pt>
                <c:pt idx="1">
                  <c:v>552.7827673388274</c:v>
                </c:pt>
                <c:pt idx="2">
                  <c:v>552.7827673388274</c:v>
                </c:pt>
                <c:pt idx="3">
                  <c:v>529.7827673388274</c:v>
                </c:pt>
                <c:pt idx="4">
                  <c:v>552.7827673388274</c:v>
                </c:pt>
                <c:pt idx="5">
                  <c:v>552.7827673388274</c:v>
                </c:pt>
                <c:pt idx="6">
                  <c:v>537.7827673388274</c:v>
                </c:pt>
                <c:pt idx="7">
                  <c:v>537.7827673388274</c:v>
                </c:pt>
                <c:pt idx="8">
                  <c:v>552.7827673388274</c:v>
                </c:pt>
                <c:pt idx="9">
                  <c:v>537.7827673388274</c:v>
                </c:pt>
                <c:pt idx="10">
                  <c:v>537.38276733882742</c:v>
                </c:pt>
                <c:pt idx="11">
                  <c:v>536.58276733882735</c:v>
                </c:pt>
                <c:pt idx="12">
                  <c:v>535.7827673388274</c:v>
                </c:pt>
                <c:pt idx="13">
                  <c:v>534.7827673388274</c:v>
                </c:pt>
                <c:pt idx="14">
                  <c:v>533.58276733882735</c:v>
                </c:pt>
                <c:pt idx="15">
                  <c:v>529.7827673388274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529.7827673388274</c:v>
                </c:pt>
                <c:pt idx="1">
                  <c:v>506.7827673388274</c:v>
                </c:pt>
                <c:pt idx="2">
                  <c:v>506.7827673388274</c:v>
                </c:pt>
                <c:pt idx="3">
                  <c:v>529.7827673388274</c:v>
                </c:pt>
                <c:pt idx="4">
                  <c:v>506.7827673388274</c:v>
                </c:pt>
                <c:pt idx="5">
                  <c:v>506.7827673388274</c:v>
                </c:pt>
                <c:pt idx="6">
                  <c:v>521.7827673388274</c:v>
                </c:pt>
                <c:pt idx="7">
                  <c:v>521.7827673388274</c:v>
                </c:pt>
                <c:pt idx="8">
                  <c:v>506.7827673388274</c:v>
                </c:pt>
                <c:pt idx="9">
                  <c:v>521.7827673388274</c:v>
                </c:pt>
                <c:pt idx="10">
                  <c:v>522.18276733882738</c:v>
                </c:pt>
                <c:pt idx="11">
                  <c:v>522.98276733882744</c:v>
                </c:pt>
                <c:pt idx="12">
                  <c:v>523.7827673388274</c:v>
                </c:pt>
                <c:pt idx="13">
                  <c:v>524.7827673388274</c:v>
                </c:pt>
                <c:pt idx="14">
                  <c:v>525.98276733882744</c:v>
                </c:pt>
                <c:pt idx="15">
                  <c:v>529.7827673388274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{8C7F4FAC-84FA-4177-AB93-07CA89F9935A}</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529.7827673388274</c:v>
                </c:pt>
                <c:pt idx="1">
                  <c:v>529.7827673388274</c:v>
                </c:pt>
                <c:pt idx="2">
                  <c:v>539.7827673388274</c:v>
                </c:pt>
                <c:pt idx="3">
                  <c:v>529.7827673388274</c:v>
                </c:pt>
                <c:pt idx="4">
                  <c:v>539.7827673388274</c:v>
                </c:pt>
                <c:pt idx="5">
                  <c:v>542.7827673388274</c:v>
                </c:pt>
                <c:pt idx="6">
                  <c:v>546.7827673388274</c:v>
                </c:pt>
                <c:pt idx="7">
                  <c:v>549.7827673388274</c:v>
                </c:pt>
                <c:pt idx="8">
                  <c:v>554.7827673388274</c:v>
                </c:pt>
                <c:pt idx="9">
                  <c:v>559.7827673388274</c:v>
                </c:pt>
                <c:pt idx="10">
                  <c:v>565.7827673388274</c:v>
                </c:pt>
                <c:pt idx="11">
                  <c:v>577.7827673388274</c:v>
                </c:pt>
                <c:pt idx="12">
                  <c:v>591.7827673388274</c:v>
                </c:pt>
                <c:pt idx="13">
                  <c:v>566.7827673388274</c:v>
                </c:pt>
                <c:pt idx="14">
                  <c:v>559.7827673388274</c:v>
                </c:pt>
                <c:pt idx="15">
                  <c:v>544.7827673388274</c:v>
                </c:pt>
                <c:pt idx="16">
                  <c:v>529.7827673388274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529.7827673388274</c:v>
                </c:pt>
                <c:pt idx="1">
                  <c:v>529.7827673388274</c:v>
                </c:pt>
                <c:pt idx="2">
                  <c:v>519.7827673388274</c:v>
                </c:pt>
                <c:pt idx="3">
                  <c:v>529.7827673388274</c:v>
                </c:pt>
                <c:pt idx="4">
                  <c:v>519.7827673388274</c:v>
                </c:pt>
                <c:pt idx="5">
                  <c:v>516.7827673388274</c:v>
                </c:pt>
                <c:pt idx="6">
                  <c:v>512.7827673388274</c:v>
                </c:pt>
                <c:pt idx="7">
                  <c:v>509.7827673388274</c:v>
                </c:pt>
                <c:pt idx="8">
                  <c:v>504.7827673388274</c:v>
                </c:pt>
                <c:pt idx="9">
                  <c:v>499.7827673388274</c:v>
                </c:pt>
                <c:pt idx="10">
                  <c:v>493.7827673388274</c:v>
                </c:pt>
                <c:pt idx="11">
                  <c:v>481.7827673388274</c:v>
                </c:pt>
                <c:pt idx="12">
                  <c:v>467.7827673388274</c:v>
                </c:pt>
                <c:pt idx="13">
                  <c:v>492.7827673388274</c:v>
                </c:pt>
                <c:pt idx="14">
                  <c:v>499.7827673388274</c:v>
                </c:pt>
                <c:pt idx="15">
                  <c:v>514.7827673388274</c:v>
                </c:pt>
                <c:pt idx="16">
                  <c:v>529.7827673388274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529.7827673388274</c:v>
                </c:pt>
                <c:pt idx="1">
                  <c:v>546.7827673388274</c:v>
                </c:pt>
                <c:pt idx="2">
                  <c:v>540.7827673388274</c:v>
                </c:pt>
                <c:pt idx="3">
                  <c:v>529.7827673388274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529.7827673388274</c:v>
                </c:pt>
                <c:pt idx="1">
                  <c:v>512.7827673388274</c:v>
                </c:pt>
                <c:pt idx="2">
                  <c:v>518.7827673388274</c:v>
                </c:pt>
                <c:pt idx="3">
                  <c:v>529.7827673388274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{0DC296E2-E28D-4470-A65C-002A2806A96E}</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531.80456335066276</c:v>
                </c:pt>
                <c:pt idx="1">
                  <c:v>531.80456335066276</c:v>
                </c:pt>
                <c:pt idx="2">
                  <c:v>531.80456335066276</c:v>
                </c:pt>
                <c:pt idx="3">
                  <c:v>583.06962134854405</c:v>
                </c:pt>
                <c:pt idx="4">
                  <c:v>531.80456335066276</c:v>
                </c:pt>
                <c:pt idx="5">
                  <c:v>480.53950535278142</c:v>
                </c:pt>
                <c:pt idx="6">
                  <c:v>531.80456335066276</c:v>
                </c:pt>
              </c:numCache>
            </c:numRef>
          </c:xVal>
          <c:yVal>
            <c:numRef>
              <c:f>Trajecto!$C$124:$C$130</c:f>
              <c:numCache>
                <c:formatCode>0</c:formatCode>
                <c:ptCount val="7"/>
                <c:pt idx="0">
                  <c:v>2050.6023199152528</c:v>
                </c:pt>
                <c:pt idx="1">
                  <c:v>1025.3011599576264</c:v>
                </c:pt>
                <c:pt idx="2">
                  <c:v>0</c:v>
                </c:pt>
                <c:pt idx="3">
                  <c:v>102.53011599576264</c:v>
                </c:pt>
                <c:pt idx="4">
                  <c:v>0</c:v>
                </c:pt>
                <c:pt idx="5">
                  <c:v>102.53011599576264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2050.5586625564533</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35.000000000000227</c:v>
                </c:pt>
                <c:pt idx="531">
                  <c:v>#N/A</c:v>
                </c:pt>
                <c:pt idx="532">
                  <c:v>#N/A</c:v>
                </c:pt>
                <c:pt idx="533">
                  <c:v>#N/A</c:v>
                </c:pt>
                <c:pt idx="534">
                  <c:v>#N/A</c:v>
                </c:pt>
                <c:pt idx="535">
                  <c:v>#N/A</c:v>
                </c:pt>
                <c:pt idx="536">
                  <c:v>#N/A</c:v>
                </c:pt>
                <c:pt idx="537">
                  <c:v>#N/A</c:v>
                </c:pt>
                <c:pt idx="538">
                  <c:v>#N/A</c:v>
                </c:pt>
                <c:pt idx="539">
                  <c:v>#N/A</c:v>
                </c:pt>
                <c:pt idx="540">
                  <c:v>36.000000000000242</c:v>
                </c:pt>
                <c:pt idx="541">
                  <c:v>#N/A</c:v>
                </c:pt>
                <c:pt idx="542">
                  <c:v>#N/A</c:v>
                </c:pt>
                <c:pt idx="543">
                  <c:v>#N/A</c:v>
                </c:pt>
                <c:pt idx="544">
                  <c:v>#N/A</c:v>
                </c:pt>
                <c:pt idx="545">
                  <c:v>#N/A</c:v>
                </c:pt>
                <c:pt idx="546">
                  <c:v>#N/A</c:v>
                </c:pt>
                <c:pt idx="547">
                  <c:v>#N/A</c:v>
                </c:pt>
                <c:pt idx="548">
                  <c:v>#N/A</c:v>
                </c:pt>
                <c:pt idx="549">
                  <c:v>#N/A</c:v>
                </c:pt>
                <c:pt idx="550">
                  <c:v>37.000000000000256</c:v>
                </c:pt>
                <c:pt idx="551">
                  <c:v>#N/A</c:v>
                </c:pt>
                <c:pt idx="552">
                  <c:v>#N/A</c:v>
                </c:pt>
                <c:pt idx="553">
                  <c:v>#N/A</c:v>
                </c:pt>
                <c:pt idx="554">
                  <c:v>#N/A</c:v>
                </c:pt>
                <c:pt idx="555">
                  <c:v>#N/A</c:v>
                </c:pt>
                <c:pt idx="556">
                  <c:v>#N/A</c:v>
                </c:pt>
                <c:pt idx="557">
                  <c:v>#N/A</c:v>
                </c:pt>
                <c:pt idx="558">
                  <c:v>#N/A</c:v>
                </c:pt>
                <c:pt idx="559">
                  <c:v>#N/A</c:v>
                </c:pt>
                <c:pt idx="560">
                  <c:v>38.00000000000027</c:v>
                </c:pt>
                <c:pt idx="561">
                  <c:v>#N/A</c:v>
                </c:pt>
                <c:pt idx="562">
                  <c:v>#N/A</c:v>
                </c:pt>
                <c:pt idx="563">
                  <c:v>#N/A</c:v>
                </c:pt>
                <c:pt idx="564">
                  <c:v>#N/A</c:v>
                </c:pt>
                <c:pt idx="565">
                  <c:v>#N/A</c:v>
                </c:pt>
                <c:pt idx="566">
                  <c:v>#N/A</c:v>
                </c:pt>
                <c:pt idx="567">
                  <c:v>#N/A</c:v>
                </c:pt>
                <c:pt idx="568">
                  <c:v>#N/A</c:v>
                </c:pt>
                <c:pt idx="569">
                  <c:v>#N/A</c:v>
                </c:pt>
                <c:pt idx="570">
                  <c:v>39.000000000000284</c:v>
                </c:pt>
                <c:pt idx="571">
                  <c:v>#N/A</c:v>
                </c:pt>
                <c:pt idx="572">
                  <c:v>#N/A</c:v>
                </c:pt>
                <c:pt idx="573">
                  <c:v>#N/A</c:v>
                </c:pt>
                <c:pt idx="574">
                  <c:v>#N/A</c:v>
                </c:pt>
                <c:pt idx="575">
                  <c:v>#N/A</c:v>
                </c:pt>
                <c:pt idx="576">
                  <c:v>#N/A</c:v>
                </c:pt>
                <c:pt idx="577">
                  <c:v>#N/A</c:v>
                </c:pt>
                <c:pt idx="578">
                  <c:v>#N/A</c:v>
                </c:pt>
                <c:pt idx="579">
                  <c:v>#N/A</c:v>
                </c:pt>
                <c:pt idx="580">
                  <c:v>40.000000000000298</c:v>
                </c:pt>
                <c:pt idx="581">
                  <c:v>#N/A</c:v>
                </c:pt>
                <c:pt idx="582">
                  <c:v>#N/A</c:v>
                </c:pt>
                <c:pt idx="583">
                  <c:v>#N/A</c:v>
                </c:pt>
                <c:pt idx="584">
                  <c:v>#N/A</c:v>
                </c:pt>
                <c:pt idx="585">
                  <c:v>#N/A</c:v>
                </c:pt>
                <c:pt idx="586">
                  <c:v>#N/A</c:v>
                </c:pt>
                <c:pt idx="587">
                  <c:v>#N/A</c:v>
                </c:pt>
                <c:pt idx="588">
                  <c:v>#N/A</c:v>
                </c:pt>
                <c:pt idx="589">
                  <c:v>#N/A</c:v>
                </c:pt>
                <c:pt idx="590">
                  <c:v>41.000000000000313</c:v>
                </c:pt>
                <c:pt idx="591">
                  <c:v>#N/A</c:v>
                </c:pt>
                <c:pt idx="592">
                  <c:v>#N/A</c:v>
                </c:pt>
                <c:pt idx="593">
                  <c:v>#N/A</c:v>
                </c:pt>
                <c:pt idx="594">
                  <c:v>#N/A</c:v>
                </c:pt>
                <c:pt idx="595">
                  <c:v>#N/A</c:v>
                </c:pt>
                <c:pt idx="596">
                  <c:v>#N/A</c:v>
                </c:pt>
                <c:pt idx="597">
                  <c:v>#N/A</c:v>
                </c:pt>
                <c:pt idx="598">
                  <c:v>#N/A</c:v>
                </c:pt>
                <c:pt idx="599">
                  <c:v>#N/A</c:v>
                </c:pt>
                <c:pt idx="600">
                  <c:v>42.000000000000327</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2050.6023199152528</c:v>
                </c:pt>
                <c:pt idx="345">
                  <c:v>2050.5478176302659</c:v>
                </c:pt>
                <c:pt idx="346">
                  <c:v>2050.3952896108731</c:v>
                </c:pt>
                <c:pt idx="347">
                  <c:v>2050.1448697457254</c:v>
                </c:pt>
                <c:pt idx="348">
                  <c:v>2049.7966928435139</c:v>
                </c:pt>
                <c:pt idx="349">
                  <c:v>2049.3508955513689</c:v>
                </c:pt>
                <c:pt idx="350">
                  <c:v>2048.8076172409847</c:v>
                </c:pt>
                <c:pt idx="351">
                  <c:v>2048.1670008537167</c:v>
                </c:pt>
                <c:pt idx="352">
                  <c:v>2047.4291936973832</c:v>
                </c:pt>
                <c:pt idx="353">
                  <c:v>2046.594348189177</c:v>
                </c:pt>
                <c:pt idx="354">
                  <c:v>2045.6626225408429</c:v>
                </c:pt>
                <c:pt idx="355">
                  <c:v>2044.6341813839629</c:v>
                </c:pt>
                <c:pt idx="356">
                  <c:v>2043.5091963347236</c:v>
                </c:pt>
                <c:pt idx="357">
                  <c:v>2042.2878464988655</c:v>
                </c:pt>
                <c:pt idx="358">
                  <c:v>2040.9703189185759</c:v>
                </c:pt>
                <c:pt idx="359">
                  <c:v>2039.556808963905</c:v>
                </c:pt>
                <c:pt idx="360">
                  <c:v>2038.0475206718502</c:v>
                </c:pt>
                <c:pt idx="361">
                  <c:v>2036.4426670366049</c:v>
                </c:pt>
                <c:pt idx="362">
                  <c:v>2034.7424702546423</c:v>
                </c:pt>
                <c:pt idx="363">
                  <c:v>2032.9471619283268</c:v>
                </c:pt>
                <c:pt idx="364">
                  <c:v>2031.0569832316692</c:v>
                </c:pt>
                <c:pt idx="365">
                  <c:v>2029.072185041678</c:v>
                </c:pt>
                <c:pt idx="366">
                  <c:v>2026.9930280385524</c:v>
                </c:pt>
                <c:pt idx="367">
                  <c:v>2024.8197827777212</c:v>
                </c:pt>
                <c:pt idx="368">
                  <c:v>2022.5527297364845</c:v>
                </c:pt>
                <c:pt idx="369">
                  <c:v>2020.1921593377585</c:v>
                </c:pt>
                <c:pt idx="370">
                  <c:v>2017.7383719531852</c:v>
                </c:pt>
                <c:pt idx="371">
                  <c:v>2015.1916778876314</c:v>
                </c:pt>
                <c:pt idx="372">
                  <c:v>2012.5523973468985</c:v>
                </c:pt>
                <c:pt idx="373">
                  <c:v>2009.8208603902567</c:v>
                </c:pt>
                <c:pt idx="374">
                  <c:v>2006.997406869252</c:v>
                </c:pt>
                <c:pt idx="375">
                  <c:v>2004.08238635407</c:v>
                </c:pt>
                <c:pt idx="376">
                  <c:v>2001.0761580486037</c:v>
                </c:pt>
                <c:pt idx="377">
                  <c:v>1997.9790906952446</c:v>
                </c:pt>
                <c:pt idx="378">
                  <c:v>1994.7915624703119</c:v>
                </c:pt>
                <c:pt idx="379">
                  <c:v>1991.5139608709342</c:v>
                </c:pt>
                <c:pt idx="380">
                  <c:v>1988.1466825941177</c:v>
                </c:pt>
                <c:pt idx="381">
                  <c:v>1984.6901334086592</c:v>
                </c:pt>
                <c:pt idx="382">
                  <c:v>1981.1447280204993</c:v>
                </c:pt>
                <c:pt idx="383">
                  <c:v>1977.5108899320555</c:v>
                </c:pt>
                <c:pt idx="384">
                  <c:v>1973.7890512960266</c:v>
                </c:pt>
                <c:pt idx="385">
                  <c:v>1969.9796527641158</c:v>
                </c:pt>
                <c:pt idx="386">
                  <c:v>1966.0831433310852</c:v>
                </c:pt>
                <c:pt idx="387">
                  <c:v>1962.0999801745211</c:v>
                </c:pt>
                <c:pt idx="388">
                  <c:v>1958.0306284906601</c:v>
                </c:pt>
                <c:pt idx="389">
                  <c:v>1953.8755613266048</c:v>
                </c:pt>
                <c:pt idx="390">
                  <c:v>1949.6352594092307</c:v>
                </c:pt>
                <c:pt idx="391">
                  <c:v>1945.3102109710728</c:v>
                </c:pt>
                <c:pt idx="392">
                  <c:v>1940.9009115734607</c:v>
                </c:pt>
                <c:pt idx="393">
                  <c:v>1936.4078639271527</c:v>
                </c:pt>
                <c:pt idx="394">
                  <c:v>1931.8315777107146</c:v>
                </c:pt>
                <c:pt idx="395">
                  <c:v>1927.1725693868677</c:v>
                </c:pt>
                <c:pt idx="396">
                  <c:v>1922.4313620170271</c:v>
                </c:pt>
                <c:pt idx="397">
                  <c:v>1917.6084850742363</c:v>
                </c:pt>
                <c:pt idx="398">
                  <c:v>1912.7044742547</c:v>
                </c:pt>
                <c:pt idx="399">
                  <c:v>1907.7198712881063</c:v>
                </c:pt>
                <c:pt idx="400">
                  <c:v>1902.6552237469225</c:v>
                </c:pt>
                <c:pt idx="401">
                  <c:v>1897.5110848548422</c:v>
                </c:pt>
                <c:pt idx="402">
                  <c:v>1892.2880132945563</c:v>
                </c:pt>
                <c:pt idx="403">
                  <c:v>1886.9865730150125</c:v>
                </c:pt>
                <c:pt idx="404">
                  <c:v>1881.6073330383249</c:v>
                </c:pt>
                <c:pt idx="405">
                  <c:v>1876.1508672664866</c:v>
                </c:pt>
                <c:pt idx="406">
                  <c:v>1870.6177542880375</c:v>
                </c:pt>
                <c:pt idx="407">
                  <c:v>1865.0085771848312</c:v>
                </c:pt>
                <c:pt idx="408">
                  <c:v>1859.3239233390425</c:v>
                </c:pt>
                <c:pt idx="409">
                  <c:v>1853.5643842405511</c:v>
                </c:pt>
                <c:pt idx="410">
                  <c:v>1847.7305552948339</c:v>
                </c:pt>
                <c:pt idx="411">
                  <c:v>1841.8230356314941</c:v>
                </c:pt>
                <c:pt idx="412">
                  <c:v>1835.8424279135493</c:v>
                </c:pt>
                <c:pt idx="413">
                  <c:v>1829.7893381476006</c:v>
                </c:pt>
                <c:pt idx="414">
                  <c:v>1823.6643754949962</c:v>
                </c:pt>
                <c:pt idx="415">
                  <c:v>1817.4681520841027</c:v>
                </c:pt>
                <c:pt idx="416">
                  <c:v>1811.2012828237914</c:v>
                </c:pt>
                <c:pt idx="417">
                  <c:v>1804.864385218244</c:v>
                </c:pt>
                <c:pt idx="418">
                  <c:v>1798.4580791831784</c:v>
                </c:pt>
                <c:pt idx="419">
                  <c:v>1791.9829868635911</c:v>
                </c:pt>
                <c:pt idx="420">
                  <c:v>1785.4397324531087</c:v>
                </c:pt>
                <c:pt idx="421">
                  <c:v>1778.8289420150388</c:v>
                </c:pt>
                <c:pt idx="422">
                  <c:v>1772.1512433052046</c:v>
                </c:pt>
                <c:pt idx="423">
                  <c:v>1765.4072655966474</c:v>
                </c:pt>
                <c:pt idx="424">
                  <c:v>1758.5976395062726</c:v>
                </c:pt>
                <c:pt idx="425">
                  <c:v>1751.7229968235165</c:v>
                </c:pt>
                <c:pt idx="426">
                  <c:v>1744.7839703411055</c:v>
                </c:pt>
                <c:pt idx="427">
                  <c:v>1737.7811936879721</c:v>
                </c:pt>
                <c:pt idx="428">
                  <c:v>1730.7153011643973</c:v>
                </c:pt>
                <c:pt idx="429">
                  <c:v>1723.586927579436</c:v>
                </c:pt>
                <c:pt idx="430">
                  <c:v>1716.3967080906859</c:v>
                </c:pt>
                <c:pt idx="431">
                  <c:v>1709.1452780464526</c:v>
                </c:pt>
                <c:pt idx="432">
                  <c:v>1701.8332728303617</c:v>
                </c:pt>
                <c:pt idx="433">
                  <c:v>1694.4613277084675</c:v>
                </c:pt>
                <c:pt idx="434">
                  <c:v>1687.0300776789004</c:v>
                </c:pt>
                <c:pt idx="435">
                  <c:v>1679.5401573240961</c:v>
                </c:pt>
                <c:pt idx="436">
                  <c:v>1671.9922006656432</c:v>
                </c:pt>
                <c:pt idx="437">
                  <c:v>1664.3868410217851</c:v>
                </c:pt>
                <c:pt idx="438">
                  <c:v>1656.7247108676083</c:v>
                </c:pt>
                <c:pt idx="439">
                  <c:v>1649.0064416979453</c:v>
                </c:pt>
                <c:pt idx="440">
                  <c:v>1641.232663893019</c:v>
                </c:pt>
                <c:pt idx="441">
                  <c:v>1633.4040065868512</c:v>
                </c:pt>
                <c:pt idx="442">
                  <c:v>1625.5210975384559</c:v>
                </c:pt>
                <c:pt idx="443">
                  <c:v>1617.5845630058343</c:v>
                </c:pt>
                <c:pt idx="444">
                  <c:v>1609.5950276227875</c:v>
                </c:pt>
                <c:pt idx="445">
                  <c:v>1601.5531142785583</c:v>
                </c:pt>
                <c:pt idx="446">
                  <c:v>1593.459444000312</c:v>
                </c:pt>
                <c:pt idx="447">
                  <c:v>1585.3146358384633</c:v>
                </c:pt>
                <c:pt idx="448">
                  <c:v>1577.1193067548541</c:v>
                </c:pt>
                <c:pt idx="449">
                  <c:v>1568.8740715137842</c:v>
                </c:pt>
                <c:pt idx="450">
                  <c:v>1560.5795425758959</c:v>
                </c:pt>
                <c:pt idx="451">
                  <c:v>1552.2363299949086</c:v>
                </c:pt>
                <c:pt idx="452">
                  <c:v>1543.8450413172011</c:v>
                </c:pt>
                <c:pt idx="453">
                  <c:v>1535.4062814842327</c:v>
                </c:pt>
                <c:pt idx="454">
                  <c:v>1526.9206527377969</c:v>
                </c:pt>
                <c:pt idx="455">
                  <c:v>1518.3887545280948</c:v>
                </c:pt>
                <c:pt idx="456">
                  <c:v>1509.8111834246183</c:v>
                </c:pt>
                <c:pt idx="457">
                  <c:v>1501.1885330298269</c:v>
                </c:pt>
                <c:pt idx="458">
                  <c:v>1492.5213938956024</c:v>
                </c:pt>
                <c:pt idx="459">
                  <c:v>1483.8103534424652</c:v>
                </c:pt>
                <c:pt idx="460">
                  <c:v>1475.0559958815306</c:v>
                </c:pt>
                <c:pt idx="461">
                  <c:v>1466.2589021391861</c:v>
                </c:pt>
                <c:pt idx="462">
                  <c:v>1457.4196497844664</c:v>
                </c:pt>
                <c:pt idx="463">
                  <c:v>1448.5388129591024</c:v>
                </c:pt>
                <c:pt idx="464">
                  <c:v>1439.6169623102201</c:v>
                </c:pt>
                <c:pt idx="465">
                  <c:v>1430.65466492566</c:v>
                </c:pt>
                <c:pt idx="466">
                  <c:v>1421.6524842718939</c:v>
                </c:pt>
                <c:pt idx="467">
                  <c:v>1412.610980134506</c:v>
                </c:pt>
                <c:pt idx="468">
                  <c:v>1403.5307085612112</c:v>
                </c:pt>
                <c:pt idx="469">
                  <c:v>1394.4122218073774</c:v>
                </c:pt>
                <c:pt idx="470">
                  <c:v>1385.2560682840233</c:v>
                </c:pt>
                <c:pt idx="471">
                  <c:v>1376.0627925082547</c:v>
                </c:pt>
                <c:pt idx="472">
                  <c:v>1366.8329350561094</c:v>
                </c:pt>
                <c:pt idx="473">
                  <c:v>1357.567032517773</c:v>
                </c:pt>
                <c:pt idx="474">
                  <c:v>1348.2656174551341</c:v>
                </c:pt>
                <c:pt idx="475">
                  <c:v>1338.9292183616394</c:v>
                </c:pt>
                <c:pt idx="476">
                  <c:v>1329.5583596244151</c:v>
                </c:pt>
                <c:pt idx="477">
                  <c:v>1320.1535614886157</c:v>
                </c:pt>
                <c:pt idx="478">
                  <c:v>1310.7153400239638</c:v>
                </c:pt>
                <c:pt idx="479">
                  <c:v>1301.244207093443</c:v>
                </c:pt>
                <c:pt idx="480">
                  <c:v>1291.7406703241049</c:v>
                </c:pt>
                <c:pt idx="481">
                  <c:v>1282.2052330799511</c:v>
                </c:pt>
                <c:pt idx="482">
                  <c:v>1272.6383944368529</c:v>
                </c:pt>
                <c:pt idx="483">
                  <c:v>1263.0406491594674</c:v>
                </c:pt>
                <c:pt idx="484">
                  <c:v>1253.4124876801122</c:v>
                </c:pt>
                <c:pt idx="485">
                  <c:v>1243.7543960795579</c:v>
                </c:pt>
                <c:pt idx="486">
                  <c:v>1234.0668560696977</c:v>
                </c:pt>
                <c:pt idx="487">
                  <c:v>1224.3503449780574</c:v>
                </c:pt>
                <c:pt idx="488">
                  <c:v>1214.6053357341025</c:v>
                </c:pt>
                <c:pt idx="489">
                  <c:v>1204.8322968573036</c:v>
                </c:pt>
                <c:pt idx="490">
                  <c:v>1195.0316924469203</c:v>
                </c:pt>
                <c:pt idx="491">
                  <c:v>1185.2039821734636</c:v>
                </c:pt>
                <c:pt idx="492">
                  <c:v>1175.3496212717969</c:v>
                </c:pt>
                <c:pt idx="493">
                  <c:v>1165.4690605358353</c:v>
                </c:pt>
                <c:pt idx="494">
                  <c:v>1155.5627463148048</c:v>
                </c:pt>
                <c:pt idx="495">
                  <c:v>1145.631120511021</c:v>
                </c:pt>
                <c:pt idx="496">
                  <c:v>1135.6746205791476</c:v>
                </c:pt>
                <c:pt idx="497">
                  <c:v>1125.693679526898</c:v>
                </c:pt>
                <c:pt idx="498">
                  <c:v>1115.6887259171385</c:v>
                </c:pt>
                <c:pt idx="499">
                  <c:v>1105.6601838713564</c:v>
                </c:pt>
                <c:pt idx="500">
                  <c:v>1095.608473074454</c:v>
                </c:pt>
                <c:pt idx="501">
                  <c:v>1085.5340087808318</c:v>
                </c:pt>
                <c:pt idx="502">
                  <c:v>1075.4372018217218</c:v>
                </c:pt>
                <c:pt idx="503">
                  <c:v>1065.3184586137352</c:v>
                </c:pt>
                <c:pt idx="504">
                  <c:v>1055.1781811685864</c:v>
                </c:pt>
                <c:pt idx="505">
                  <c:v>1045.0167671039599</c:v>
                </c:pt>
                <c:pt idx="506">
                  <c:v>1034.8346096554785</c:v>
                </c:pt>
                <c:pt idx="507">
                  <c:v>1024.632097689745</c:v>
                </c:pt>
                <c:pt idx="508">
                  <c:v>1014.4096157184152</c:v>
                </c:pt>
                <c:pt idx="509">
                  <c:v>1004.1675439132715</c:v>
                </c:pt>
                <c:pt idx="510">
                  <c:v>993.90625812226301</c:v>
                </c:pt>
                <c:pt idx="511">
                  <c:v>983.62612988647663</c:v>
                </c:pt>
                <c:pt idx="512">
                  <c:v>973.32752645800758</c:v>
                </c:pt>
                <c:pt idx="513">
                  <c:v>963.01081081869586</c:v>
                </c:pt>
                <c:pt idx="514">
                  <c:v>952.67634169969699</c:v>
                </c:pt>
                <c:pt idx="515">
                  <c:v>942.3244736018554</c:v>
                </c:pt>
                <c:pt idx="516">
                  <c:v>931.95555681684868</c:v>
                </c:pt>
                <c:pt idx="517">
                  <c:v>921.56993744907311</c:v>
                </c:pt>
                <c:pt idx="518">
                  <c:v>911.16795743823945</c:v>
                </c:pt>
                <c:pt idx="519">
                  <c:v>900.74995458265062</c:v>
                </c:pt>
                <c:pt idx="520">
                  <c:v>890.3162625631312</c:v>
                </c:pt>
                <c:pt idx="521">
                  <c:v>879.86721096758095</c:v>
                </c:pt>
                <c:pt idx="522">
                  <c:v>869.40312531612392</c:v>
                </c:pt>
                <c:pt idx="523">
                  <c:v>858.92432708682713</c:v>
                </c:pt>
                <c:pt idx="524">
                  <c:v>848.43113374196002</c:v>
                </c:pt>
                <c:pt idx="525">
                  <c:v>837.92385875477009</c:v>
                </c:pt>
                <c:pt idx="526">
                  <c:v>827.40281163674854</c:v>
                </c:pt>
                <c:pt idx="527">
                  <c:v>816.86829796536051</c:v>
                </c:pt>
                <c:pt idx="528">
                  <c:v>806.32061941221536</c:v>
                </c:pt>
                <c:pt idx="529">
                  <c:v>795.76007377165342</c:v>
                </c:pt>
                <c:pt idx="530">
                  <c:v>785.18695498972511</c:v>
                </c:pt>
                <c:pt idx="531">
                  <c:v>774.6015531935401</c:v>
                </c:pt>
                <c:pt idx="532">
                  <c:v>764.0041547209629</c:v>
                </c:pt>
                <c:pt idx="533">
                  <c:v>753.39504215063471</c:v>
                </c:pt>
                <c:pt idx="534">
                  <c:v>742.77449433229879</c:v>
                </c:pt>
                <c:pt idx="535">
                  <c:v>732.14278641740873</c:v>
                </c:pt>
                <c:pt idx="536">
                  <c:v>721.50018989000012</c:v>
                </c:pt>
                <c:pt idx="537">
                  <c:v>710.84697259780455</c:v>
                </c:pt>
                <c:pt idx="538">
                  <c:v>700.18339878358802</c:v>
                </c:pt>
                <c:pt idx="539">
                  <c:v>689.50972911669351</c:v>
                </c:pt>
                <c:pt idx="540">
                  <c:v>678.82622072477102</c:v>
                </c:pt>
                <c:pt idx="541">
                  <c:v>668.13312722567593</c:v>
                </c:pt>
                <c:pt idx="542">
                  <c:v>657.43069875951903</c:v>
                </c:pt>
                <c:pt idx="543">
                  <c:v>646.71918202085146</c:v>
                </c:pt>
                <c:pt idx="544">
                  <c:v>635.9988202909683</c:v>
                </c:pt>
                <c:pt idx="545">
                  <c:v>625.26985347031427</c:v>
                </c:pt>
                <c:pt idx="546">
                  <c:v>614.53251811097687</c:v>
                </c:pt>
                <c:pt idx="547">
                  <c:v>603.7870474492521</c:v>
                </c:pt>
                <c:pt idx="548">
                  <c:v>593.03367143826745</c:v>
                </c:pt>
                <c:pt idx="549">
                  <c:v>582.27261678064906</c:v>
                </c:pt>
                <c:pt idx="550">
                  <c:v>571.50410696121889</c:v>
                </c:pt>
                <c:pt idx="551">
                  <c:v>560.72836227970913</c:v>
                </c:pt>
                <c:pt idx="552">
                  <c:v>549.94559988348044</c:v>
                </c:pt>
                <c:pt idx="553">
                  <c:v>539.15603380023254</c:v>
                </c:pt>
                <c:pt idx="554">
                  <c:v>528.3598749706947</c:v>
                </c:pt>
                <c:pt idx="555">
                  <c:v>517.55733128128497</c:v>
                </c:pt>
                <c:pt idx="556">
                  <c:v>506.7486075967264</c:v>
                </c:pt>
                <c:pt idx="557">
                  <c:v>495.9339057926104</c:v>
                </c:pt>
                <c:pt idx="558">
                  <c:v>485.11342478789618</c:v>
                </c:pt>
                <c:pt idx="559">
                  <c:v>474.28736057733664</c:v>
                </c:pt>
                <c:pt idx="560">
                  <c:v>463.45590626382108</c:v>
                </c:pt>
                <c:pt idx="561">
                  <c:v>452.61925209062542</c:v>
                </c:pt>
                <c:pt idx="562">
                  <c:v>441.77758547356098</c:v>
                </c:pt>
                <c:pt idx="563">
                  <c:v>430.93109103301322</c:v>
                </c:pt>
                <c:pt idx="564">
                  <c:v>420.07995062586264</c:v>
                </c:pt>
                <c:pt idx="565">
                  <c:v>409.2243433772793</c:v>
                </c:pt>
                <c:pt idx="566">
                  <c:v>398.36444571238383</c:v>
                </c:pt>
                <c:pt idx="567">
                  <c:v>387.50043138776772</c:v>
                </c:pt>
                <c:pt idx="568">
                  <c:v>376.63247152286544</c:v>
                </c:pt>
                <c:pt idx="569">
                  <c:v>365.7607346311724</c:v>
                </c:pt>
                <c:pt idx="570">
                  <c:v>354.88538665130193</c:v>
                </c:pt>
                <c:pt idx="571">
                  <c:v>344.00659097787531</c:v>
                </c:pt>
                <c:pt idx="572">
                  <c:v>333.12450849223922</c:v>
                </c:pt>
                <c:pt idx="573">
                  <c:v>322.23929759300478</c:v>
                </c:pt>
                <c:pt idx="574">
                  <c:v>311.35111422640335</c:v>
                </c:pt>
                <c:pt idx="575">
                  <c:v>300.46011191645374</c:v>
                </c:pt>
                <c:pt idx="576">
                  <c:v>289.566441794936</c:v>
                </c:pt>
                <c:pt idx="577">
                  <c:v>278.6702526311679</c:v>
                </c:pt>
                <c:pt idx="578">
                  <c:v>267.77169086157909</c:v>
                </c:pt>
                <c:pt idx="579">
                  <c:v>256.87090061907941</c:v>
                </c:pt>
                <c:pt idx="580">
                  <c:v>245.96802376221734</c:v>
                </c:pt>
                <c:pt idx="581">
                  <c:v>235.06319990412501</c:v>
                </c:pt>
                <c:pt idx="582">
                  <c:v>224.15656644124655</c:v>
                </c:pt>
                <c:pt idx="583">
                  <c:v>213.2482585818465</c:v>
                </c:pt>
                <c:pt idx="584">
                  <c:v>202.3384093742952</c:v>
                </c:pt>
                <c:pt idx="585">
                  <c:v>191.42714973512881</c:v>
                </c:pt>
                <c:pt idx="586">
                  <c:v>180.51460847688082</c:v>
                </c:pt>
                <c:pt idx="587">
                  <c:v>169.60091233568318</c:v>
                </c:pt>
                <c:pt idx="588">
                  <c:v>158.68618599863453</c:v>
                </c:pt>
                <c:pt idx="589">
                  <c:v>147.77055213093362</c:v>
                </c:pt>
                <c:pt idx="590">
                  <c:v>136.85413140277609</c:v>
                </c:pt>
                <c:pt idx="591">
                  <c:v>125.93704251601268</c:v>
                </c:pt>
                <c:pt idx="592">
                  <c:v>115.01940223056774</c:v>
                </c:pt>
                <c:pt idx="593">
                  <c:v>104.1013253906162</c:v>
                </c:pt>
                <c:pt idx="594">
                  <c:v>93.182924950518128</c:v>
                </c:pt>
                <c:pt idx="595">
                  <c:v>82.264312000509534</c:v>
                </c:pt>
                <c:pt idx="596">
                  <c:v>71.3455957921486</c:v>
                </c:pt>
                <c:pt idx="597">
                  <c:v>60.426883763516472</c:v>
                </c:pt>
                <c:pt idx="598">
                  <c:v>49.508281564171881</c:v>
                </c:pt>
                <c:pt idx="599">
                  <c:v>38.58989307985911</c:v>
                </c:pt>
                <c:pt idx="600">
                  <c:v>27.671820456968799</c:v>
                </c:pt>
                <c:pt idx="601">
                  <c:v>16.754164126751263</c:v>
                </c:pt>
                <c:pt idx="602">
                  <c:v>5.8370228292821338</c:v>
                </c:pt>
                <c:pt idx="603">
                  <c:v>-5.0795063628197994</c:v>
                </c:pt>
                <c:pt idx="604">
                  <c:v>-5.0904225615206</c:v>
                </c:pt>
                <c:pt idx="605">
                  <c:v>-5.1013387594665147</c:v>
                </c:pt>
                <c:pt idx="606">
                  <c:v>-5.1122549566574493</c:v>
                </c:pt>
                <c:pt idx="607">
                  <c:v>-5.1231711530933115</c:v>
                </c:pt>
                <c:pt idx="608">
                  <c:v>-5.134087348774008</c:v>
                </c:pt>
                <c:pt idx="609">
                  <c:v>-5.1450035436994455</c:v>
                </c:pt>
                <c:pt idx="610">
                  <c:v>-5.1559197378695316</c:v>
                </c:pt>
                <c:pt idx="611">
                  <c:v>-5.1668359312841732</c:v>
                </c:pt>
                <c:pt idx="612">
                  <c:v>-5.1777521239432778</c:v>
                </c:pt>
                <c:pt idx="613">
                  <c:v>-5.1886683158467521</c:v>
                </c:pt>
                <c:pt idx="614">
                  <c:v>-5.199584506994503</c:v>
                </c:pt>
                <c:pt idx="615">
                  <c:v>-5.2105006973864381</c:v>
                </c:pt>
                <c:pt idx="616">
                  <c:v>-5.221416887022464</c:v>
                </c:pt>
                <c:pt idx="617">
                  <c:v>-5.2323330759024875</c:v>
                </c:pt>
                <c:pt idx="618">
                  <c:v>-5.2432492640264163</c:v>
                </c:pt>
                <c:pt idx="619">
                  <c:v>-5.2541654513941571</c:v>
                </c:pt>
                <c:pt idx="620">
                  <c:v>-5.2650816380056167</c:v>
                </c:pt>
                <c:pt idx="621">
                  <c:v>-5.2759978238607026</c:v>
                </c:pt>
                <c:pt idx="622">
                  <c:v>-5.2869140089593216</c:v>
                </c:pt>
                <c:pt idx="623">
                  <c:v>-5.2978301933013805</c:v>
                </c:pt>
                <c:pt idx="624">
                  <c:v>-5.3087463768867869</c:v>
                </c:pt>
                <c:pt idx="625">
                  <c:v>-5.3196625597154483</c:v>
                </c:pt>
                <c:pt idx="626">
                  <c:v>-5.3305787417872708</c:v>
                </c:pt>
                <c:pt idx="627">
                  <c:v>-5.3414949231021618</c:v>
                </c:pt>
                <c:pt idx="628">
                  <c:v>-5.352411103660029</c:v>
                </c:pt>
                <c:pt idx="629">
                  <c:v>-5.3633272834607784</c:v>
                </c:pt>
                <c:pt idx="630">
                  <c:v>-5.3742434625043174</c:v>
                </c:pt>
                <c:pt idx="631">
                  <c:v>-5.3851596407905538</c:v>
                </c:pt>
                <c:pt idx="632">
                  <c:v>-5.3960758183193942</c:v>
                </c:pt>
                <c:pt idx="633">
                  <c:v>-5.4069919950907455</c:v>
                </c:pt>
                <c:pt idx="634">
                  <c:v>-5.4179081711045152</c:v>
                </c:pt>
                <c:pt idx="635">
                  <c:v>-5.4288243463606101</c:v>
                </c:pt>
                <c:pt idx="636">
                  <c:v>-5.4397405208589369</c:v>
                </c:pt>
                <c:pt idx="637">
                  <c:v>-5.4506566945994033</c:v>
                </c:pt>
                <c:pt idx="638">
                  <c:v>-5.461572867581916</c:v>
                </c:pt>
                <c:pt idx="639">
                  <c:v>-5.4724890398063826</c:v>
                </c:pt>
                <c:pt idx="640">
                  <c:v>-5.4834052112727099</c:v>
                </c:pt>
                <c:pt idx="641">
                  <c:v>-5.4943213819808054</c:v>
                </c:pt>
                <c:pt idx="642">
                  <c:v>-5.5052375519305752</c:v>
                </c:pt>
                <c:pt idx="643">
                  <c:v>-5.5161537211219276</c:v>
                </c:pt>
                <c:pt idx="644">
                  <c:v>-5.5270698895547685</c:v>
                </c:pt>
                <c:pt idx="645">
                  <c:v>-5.5379860572290056</c:v>
                </c:pt>
                <c:pt idx="646">
                  <c:v>-5.5489022241445465</c:v>
                </c:pt>
                <c:pt idx="647">
                  <c:v>-5.5598183903012979</c:v>
                </c:pt>
                <c:pt idx="648">
                  <c:v>-5.5707345556991665</c:v>
                </c:pt>
                <c:pt idx="649">
                  <c:v>-5.5816507203380601</c:v>
                </c:pt>
                <c:pt idx="650">
                  <c:v>-5.5925668842178853</c:v>
                </c:pt>
                <c:pt idx="651">
                  <c:v>-5.6034830473385497</c:v>
                </c:pt>
                <c:pt idx="652">
                  <c:v>-5.6143992096999602</c:v>
                </c:pt>
                <c:pt idx="653">
                  <c:v>-5.6253153713020234</c:v>
                </c:pt>
                <c:pt idx="654">
                  <c:v>-5.636231532144647</c:v>
                </c:pt>
                <c:pt idx="655">
                  <c:v>-5.6471476922277377</c:v>
                </c:pt>
                <c:pt idx="656">
                  <c:v>-5.6580638515512032</c:v>
                </c:pt>
                <c:pt idx="657">
                  <c:v>-5.6689800101149501</c:v>
                </c:pt>
                <c:pt idx="658">
                  <c:v>-5.6798961679188862</c:v>
                </c:pt>
                <c:pt idx="659">
                  <c:v>-5.6908123249629181</c:v>
                </c:pt>
                <c:pt idx="660">
                  <c:v>-5.7017284812469526</c:v>
                </c:pt>
                <c:pt idx="661">
                  <c:v>-5.7126446367708974</c:v>
                </c:pt>
                <c:pt idx="662">
                  <c:v>-5.7235607915346591</c:v>
                </c:pt>
                <c:pt idx="663">
                  <c:v>-5.7344769455381455</c:v>
                </c:pt>
                <c:pt idx="664">
                  <c:v>-5.7453930987812631</c:v>
                </c:pt>
                <c:pt idx="665">
                  <c:v>-5.7563092512639198</c:v>
                </c:pt>
                <c:pt idx="666">
                  <c:v>-5.7672254029860222</c:v>
                </c:pt>
                <c:pt idx="667">
                  <c:v>-5.778141553947477</c:v>
                </c:pt>
                <c:pt idx="668">
                  <c:v>-5.7890577041481919</c:v>
                </c:pt>
                <c:pt idx="669">
                  <c:v>-5.7999738535880745</c:v>
                </c:pt>
                <c:pt idx="670">
                  <c:v>-5.8108900022670316</c:v>
                </c:pt>
                <c:pt idx="671">
                  <c:v>-5.8218061501849698</c:v>
                </c:pt>
                <c:pt idx="672">
                  <c:v>-5.8327222973417969</c:v>
                </c:pt>
                <c:pt idx="673">
                  <c:v>-5.8436384437374196</c:v>
                </c:pt>
                <c:pt idx="674">
                  <c:v>-5.8545545893717454</c:v>
                </c:pt>
                <c:pt idx="675">
                  <c:v>-5.8654707342446812</c:v>
                </c:pt>
                <c:pt idx="676">
                  <c:v>-5.8763868783561337</c:v>
                </c:pt>
                <c:pt idx="677">
                  <c:v>-5.8873030217060114</c:v>
                </c:pt>
                <c:pt idx="678">
                  <c:v>-5.8982191642942201</c:v>
                </c:pt>
                <c:pt idx="679">
                  <c:v>-5.9091353061206675</c:v>
                </c:pt>
                <c:pt idx="680">
                  <c:v>-5.9200514471852612</c:v>
                </c:pt>
                <c:pt idx="681">
                  <c:v>-5.930967587487908</c:v>
                </c:pt>
                <c:pt idx="682">
                  <c:v>-5.9418837270285145</c:v>
                </c:pt>
                <c:pt idx="683">
                  <c:v>-5.9527998658069885</c:v>
                </c:pt>
                <c:pt idx="684">
                  <c:v>-5.9637160038232366</c:v>
                </c:pt>
                <c:pt idx="685">
                  <c:v>-5.9746321410771666</c:v>
                </c:pt>
                <c:pt idx="686">
                  <c:v>-5.9855482775686859</c:v>
                </c:pt>
                <c:pt idx="687">
                  <c:v>-5.9964644132977014</c:v>
                </c:pt>
                <c:pt idx="688">
                  <c:v>-6.0073805482641198</c:v>
                </c:pt>
                <c:pt idx="689">
                  <c:v>-6.0182966824678488</c:v>
                </c:pt>
                <c:pt idx="690">
                  <c:v>-6.029212815908795</c:v>
                </c:pt>
                <c:pt idx="691">
                  <c:v>-6.0401289485868661</c:v>
                </c:pt>
                <c:pt idx="692">
                  <c:v>-6.0510450805019689</c:v>
                </c:pt>
                <c:pt idx="693">
                  <c:v>-6.0619612116540109</c:v>
                </c:pt>
                <c:pt idx="694">
                  <c:v>-6.072877342042899</c:v>
                </c:pt>
                <c:pt idx="695">
                  <c:v>-6.0837934716685407</c:v>
                </c:pt>
                <c:pt idx="696">
                  <c:v>-6.0947096005308428</c:v>
                </c:pt>
                <c:pt idx="697">
                  <c:v>-6.1056257286297129</c:v>
                </c:pt>
                <c:pt idx="698">
                  <c:v>-6.1165418559650577</c:v>
                </c:pt>
                <c:pt idx="699">
                  <c:v>-6.127457982536785</c:v>
                </c:pt>
                <c:pt idx="700">
                  <c:v>-6.1383741083448022</c:v>
                </c:pt>
                <c:pt idx="701">
                  <c:v>-6.1492902333890154</c:v>
                </c:pt>
                <c:pt idx="702">
                  <c:v>-6.1602063576693329</c:v>
                </c:pt>
                <c:pt idx="703">
                  <c:v>-6.1711224811856615</c:v>
                </c:pt>
                <c:pt idx="704">
                  <c:v>-6.1820386039379081</c:v>
                </c:pt>
                <c:pt idx="705">
                  <c:v>-6.1929547259259801</c:v>
                </c:pt>
                <c:pt idx="706">
                  <c:v>-6.2038708471497843</c:v>
                </c:pt>
                <c:pt idx="707">
                  <c:v>-6.2147869676092284</c:v>
                </c:pt>
                <c:pt idx="708">
                  <c:v>-6.2257030873042192</c:v>
                </c:pt>
                <c:pt idx="709">
                  <c:v>-6.2366192062346641</c:v>
                </c:pt>
                <c:pt idx="710">
                  <c:v>-6.247535324400471</c:v>
                </c:pt>
                <c:pt idx="711">
                  <c:v>-6.2584514418015464</c:v>
                </c:pt>
                <c:pt idx="712">
                  <c:v>-6.2693675584377972</c:v>
                </c:pt>
                <c:pt idx="713">
                  <c:v>-6.280283674309131</c:v>
                </c:pt>
                <c:pt idx="714">
                  <c:v>-6.2911997894154554</c:v>
                </c:pt>
                <c:pt idx="715">
                  <c:v>-6.3021159037566772</c:v>
                </c:pt>
                <c:pt idx="716">
                  <c:v>-6.3130320173327039</c:v>
                </c:pt>
                <c:pt idx="717">
                  <c:v>-6.3239481301434424</c:v>
                </c:pt>
                <c:pt idx="718">
                  <c:v>-6.3348642421888002</c:v>
                </c:pt>
                <c:pt idx="719">
                  <c:v>-6.3457803534686841</c:v>
                </c:pt>
                <c:pt idx="720">
                  <c:v>-6.3566964639830017</c:v>
                </c:pt>
                <c:pt idx="721">
                  <c:v>-6.3676125737316598</c:v>
                </c:pt>
                <c:pt idx="722">
                  <c:v>-6.378528682714566</c:v>
                </c:pt>
                <c:pt idx="723">
                  <c:v>-6.389444790931627</c:v>
                </c:pt>
                <c:pt idx="724">
                  <c:v>-6.4003608983827505</c:v>
                </c:pt>
                <c:pt idx="725">
                  <c:v>-6.411277005067844</c:v>
                </c:pt>
                <c:pt idx="726">
                  <c:v>-6.4221931109868144</c:v>
                </c:pt>
                <c:pt idx="727">
                  <c:v>-6.4331092161395693</c:v>
                </c:pt>
                <c:pt idx="728">
                  <c:v>-6.4440253205260154</c:v>
                </c:pt>
                <c:pt idx="729">
                  <c:v>-6.4549414241460603</c:v>
                </c:pt>
                <c:pt idx="730">
                  <c:v>-6.4658575269996108</c:v>
                </c:pt>
                <c:pt idx="731">
                  <c:v>-6.4767736290865745</c:v>
                </c:pt>
                <c:pt idx="732">
                  <c:v>-6.4876897304068581</c:v>
                </c:pt>
                <c:pt idx="733">
                  <c:v>-6.4986058309603694</c:v>
                </c:pt>
                <c:pt idx="734">
                  <c:v>-6.5095219307470158</c:v>
                </c:pt>
                <c:pt idx="735">
                  <c:v>-6.5204380297667042</c:v>
                </c:pt>
                <c:pt idx="736">
                  <c:v>-6.5313541280193421</c:v>
                </c:pt>
                <c:pt idx="737">
                  <c:v>-6.5422702255048364</c:v>
                </c:pt>
                <c:pt idx="738">
                  <c:v>-6.5531863222230946</c:v>
                </c:pt>
                <c:pt idx="739">
                  <c:v>-6.5641024181740244</c:v>
                </c:pt>
                <c:pt idx="740">
                  <c:v>-6.5750185133575325</c:v>
                </c:pt>
                <c:pt idx="741">
                  <c:v>-6.5859346077735257</c:v>
                </c:pt>
                <c:pt idx="742">
                  <c:v>-6.5968507014219115</c:v>
                </c:pt>
                <c:pt idx="743">
                  <c:v>-6.6077667943025977</c:v>
                </c:pt>
                <c:pt idx="744">
                  <c:v>-6.6186828864154919</c:v>
                </c:pt>
                <c:pt idx="745">
                  <c:v>-6.6295989777604998</c:v>
                </c:pt>
                <c:pt idx="746">
                  <c:v>-6.64051506833753</c:v>
                </c:pt>
                <c:pt idx="747">
                  <c:v>-6.6514311581464893</c:v>
                </c:pt>
                <c:pt idx="748">
                  <c:v>-6.6623472471872853</c:v>
                </c:pt>
                <c:pt idx="749">
                  <c:v>-6.6732633354598248</c:v>
                </c:pt>
                <c:pt idx="750">
                  <c:v>-6.6841794229640152</c:v>
                </c:pt>
                <c:pt idx="751">
                  <c:v>-6.6950955096997644</c:v>
                </c:pt>
                <c:pt idx="752">
                  <c:v>-6.706011595666979</c:v>
                </c:pt>
                <c:pt idx="753">
                  <c:v>-6.7169276808655658</c:v>
                </c:pt>
                <c:pt idx="754">
                  <c:v>-6.7278437652954333</c:v>
                </c:pt>
                <c:pt idx="755">
                  <c:v>-6.7387598489564882</c:v>
                </c:pt>
                <c:pt idx="756">
                  <c:v>-6.7496759318486372</c:v>
                </c:pt>
                <c:pt idx="757">
                  <c:v>-6.7605920139717881</c:v>
                </c:pt>
                <c:pt idx="758">
                  <c:v>-6.7715080953258484</c:v>
                </c:pt>
                <c:pt idx="759">
                  <c:v>-6.7824241759107249</c:v>
                </c:pt>
                <c:pt idx="760">
                  <c:v>-6.7933402557263252</c:v>
                </c:pt>
                <c:pt idx="761">
                  <c:v>-6.8042563347725569</c:v>
                </c:pt>
                <c:pt idx="762">
                  <c:v>-6.8151724130493267</c:v>
                </c:pt>
                <c:pt idx="763">
                  <c:v>-6.8260884905565424</c:v>
                </c:pt>
                <c:pt idx="764">
                  <c:v>-6.8370045672941107</c:v>
                </c:pt>
                <c:pt idx="765">
                  <c:v>-6.8479206432619391</c:v>
                </c:pt>
                <c:pt idx="766">
                  <c:v>-6.8588367184599353</c:v>
                </c:pt>
                <c:pt idx="767">
                  <c:v>-6.869752792888006</c:v>
                </c:pt>
                <c:pt idx="768">
                  <c:v>-6.8806688665460589</c:v>
                </c:pt>
                <c:pt idx="769">
                  <c:v>-6.8915849394340016</c:v>
                </c:pt>
                <c:pt idx="770">
                  <c:v>-6.9025010115517409</c:v>
                </c:pt>
                <c:pt idx="771">
                  <c:v>-6.9134170828991843</c:v>
                </c:pt>
                <c:pt idx="772">
                  <c:v>-6.9243331534762387</c:v>
                </c:pt>
                <c:pt idx="773">
                  <c:v>-6.9352492232828116</c:v>
                </c:pt>
                <c:pt idx="774">
                  <c:v>-6.9461652923188106</c:v>
                </c:pt>
                <c:pt idx="775">
                  <c:v>-6.9570813605841426</c:v>
                </c:pt>
                <c:pt idx="776">
                  <c:v>-6.9679974280787151</c:v>
                </c:pt>
                <c:pt idx="777">
                  <c:v>-6.9789134948024358</c:v>
                </c:pt>
                <c:pt idx="778">
                  <c:v>-6.9898295607552114</c:v>
                </c:pt>
                <c:pt idx="779">
                  <c:v>-7.0007456259369496</c:v>
                </c:pt>
                <c:pt idx="780">
                  <c:v>-7.0116616903475579</c:v>
                </c:pt>
                <c:pt idx="781">
                  <c:v>-7.0225777539869432</c:v>
                </c:pt>
                <c:pt idx="782">
                  <c:v>-7.033493816855013</c:v>
                </c:pt>
                <c:pt idx="783">
                  <c:v>-7.0444098789516749</c:v>
                </c:pt>
                <c:pt idx="784">
                  <c:v>-7.0553259402768358</c:v>
                </c:pt>
                <c:pt idx="785">
                  <c:v>-7.0662420008304032</c:v>
                </c:pt>
                <c:pt idx="786">
                  <c:v>-7.0771580606122839</c:v>
                </c:pt>
                <c:pt idx="787">
                  <c:v>-7.0880741196223855</c:v>
                </c:pt>
                <c:pt idx="788">
                  <c:v>-7.0989901778606157</c:v>
                </c:pt>
                <c:pt idx="789">
                  <c:v>-7.109906235326882</c:v>
                </c:pt>
                <c:pt idx="790">
                  <c:v>-7.1208222920210913</c:v>
                </c:pt>
                <c:pt idx="791">
                  <c:v>-7.1317383479431511</c:v>
                </c:pt>
                <c:pt idx="792">
                  <c:v>-7.1426544030929682</c:v>
                </c:pt>
                <c:pt idx="793">
                  <c:v>-7.1535704574704511</c:v>
                </c:pt>
                <c:pt idx="794">
                  <c:v>-7.1644865110755056</c:v>
                </c:pt>
                <c:pt idx="795">
                  <c:v>-7.1754025639080403</c:v>
                </c:pt>
                <c:pt idx="796">
                  <c:v>-7.186318615967962</c:v>
                </c:pt>
                <c:pt idx="797">
                  <c:v>-7.1972346672551781</c:v>
                </c:pt>
                <c:pt idx="798">
                  <c:v>-7.2081507177695965</c:v>
                </c:pt>
                <c:pt idx="799">
                  <c:v>-7.2190667675111238</c:v>
                </c:pt>
                <c:pt idx="800">
                  <c:v>-7.2299828164796676</c:v>
                </c:pt>
                <c:pt idx="801">
                  <c:v>-7.2408988646751347</c:v>
                </c:pt>
                <c:pt idx="802">
                  <c:v>-7.2518149120974336</c:v>
                </c:pt>
                <c:pt idx="803">
                  <c:v>-7.262730958746471</c:v>
                </c:pt>
                <c:pt idx="804">
                  <c:v>-7.2736470046221546</c:v>
                </c:pt>
                <c:pt idx="805">
                  <c:v>-7.2845630497243912</c:v>
                </c:pt>
                <c:pt idx="806">
                  <c:v>-7.2954790940530883</c:v>
                </c:pt>
                <c:pt idx="807">
                  <c:v>-7.3063951376081535</c:v>
                </c:pt>
                <c:pt idx="808">
                  <c:v>-7.3173111803894937</c:v>
                </c:pt>
                <c:pt idx="809">
                  <c:v>-7.3282272223970164</c:v>
                </c:pt>
                <c:pt idx="810">
                  <c:v>-7.3391432636306293</c:v>
                </c:pt>
                <c:pt idx="811">
                  <c:v>-7.35005930409024</c:v>
                </c:pt>
                <c:pt idx="812">
                  <c:v>-7.3609753437757552</c:v>
                </c:pt>
                <c:pt idx="813">
                  <c:v>-7.3718913826870827</c:v>
                </c:pt>
                <c:pt idx="814">
                  <c:v>-7.3828074208241299</c:v>
                </c:pt>
                <c:pt idx="815">
                  <c:v>-7.3937234581868037</c:v>
                </c:pt>
                <c:pt idx="816">
                  <c:v>-7.4046394947750125</c:v>
                </c:pt>
                <c:pt idx="817">
                  <c:v>-7.4155555305886622</c:v>
                </c:pt>
                <c:pt idx="818">
                  <c:v>-7.4264715656276614</c:v>
                </c:pt>
                <c:pt idx="819">
                  <c:v>-7.4373875998919168</c:v>
                </c:pt>
                <c:pt idx="820">
                  <c:v>-7.4483036333813359</c:v>
                </c:pt>
                <c:pt idx="821">
                  <c:v>-7.4592196660958265</c:v>
                </c:pt>
                <c:pt idx="822">
                  <c:v>-7.4701356980352953</c:v>
                </c:pt>
                <c:pt idx="823">
                  <c:v>-7.4810517291996508</c:v>
                </c:pt>
                <c:pt idx="824">
                  <c:v>-7.4919677595887997</c:v>
                </c:pt>
                <c:pt idx="825">
                  <c:v>-7.5028837892026488</c:v>
                </c:pt>
                <c:pt idx="826">
                  <c:v>-7.5137998180411065</c:v>
                </c:pt>
                <c:pt idx="827">
                  <c:v>-7.5247158461040797</c:v>
                </c:pt>
                <c:pt idx="828">
                  <c:v>-7.5356318733914751</c:v>
                </c:pt>
                <c:pt idx="829">
                  <c:v>-7.5465478999032012</c:v>
                </c:pt>
                <c:pt idx="830">
                  <c:v>-7.5574639256391647</c:v>
                </c:pt>
                <c:pt idx="831">
                  <c:v>-7.5683799505992733</c:v>
                </c:pt>
                <c:pt idx="832">
                  <c:v>-7.5792959747834345</c:v>
                </c:pt>
                <c:pt idx="833">
                  <c:v>-7.5902119981915561</c:v>
                </c:pt>
                <c:pt idx="834">
                  <c:v>-7.6011280208235448</c:v>
                </c:pt>
                <c:pt idx="835">
                  <c:v>-7.6120440426793081</c:v>
                </c:pt>
                <c:pt idx="836">
                  <c:v>-7.6229600637587538</c:v>
                </c:pt>
                <c:pt idx="837">
                  <c:v>-7.6338760840617885</c:v>
                </c:pt>
                <c:pt idx="838">
                  <c:v>-7.6447921035883208</c:v>
                </c:pt>
                <c:pt idx="839">
                  <c:v>-7.6557081223382575</c:v>
                </c:pt>
                <c:pt idx="840">
                  <c:v>-7.6666241403115052</c:v>
                </c:pt>
                <c:pt idx="841">
                  <c:v>-7.6775401575079725</c:v>
                </c:pt>
                <c:pt idx="842">
                  <c:v>-7.6884561739275661</c:v>
                </c:pt>
                <c:pt idx="843">
                  <c:v>-7.6993721895701936</c:v>
                </c:pt>
                <c:pt idx="844">
                  <c:v>-7.7102882044357628</c:v>
                </c:pt>
                <c:pt idx="845">
                  <c:v>-7.7212042185241812</c:v>
                </c:pt>
                <c:pt idx="846">
                  <c:v>-7.7321202318353555</c:v>
                </c:pt>
                <c:pt idx="847">
                  <c:v>-7.7430362443691934</c:v>
                </c:pt>
                <c:pt idx="848">
                  <c:v>-7.7539522561256025</c:v>
                </c:pt>
                <c:pt idx="849">
                  <c:v>-7.7648682671044904</c:v>
                </c:pt>
                <c:pt idx="850">
                  <c:v>-7.7757842773057639</c:v>
                </c:pt>
                <c:pt idx="851">
                  <c:v>-7.7867002867293307</c:v>
                </c:pt>
                <c:pt idx="852">
                  <c:v>-7.7976162953750983</c:v>
                </c:pt>
                <c:pt idx="853">
                  <c:v>-7.8085323032429743</c:v>
                </c:pt>
                <c:pt idx="854">
                  <c:v>-7.8194483103328665</c:v>
                </c:pt>
                <c:pt idx="855">
                  <c:v>-7.8303643166446815</c:v>
                </c:pt>
                <c:pt idx="856">
                  <c:v>-7.8412803221783269</c:v>
                </c:pt>
                <c:pt idx="857">
                  <c:v>-7.8521963269337105</c:v>
                </c:pt>
                <c:pt idx="858">
                  <c:v>-7.8631123309107398</c:v>
                </c:pt>
                <c:pt idx="859">
                  <c:v>-7.8740283341093216</c:v>
                </c:pt>
                <c:pt idx="860">
                  <c:v>-7.8849443365293634</c:v>
                </c:pt>
                <c:pt idx="861">
                  <c:v>-7.895860338170773</c:v>
                </c:pt>
                <c:pt idx="862">
                  <c:v>-7.906776339033458</c:v>
                </c:pt>
                <c:pt idx="863">
                  <c:v>-7.917692339117326</c:v>
                </c:pt>
                <c:pt idx="864">
                  <c:v>-7.9286083384222836</c:v>
                </c:pt>
                <c:pt idx="865">
                  <c:v>-7.9395243369482387</c:v>
                </c:pt>
                <c:pt idx="866">
                  <c:v>-7.9504403346950987</c:v>
                </c:pt>
                <c:pt idx="867">
                  <c:v>-7.9613563316627713</c:v>
                </c:pt>
                <c:pt idx="868">
                  <c:v>-7.9722723278511642</c:v>
                </c:pt>
                <c:pt idx="869">
                  <c:v>-7.9831883232601841</c:v>
                </c:pt>
                <c:pt idx="870">
                  <c:v>-7.9941043178897395</c:v>
                </c:pt>
                <c:pt idx="871">
                  <c:v>-8.0050203117397363</c:v>
                </c:pt>
                <c:pt idx="872">
                  <c:v>-8.0159363048100829</c:v>
                </c:pt>
                <c:pt idx="873">
                  <c:v>-8.026852297100687</c:v>
                </c:pt>
                <c:pt idx="874">
                  <c:v>-8.0377682886114563</c:v>
                </c:pt>
                <c:pt idx="875">
                  <c:v>-8.0486842793422984</c:v>
                </c:pt>
                <c:pt idx="876">
                  <c:v>-8.059600269293119</c:v>
                </c:pt>
                <c:pt idx="877">
                  <c:v>-8.0705162584638277</c:v>
                </c:pt>
                <c:pt idx="878">
                  <c:v>-8.0814322468543303</c:v>
                </c:pt>
                <c:pt idx="879">
                  <c:v>-8.0923482344645343</c:v>
                </c:pt>
                <c:pt idx="880">
                  <c:v>-8.1032642212943493</c:v>
                </c:pt>
                <c:pt idx="881">
                  <c:v>-8.1141802073436811</c:v>
                </c:pt>
                <c:pt idx="882">
                  <c:v>-8.1250961926124372</c:v>
                </c:pt>
                <c:pt idx="883">
                  <c:v>-8.1360121771005254</c:v>
                </c:pt>
                <c:pt idx="884">
                  <c:v>-8.1469281608078532</c:v>
                </c:pt>
                <c:pt idx="885">
                  <c:v>-8.1578441437343265</c:v>
                </c:pt>
                <c:pt idx="886">
                  <c:v>-8.1687601258798548</c:v>
                </c:pt>
                <c:pt idx="887">
                  <c:v>-8.1796761072443456</c:v>
                </c:pt>
                <c:pt idx="888">
                  <c:v>-8.1905920878277048</c:v>
                </c:pt>
                <c:pt idx="889">
                  <c:v>-8.2015080676298417</c:v>
                </c:pt>
                <c:pt idx="890">
                  <c:v>-8.2124240466506624</c:v>
                </c:pt>
                <c:pt idx="891">
                  <c:v>-8.2233400248900761</c:v>
                </c:pt>
                <c:pt idx="892">
                  <c:v>-8.2342560023479887</c:v>
                </c:pt>
                <c:pt idx="893">
                  <c:v>-8.2451719790243079</c:v>
                </c:pt>
                <c:pt idx="894">
                  <c:v>-8.2560879549189412</c:v>
                </c:pt>
                <c:pt idx="895">
                  <c:v>-8.2670039300317963</c:v>
                </c:pt>
                <c:pt idx="896">
                  <c:v>-8.2779199043627809</c:v>
                </c:pt>
                <c:pt idx="897">
                  <c:v>-8.2888358779118025</c:v>
                </c:pt>
                <c:pt idx="898">
                  <c:v>-8.2997518506787689</c:v>
                </c:pt>
                <c:pt idx="899">
                  <c:v>-8.3106678226635875</c:v>
                </c:pt>
                <c:pt idx="900">
                  <c:v>-8.3215837938661643</c:v>
                </c:pt>
                <c:pt idx="901">
                  <c:v>-8.3324997642864087</c:v>
                </c:pt>
                <c:pt idx="902">
                  <c:v>-8.3434157339242265</c:v>
                </c:pt>
                <c:pt idx="903">
                  <c:v>-8.3543317027795272</c:v>
                </c:pt>
                <c:pt idx="904">
                  <c:v>-8.3652476708522165</c:v>
                </c:pt>
                <c:pt idx="905">
                  <c:v>-8.376163638142204</c:v>
                </c:pt>
                <c:pt idx="906">
                  <c:v>-8.3870796046493954</c:v>
                </c:pt>
                <c:pt idx="907">
                  <c:v>-8.3979955703736984</c:v>
                </c:pt>
                <c:pt idx="908">
                  <c:v>-8.4089115353150206</c:v>
                </c:pt>
                <c:pt idx="909">
                  <c:v>-8.4198274994732696</c:v>
                </c:pt>
                <c:pt idx="910">
                  <c:v>-8.4307434628483531</c:v>
                </c:pt>
                <c:pt idx="911">
                  <c:v>-8.4416594254401787</c:v>
                </c:pt>
                <c:pt idx="912">
                  <c:v>-8.452575387248654</c:v>
                </c:pt>
                <c:pt idx="913">
                  <c:v>-8.4634913482736867</c:v>
                </c:pt>
                <c:pt idx="914">
                  <c:v>-8.4744073085151843</c:v>
                </c:pt>
                <c:pt idx="915">
                  <c:v>-8.4853232679730546</c:v>
                </c:pt>
                <c:pt idx="916">
                  <c:v>-8.4962392266472033</c:v>
                </c:pt>
                <c:pt idx="917">
                  <c:v>-8.5071551845375399</c:v>
                </c:pt>
                <c:pt idx="918">
                  <c:v>-8.5180711416439721</c:v>
                </c:pt>
                <c:pt idx="919">
                  <c:v>-8.5289870979664055</c:v>
                </c:pt>
                <c:pt idx="920">
                  <c:v>-8.5399030535047498</c:v>
                </c:pt>
                <c:pt idx="921">
                  <c:v>-8.5508190082589106</c:v>
                </c:pt>
                <c:pt idx="922">
                  <c:v>-8.5617349622287957</c:v>
                </c:pt>
                <c:pt idx="923">
                  <c:v>-8.5726509154143145</c:v>
                </c:pt>
                <c:pt idx="924">
                  <c:v>-8.5835668678153727</c:v>
                </c:pt>
                <c:pt idx="925">
                  <c:v>-8.5944828194318781</c:v>
                </c:pt>
                <c:pt idx="926">
                  <c:v>-8.6053987702637382</c:v>
                </c:pt>
                <c:pt idx="927">
                  <c:v>-8.6163147203108625</c:v>
                </c:pt>
                <c:pt idx="928">
                  <c:v>-8.6272306695731569</c:v>
                </c:pt>
                <c:pt idx="929">
                  <c:v>-8.6381466180505289</c:v>
                </c:pt>
                <c:pt idx="930">
                  <c:v>-8.6490625657428861</c:v>
                </c:pt>
                <c:pt idx="931">
                  <c:v>-8.6599785126501363</c:v>
                </c:pt>
                <c:pt idx="932">
                  <c:v>-8.670894458772187</c:v>
                </c:pt>
                <c:pt idx="933">
                  <c:v>-8.6818104041089459</c:v>
                </c:pt>
                <c:pt idx="934">
                  <c:v>-8.6927263486603188</c:v>
                </c:pt>
                <c:pt idx="935">
                  <c:v>-8.7036422924262151</c:v>
                </c:pt>
                <c:pt idx="936">
                  <c:v>-8.7145582354065425</c:v>
                </c:pt>
                <c:pt idx="937">
                  <c:v>-8.7254741776012086</c:v>
                </c:pt>
                <c:pt idx="938">
                  <c:v>-8.7363901190101192</c:v>
                </c:pt>
                <c:pt idx="939">
                  <c:v>-8.7473060596331838</c:v>
                </c:pt>
                <c:pt idx="940">
                  <c:v>-8.7582219994703099</c:v>
                </c:pt>
                <c:pt idx="941">
                  <c:v>-8.7691379385214034</c:v>
                </c:pt>
                <c:pt idx="942">
                  <c:v>-8.7800538767863738</c:v>
                </c:pt>
                <c:pt idx="943">
                  <c:v>-8.7909698142651269</c:v>
                </c:pt>
                <c:pt idx="944">
                  <c:v>-8.8018857509575721</c:v>
                </c:pt>
                <c:pt idx="945">
                  <c:v>-8.8128016868636152</c:v>
                </c:pt>
                <c:pt idx="946">
                  <c:v>-8.8237176219831657</c:v>
                </c:pt>
                <c:pt idx="947">
                  <c:v>-8.8346335563161293</c:v>
                </c:pt>
                <c:pt idx="948">
                  <c:v>-8.8455494898624156</c:v>
                </c:pt>
                <c:pt idx="949">
                  <c:v>-8.8564654226219304</c:v>
                </c:pt>
                <c:pt idx="950">
                  <c:v>-8.8673813545945812</c:v>
                </c:pt>
                <c:pt idx="951">
                  <c:v>-8.8782972857802775</c:v>
                </c:pt>
                <c:pt idx="952">
                  <c:v>-8.8892132161789252</c:v>
                </c:pt>
                <c:pt idx="953">
                  <c:v>-8.9001291457904319</c:v>
                </c:pt>
                <c:pt idx="954">
                  <c:v>-8.911045074614707</c:v>
                </c:pt>
                <c:pt idx="955">
                  <c:v>-8.9219610026516563</c:v>
                </c:pt>
                <c:pt idx="956">
                  <c:v>-8.9328769299011874</c:v>
                </c:pt>
                <c:pt idx="957">
                  <c:v>-8.9437928563632081</c:v>
                </c:pt>
                <c:pt idx="958">
                  <c:v>-8.9547087820376259</c:v>
                </c:pt>
                <c:pt idx="959">
                  <c:v>-8.9656247069243502</c:v>
                </c:pt>
                <c:pt idx="960">
                  <c:v>-8.9765406310232869</c:v>
                </c:pt>
                <c:pt idx="961">
                  <c:v>-8.9874565543343437</c:v>
                </c:pt>
                <c:pt idx="962">
                  <c:v>-8.998372476857428</c:v>
                </c:pt>
                <c:pt idx="963">
                  <c:v>-9.0092883985924477</c:v>
                </c:pt>
                <c:pt idx="964">
                  <c:v>-9.0202043195393102</c:v>
                </c:pt>
                <c:pt idx="965">
                  <c:v>-9.0311202396979233</c:v>
                </c:pt>
                <c:pt idx="966">
                  <c:v>-9.0420361590681946</c:v>
                </c:pt>
                <c:pt idx="967">
                  <c:v>-9.0529520776500316</c:v>
                </c:pt>
                <c:pt idx="968">
                  <c:v>-9.0638679954433439</c:v>
                </c:pt>
                <c:pt idx="969">
                  <c:v>-9.0747839124480372</c:v>
                </c:pt>
                <c:pt idx="970">
                  <c:v>-9.0856998286640192</c:v>
                </c:pt>
                <c:pt idx="971">
                  <c:v>-9.0966157440911974</c:v>
                </c:pt>
                <c:pt idx="972">
                  <c:v>-9.1075316587294797</c:v>
                </c:pt>
                <c:pt idx="973">
                  <c:v>-9.1184475725787735</c:v>
                </c:pt>
                <c:pt idx="974">
                  <c:v>-9.1293634856389865</c:v>
                </c:pt>
                <c:pt idx="975">
                  <c:v>-9.1402793979100263</c:v>
                </c:pt>
                <c:pt idx="976">
                  <c:v>-9.1511953093918006</c:v>
                </c:pt>
                <c:pt idx="977">
                  <c:v>-9.162111220084217</c:v>
                </c:pt>
                <c:pt idx="978">
                  <c:v>-9.1730271299871831</c:v>
                </c:pt>
                <c:pt idx="979">
                  <c:v>-9.1839430391006065</c:v>
                </c:pt>
                <c:pt idx="980">
                  <c:v>-9.1948589474243949</c:v>
                </c:pt>
                <c:pt idx="981">
                  <c:v>-9.2057748549584559</c:v>
                </c:pt>
                <c:pt idx="982">
                  <c:v>-9.2166907617026972</c:v>
                </c:pt>
                <c:pt idx="983">
                  <c:v>-9.2276066676570263</c:v>
                </c:pt>
                <c:pt idx="984">
                  <c:v>-9.2385225728213509</c:v>
                </c:pt>
                <c:pt idx="985">
                  <c:v>-9.2494384771955787</c:v>
                </c:pt>
                <c:pt idx="986">
                  <c:v>-9.2603543807796171</c:v>
                </c:pt>
                <c:pt idx="987">
                  <c:v>-9.271270283573374</c:v>
                </c:pt>
                <c:pt idx="988">
                  <c:v>-9.2821861855767569</c:v>
                </c:pt>
                <c:pt idx="989">
                  <c:v>-9.2931020867896734</c:v>
                </c:pt>
                <c:pt idx="990">
                  <c:v>-9.3040179872120312</c:v>
                </c:pt>
                <c:pt idx="991">
                  <c:v>-9.3149338868437379</c:v>
                </c:pt>
                <c:pt idx="992">
                  <c:v>-9.3258497856847029</c:v>
                </c:pt>
                <c:pt idx="993">
                  <c:v>-9.3367656837348321</c:v>
                </c:pt>
                <c:pt idx="994">
                  <c:v>-9.347681580994033</c:v>
                </c:pt>
                <c:pt idx="995">
                  <c:v>-9.3585974774622134</c:v>
                </c:pt>
                <c:pt idx="996">
                  <c:v>-9.3695133731392808</c:v>
                </c:pt>
                <c:pt idx="997">
                  <c:v>-9.3804292680251429</c:v>
                </c:pt>
                <c:pt idx="998">
                  <c:v>-9.3913451621197073</c:v>
                </c:pt>
                <c:pt idx="999">
                  <c:v>-9.4022610554228834</c:v>
                </c:pt>
                <c:pt idx="1000">
                  <c:v>-9.413176947934577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Calculs!$K$4:$K$1004</c:f>
              <c:numCache>
                <c:formatCode>0.00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2050.6023199152528</c:v>
                </c:pt>
                <c:pt idx="345">
                  <c:v>2050.5478176302659</c:v>
                </c:pt>
                <c:pt idx="346">
                  <c:v>2050.3952896108731</c:v>
                </c:pt>
                <c:pt idx="347">
                  <c:v>2050.1448697457254</c:v>
                </c:pt>
                <c:pt idx="348">
                  <c:v>2049.7966928435139</c:v>
                </c:pt>
                <c:pt idx="349">
                  <c:v>2049.3508955513689</c:v>
                </c:pt>
                <c:pt idx="350">
                  <c:v>2048.8076172409847</c:v>
                </c:pt>
                <c:pt idx="351">
                  <c:v>2048.1670008537167</c:v>
                </c:pt>
                <c:pt idx="352">
                  <c:v>2047.4291936973832</c:v>
                </c:pt>
                <c:pt idx="353">
                  <c:v>2046.594348189177</c:v>
                </c:pt>
                <c:pt idx="354">
                  <c:v>2045.6626225408429</c:v>
                </c:pt>
                <c:pt idx="355">
                  <c:v>2044.6341813839629</c:v>
                </c:pt>
                <c:pt idx="356">
                  <c:v>2043.5091963347236</c:v>
                </c:pt>
                <c:pt idx="357">
                  <c:v>2042.2878464988655</c:v>
                </c:pt>
                <c:pt idx="358">
                  <c:v>2040.9703189185759</c:v>
                </c:pt>
                <c:pt idx="359">
                  <c:v>2039.556808963905</c:v>
                </c:pt>
                <c:pt idx="360">
                  <c:v>2038.0475206718502</c:v>
                </c:pt>
                <c:pt idx="361">
                  <c:v>2036.4426670366049</c:v>
                </c:pt>
                <c:pt idx="362">
                  <c:v>2034.7424702546423</c:v>
                </c:pt>
                <c:pt idx="363">
                  <c:v>2032.9471619283268</c:v>
                </c:pt>
                <c:pt idx="364">
                  <c:v>2031.0569832316692</c:v>
                </c:pt>
                <c:pt idx="365">
                  <c:v>2029.072185041678</c:v>
                </c:pt>
                <c:pt idx="366">
                  <c:v>2026.9930280385524</c:v>
                </c:pt>
                <c:pt idx="367">
                  <c:v>2024.8197827777212</c:v>
                </c:pt>
                <c:pt idx="368">
                  <c:v>2022.5527297364845</c:v>
                </c:pt>
                <c:pt idx="369">
                  <c:v>2020.1921593377585</c:v>
                </c:pt>
                <c:pt idx="370">
                  <c:v>2017.7383719531852</c:v>
                </c:pt>
                <c:pt idx="371">
                  <c:v>2015.1916778876314</c:v>
                </c:pt>
                <c:pt idx="372">
                  <c:v>2012.5523973468985</c:v>
                </c:pt>
                <c:pt idx="373">
                  <c:v>2009.8208603902567</c:v>
                </c:pt>
                <c:pt idx="374">
                  <c:v>2006.997406869252</c:v>
                </c:pt>
                <c:pt idx="375">
                  <c:v>2004.08238635407</c:v>
                </c:pt>
                <c:pt idx="376">
                  <c:v>2001.0761580486037</c:v>
                </c:pt>
                <c:pt idx="377">
                  <c:v>1997.9790906952446</c:v>
                </c:pt>
                <c:pt idx="378">
                  <c:v>1994.7915624703119</c:v>
                </c:pt>
                <c:pt idx="379">
                  <c:v>1991.5139608709342</c:v>
                </c:pt>
                <c:pt idx="380">
                  <c:v>1988.1466825941177</c:v>
                </c:pt>
                <c:pt idx="381">
                  <c:v>1984.6901334086592</c:v>
                </c:pt>
                <c:pt idx="382">
                  <c:v>1981.1447280204993</c:v>
                </c:pt>
                <c:pt idx="383">
                  <c:v>1977.5108899320555</c:v>
                </c:pt>
                <c:pt idx="384">
                  <c:v>1973.7890512960266</c:v>
                </c:pt>
                <c:pt idx="385">
                  <c:v>1969.9796527641158</c:v>
                </c:pt>
                <c:pt idx="386">
                  <c:v>1966.0831433310852</c:v>
                </c:pt>
                <c:pt idx="387">
                  <c:v>1962.0999801745211</c:v>
                </c:pt>
                <c:pt idx="388">
                  <c:v>1958.0306284906601</c:v>
                </c:pt>
                <c:pt idx="389">
                  <c:v>1953.8755613266048</c:v>
                </c:pt>
                <c:pt idx="390">
                  <c:v>1949.6352594092307</c:v>
                </c:pt>
                <c:pt idx="391">
                  <c:v>1945.3102109710728</c:v>
                </c:pt>
                <c:pt idx="392">
                  <c:v>1940.9009115734607</c:v>
                </c:pt>
                <c:pt idx="393">
                  <c:v>1936.4078639271527</c:v>
                </c:pt>
                <c:pt idx="394">
                  <c:v>1931.8315777107146</c:v>
                </c:pt>
                <c:pt idx="395">
                  <c:v>1927.1725693868677</c:v>
                </c:pt>
                <c:pt idx="396">
                  <c:v>1922.4313620170271</c:v>
                </c:pt>
                <c:pt idx="397">
                  <c:v>1917.6084850742363</c:v>
                </c:pt>
                <c:pt idx="398">
                  <c:v>1912.7044742547</c:v>
                </c:pt>
                <c:pt idx="399">
                  <c:v>1907.7198712881063</c:v>
                </c:pt>
                <c:pt idx="400">
                  <c:v>1902.6552237469225</c:v>
                </c:pt>
                <c:pt idx="401">
                  <c:v>1897.5110848548422</c:v>
                </c:pt>
                <c:pt idx="402">
                  <c:v>1892.2880132945563</c:v>
                </c:pt>
                <c:pt idx="403">
                  <c:v>1886.9865730150125</c:v>
                </c:pt>
                <c:pt idx="404">
                  <c:v>1881.6073330383249</c:v>
                </c:pt>
                <c:pt idx="405">
                  <c:v>1876.1508672664866</c:v>
                </c:pt>
                <c:pt idx="406">
                  <c:v>1870.6177542880375</c:v>
                </c:pt>
                <c:pt idx="407">
                  <c:v>1865.0085771848312</c:v>
                </c:pt>
                <c:pt idx="408">
                  <c:v>1859.3239233390425</c:v>
                </c:pt>
                <c:pt idx="409">
                  <c:v>1853.5643842405511</c:v>
                </c:pt>
                <c:pt idx="410">
                  <c:v>1847.7305552948339</c:v>
                </c:pt>
                <c:pt idx="411">
                  <c:v>1841.8230356314941</c:v>
                </c:pt>
                <c:pt idx="412">
                  <c:v>1835.8424279135493</c:v>
                </c:pt>
                <c:pt idx="413">
                  <c:v>1829.7893381476006</c:v>
                </c:pt>
                <c:pt idx="414">
                  <c:v>1823.6643754949962</c:v>
                </c:pt>
                <c:pt idx="415">
                  <c:v>1817.4681520841027</c:v>
                </c:pt>
                <c:pt idx="416">
                  <c:v>1811.2012828237914</c:v>
                </c:pt>
                <c:pt idx="417">
                  <c:v>1804.864385218244</c:v>
                </c:pt>
                <c:pt idx="418">
                  <c:v>1798.4580791831784</c:v>
                </c:pt>
                <c:pt idx="419">
                  <c:v>1791.9829868635911</c:v>
                </c:pt>
                <c:pt idx="420">
                  <c:v>1785.4397324531087</c:v>
                </c:pt>
                <c:pt idx="421">
                  <c:v>1778.8289420150388</c:v>
                </c:pt>
                <c:pt idx="422">
                  <c:v>1772.1512433052046</c:v>
                </c:pt>
                <c:pt idx="423">
                  <c:v>1765.4072655966474</c:v>
                </c:pt>
                <c:pt idx="424">
                  <c:v>1758.5976395062726</c:v>
                </c:pt>
                <c:pt idx="425">
                  <c:v>1751.7229968235165</c:v>
                </c:pt>
                <c:pt idx="426">
                  <c:v>1744.7839703411055</c:v>
                </c:pt>
                <c:pt idx="427">
                  <c:v>1737.7811936879721</c:v>
                </c:pt>
                <c:pt idx="428">
                  <c:v>1730.7153011643973</c:v>
                </c:pt>
                <c:pt idx="429">
                  <c:v>1723.586927579436</c:v>
                </c:pt>
                <c:pt idx="430">
                  <c:v>1716.3967080906859</c:v>
                </c:pt>
                <c:pt idx="431">
                  <c:v>1709.1452780464526</c:v>
                </c:pt>
                <c:pt idx="432">
                  <c:v>1701.8332728303617</c:v>
                </c:pt>
                <c:pt idx="433">
                  <c:v>1694.4613277084675</c:v>
                </c:pt>
                <c:pt idx="434">
                  <c:v>1687.0300776789004</c:v>
                </c:pt>
                <c:pt idx="435">
                  <c:v>1679.5401573240961</c:v>
                </c:pt>
                <c:pt idx="436">
                  <c:v>1671.9922006656432</c:v>
                </c:pt>
                <c:pt idx="437">
                  <c:v>1664.3868410217851</c:v>
                </c:pt>
                <c:pt idx="438">
                  <c:v>1656.7247108676083</c:v>
                </c:pt>
                <c:pt idx="439">
                  <c:v>1649.0064416979453</c:v>
                </c:pt>
                <c:pt idx="440">
                  <c:v>1641.232663893019</c:v>
                </c:pt>
                <c:pt idx="441">
                  <c:v>1633.4040065868512</c:v>
                </c:pt>
                <c:pt idx="442">
                  <c:v>1625.5210975384559</c:v>
                </c:pt>
                <c:pt idx="443">
                  <c:v>1617.5845630058343</c:v>
                </c:pt>
                <c:pt idx="444">
                  <c:v>1609.5950276227875</c:v>
                </c:pt>
                <c:pt idx="445">
                  <c:v>1601.5531142785583</c:v>
                </c:pt>
                <c:pt idx="446">
                  <c:v>1593.459444000312</c:v>
                </c:pt>
                <c:pt idx="447">
                  <c:v>1585.3146358384633</c:v>
                </c:pt>
                <c:pt idx="448">
                  <c:v>1577.1193067548541</c:v>
                </c:pt>
                <c:pt idx="449">
                  <c:v>1568.8740715137842</c:v>
                </c:pt>
                <c:pt idx="450">
                  <c:v>1560.5795425758959</c:v>
                </c:pt>
                <c:pt idx="451">
                  <c:v>1552.2363299949086</c:v>
                </c:pt>
                <c:pt idx="452">
                  <c:v>1543.8450413172011</c:v>
                </c:pt>
                <c:pt idx="453">
                  <c:v>1535.4062814842327</c:v>
                </c:pt>
                <c:pt idx="454">
                  <c:v>1526.9206527377969</c:v>
                </c:pt>
                <c:pt idx="455">
                  <c:v>1518.3887545280948</c:v>
                </c:pt>
                <c:pt idx="456">
                  <c:v>1509.8111834246183</c:v>
                </c:pt>
                <c:pt idx="457">
                  <c:v>1501.1885330298269</c:v>
                </c:pt>
                <c:pt idx="458">
                  <c:v>1492.5213938956024</c:v>
                </c:pt>
                <c:pt idx="459">
                  <c:v>1483.8103534424652</c:v>
                </c:pt>
                <c:pt idx="460">
                  <c:v>1475.0559958815306</c:v>
                </c:pt>
                <c:pt idx="461">
                  <c:v>1466.2589021391861</c:v>
                </c:pt>
                <c:pt idx="462">
                  <c:v>1457.4196497844664</c:v>
                </c:pt>
                <c:pt idx="463">
                  <c:v>1448.5388129591024</c:v>
                </c:pt>
                <c:pt idx="464">
                  <c:v>1439.6169623102201</c:v>
                </c:pt>
                <c:pt idx="465">
                  <c:v>1430.65466492566</c:v>
                </c:pt>
                <c:pt idx="466">
                  <c:v>1421.6524842718939</c:v>
                </c:pt>
                <c:pt idx="467">
                  <c:v>1412.610980134506</c:v>
                </c:pt>
                <c:pt idx="468">
                  <c:v>1403.5307085612112</c:v>
                </c:pt>
                <c:pt idx="469">
                  <c:v>1394.4122218073774</c:v>
                </c:pt>
                <c:pt idx="470">
                  <c:v>1385.2560682840233</c:v>
                </c:pt>
                <c:pt idx="471">
                  <c:v>1376.0627925082547</c:v>
                </c:pt>
                <c:pt idx="472">
                  <c:v>1366.8329350561094</c:v>
                </c:pt>
                <c:pt idx="473">
                  <c:v>1357.567032517773</c:v>
                </c:pt>
                <c:pt idx="474">
                  <c:v>1348.2656174551341</c:v>
                </c:pt>
                <c:pt idx="475">
                  <c:v>1338.9292183616394</c:v>
                </c:pt>
                <c:pt idx="476">
                  <c:v>1329.5583596244151</c:v>
                </c:pt>
                <c:pt idx="477">
                  <c:v>1320.1535614886157</c:v>
                </c:pt>
                <c:pt idx="478">
                  <c:v>1310.7153400239638</c:v>
                </c:pt>
                <c:pt idx="479">
                  <c:v>1301.244207093443</c:v>
                </c:pt>
                <c:pt idx="480">
                  <c:v>1291.7406703241049</c:v>
                </c:pt>
                <c:pt idx="481">
                  <c:v>1282.2052330799511</c:v>
                </c:pt>
                <c:pt idx="482">
                  <c:v>1272.6383944368529</c:v>
                </c:pt>
                <c:pt idx="483">
                  <c:v>1263.0406491594674</c:v>
                </c:pt>
                <c:pt idx="484">
                  <c:v>1253.4124876801122</c:v>
                </c:pt>
                <c:pt idx="485">
                  <c:v>1243.7543960795579</c:v>
                </c:pt>
                <c:pt idx="486">
                  <c:v>1234.0668560696977</c:v>
                </c:pt>
                <c:pt idx="487">
                  <c:v>1224.3503449780574</c:v>
                </c:pt>
                <c:pt idx="488">
                  <c:v>1214.6053357341025</c:v>
                </c:pt>
                <c:pt idx="489">
                  <c:v>1204.8322968573036</c:v>
                </c:pt>
                <c:pt idx="490">
                  <c:v>1195.0316924469203</c:v>
                </c:pt>
                <c:pt idx="491">
                  <c:v>1185.2039821734636</c:v>
                </c:pt>
                <c:pt idx="492">
                  <c:v>1175.3496212717969</c:v>
                </c:pt>
                <c:pt idx="493">
                  <c:v>1165.4690605358353</c:v>
                </c:pt>
                <c:pt idx="494">
                  <c:v>1155.5627463148048</c:v>
                </c:pt>
                <c:pt idx="495">
                  <c:v>1145.631120511021</c:v>
                </c:pt>
                <c:pt idx="496">
                  <c:v>1135.6746205791476</c:v>
                </c:pt>
                <c:pt idx="497">
                  <c:v>1125.693679526898</c:v>
                </c:pt>
                <c:pt idx="498">
                  <c:v>1115.6887259171385</c:v>
                </c:pt>
                <c:pt idx="499">
                  <c:v>1105.6601838713564</c:v>
                </c:pt>
                <c:pt idx="500">
                  <c:v>1095.608473074454</c:v>
                </c:pt>
                <c:pt idx="501">
                  <c:v>1085.5340087808318</c:v>
                </c:pt>
                <c:pt idx="502">
                  <c:v>1075.4372018217218</c:v>
                </c:pt>
                <c:pt idx="503">
                  <c:v>1065.3184586137352</c:v>
                </c:pt>
                <c:pt idx="504">
                  <c:v>1055.1781811685864</c:v>
                </c:pt>
                <c:pt idx="505">
                  <c:v>1045.0167671039599</c:v>
                </c:pt>
                <c:pt idx="506">
                  <c:v>1034.8346096554785</c:v>
                </c:pt>
                <c:pt idx="507">
                  <c:v>1024.632097689745</c:v>
                </c:pt>
                <c:pt idx="508">
                  <c:v>1014.4096157184152</c:v>
                </c:pt>
                <c:pt idx="509">
                  <c:v>1004.1675439132715</c:v>
                </c:pt>
                <c:pt idx="510">
                  <c:v>993.90625812226301</c:v>
                </c:pt>
                <c:pt idx="511">
                  <c:v>983.62612988647663</c:v>
                </c:pt>
                <c:pt idx="512">
                  <c:v>973.32752645800758</c:v>
                </c:pt>
                <c:pt idx="513">
                  <c:v>963.01081081869586</c:v>
                </c:pt>
                <c:pt idx="514">
                  <c:v>952.67634169969699</c:v>
                </c:pt>
                <c:pt idx="515">
                  <c:v>942.3244736018554</c:v>
                </c:pt>
                <c:pt idx="516">
                  <c:v>931.95555681684868</c:v>
                </c:pt>
                <c:pt idx="517">
                  <c:v>921.56993744907311</c:v>
                </c:pt>
                <c:pt idx="518">
                  <c:v>911.16795743823945</c:v>
                </c:pt>
                <c:pt idx="519">
                  <c:v>900.74995458265062</c:v>
                </c:pt>
                <c:pt idx="520">
                  <c:v>890.3162625631312</c:v>
                </c:pt>
                <c:pt idx="521">
                  <c:v>879.86721096758095</c:v>
                </c:pt>
                <c:pt idx="522">
                  <c:v>869.40312531612392</c:v>
                </c:pt>
                <c:pt idx="523">
                  <c:v>858.92432708682713</c:v>
                </c:pt>
                <c:pt idx="524">
                  <c:v>848.43113374196002</c:v>
                </c:pt>
                <c:pt idx="525">
                  <c:v>837.92385875477009</c:v>
                </c:pt>
                <c:pt idx="526">
                  <c:v>827.40281163674854</c:v>
                </c:pt>
                <c:pt idx="527">
                  <c:v>816.86829796536051</c:v>
                </c:pt>
                <c:pt idx="528">
                  <c:v>806.32061941221536</c:v>
                </c:pt>
                <c:pt idx="529">
                  <c:v>795.76007377165342</c:v>
                </c:pt>
                <c:pt idx="530">
                  <c:v>785.18695498972511</c:v>
                </c:pt>
                <c:pt idx="531">
                  <c:v>774.6015531935401</c:v>
                </c:pt>
                <c:pt idx="532">
                  <c:v>764.0041547209629</c:v>
                </c:pt>
                <c:pt idx="533">
                  <c:v>753.39504215063471</c:v>
                </c:pt>
                <c:pt idx="534">
                  <c:v>742.77449433229879</c:v>
                </c:pt>
                <c:pt idx="535">
                  <c:v>732.14278641740873</c:v>
                </c:pt>
                <c:pt idx="536">
                  <c:v>721.50018989000012</c:v>
                </c:pt>
                <c:pt idx="537">
                  <c:v>710.84697259780455</c:v>
                </c:pt>
                <c:pt idx="538">
                  <c:v>700.18339878358802</c:v>
                </c:pt>
                <c:pt idx="539">
                  <c:v>689.50972911669351</c:v>
                </c:pt>
                <c:pt idx="540">
                  <c:v>678.82622072477102</c:v>
                </c:pt>
                <c:pt idx="541">
                  <c:v>668.13312722567593</c:v>
                </c:pt>
                <c:pt idx="542">
                  <c:v>657.43069875951903</c:v>
                </c:pt>
                <c:pt idx="543">
                  <c:v>646.71918202085146</c:v>
                </c:pt>
                <c:pt idx="544">
                  <c:v>635.9988202909683</c:v>
                </c:pt>
                <c:pt idx="545">
                  <c:v>625.26985347031427</c:v>
                </c:pt>
                <c:pt idx="546">
                  <c:v>614.53251811097687</c:v>
                </c:pt>
                <c:pt idx="547">
                  <c:v>603.7870474492521</c:v>
                </c:pt>
                <c:pt idx="548">
                  <c:v>593.03367143826745</c:v>
                </c:pt>
                <c:pt idx="549">
                  <c:v>582.27261678064906</c:v>
                </c:pt>
                <c:pt idx="550">
                  <c:v>571.50410696121889</c:v>
                </c:pt>
                <c:pt idx="551">
                  <c:v>560.72836227970913</c:v>
                </c:pt>
                <c:pt idx="552">
                  <c:v>549.94559988348044</c:v>
                </c:pt>
                <c:pt idx="553">
                  <c:v>539.15603380023254</c:v>
                </c:pt>
                <c:pt idx="554">
                  <c:v>528.3598749706947</c:v>
                </c:pt>
                <c:pt idx="555">
                  <c:v>517.55733128128497</c:v>
                </c:pt>
                <c:pt idx="556">
                  <c:v>506.7486075967264</c:v>
                </c:pt>
                <c:pt idx="557">
                  <c:v>495.9339057926104</c:v>
                </c:pt>
                <c:pt idx="558">
                  <c:v>485.11342478789618</c:v>
                </c:pt>
                <c:pt idx="559">
                  <c:v>474.28736057733664</c:v>
                </c:pt>
                <c:pt idx="560">
                  <c:v>463.45590626382108</c:v>
                </c:pt>
                <c:pt idx="561">
                  <c:v>452.61925209062542</c:v>
                </c:pt>
                <c:pt idx="562">
                  <c:v>441.77758547356098</c:v>
                </c:pt>
                <c:pt idx="563">
                  <c:v>430.93109103301322</c:v>
                </c:pt>
                <c:pt idx="564">
                  <c:v>420.07995062586264</c:v>
                </c:pt>
                <c:pt idx="565">
                  <c:v>409.2243433772793</c:v>
                </c:pt>
                <c:pt idx="566">
                  <c:v>398.36444571238383</c:v>
                </c:pt>
                <c:pt idx="567">
                  <c:v>387.50043138776772</c:v>
                </c:pt>
                <c:pt idx="568">
                  <c:v>376.63247152286544</c:v>
                </c:pt>
                <c:pt idx="569">
                  <c:v>365.7607346311724</c:v>
                </c:pt>
                <c:pt idx="570">
                  <c:v>354.88538665130193</c:v>
                </c:pt>
                <c:pt idx="571">
                  <c:v>344.00659097787531</c:v>
                </c:pt>
                <c:pt idx="572">
                  <c:v>333.12450849223922</c:v>
                </c:pt>
                <c:pt idx="573">
                  <c:v>322.23929759300478</c:v>
                </c:pt>
                <c:pt idx="574">
                  <c:v>311.35111422640335</c:v>
                </c:pt>
                <c:pt idx="575">
                  <c:v>300.46011191645374</c:v>
                </c:pt>
                <c:pt idx="576">
                  <c:v>289.566441794936</c:v>
                </c:pt>
                <c:pt idx="577">
                  <c:v>278.6702526311679</c:v>
                </c:pt>
                <c:pt idx="578">
                  <c:v>267.77169086157909</c:v>
                </c:pt>
                <c:pt idx="579">
                  <c:v>256.87090061907941</c:v>
                </c:pt>
                <c:pt idx="580">
                  <c:v>245.96802376221734</c:v>
                </c:pt>
                <c:pt idx="581">
                  <c:v>235.06319990412501</c:v>
                </c:pt>
                <c:pt idx="582">
                  <c:v>224.15656644124655</c:v>
                </c:pt>
                <c:pt idx="583">
                  <c:v>213.2482585818465</c:v>
                </c:pt>
                <c:pt idx="584">
                  <c:v>202.3384093742952</c:v>
                </c:pt>
                <c:pt idx="585">
                  <c:v>191.42714973512881</c:v>
                </c:pt>
                <c:pt idx="586">
                  <c:v>180.51460847688082</c:v>
                </c:pt>
                <c:pt idx="587">
                  <c:v>169.60091233568318</c:v>
                </c:pt>
                <c:pt idx="588">
                  <c:v>158.68618599863453</c:v>
                </c:pt>
                <c:pt idx="589">
                  <c:v>147.77055213093362</c:v>
                </c:pt>
                <c:pt idx="590">
                  <c:v>136.85413140277609</c:v>
                </c:pt>
                <c:pt idx="591">
                  <c:v>125.93704251601268</c:v>
                </c:pt>
                <c:pt idx="592">
                  <c:v>115.01940223056774</c:v>
                </c:pt>
                <c:pt idx="593">
                  <c:v>104.1013253906162</c:v>
                </c:pt>
                <c:pt idx="594">
                  <c:v>93.182924950518128</c:v>
                </c:pt>
                <c:pt idx="595">
                  <c:v>82.264312000509534</c:v>
                </c:pt>
                <c:pt idx="596">
                  <c:v>71.3455957921486</c:v>
                </c:pt>
                <c:pt idx="597">
                  <c:v>60.426883763516472</c:v>
                </c:pt>
                <c:pt idx="598">
                  <c:v>49.508281564171881</c:v>
                </c:pt>
                <c:pt idx="599">
                  <c:v>38.58989307985911</c:v>
                </c:pt>
                <c:pt idx="600">
                  <c:v>27.671820456968799</c:v>
                </c:pt>
                <c:pt idx="601">
                  <c:v>16.754164126751263</c:v>
                </c:pt>
                <c:pt idx="602">
                  <c:v>5.8370228292821338</c:v>
                </c:pt>
                <c:pt idx="603">
                  <c:v>-5.0795063628197994</c:v>
                </c:pt>
                <c:pt idx="604">
                  <c:v>-5.0904225615206</c:v>
                </c:pt>
                <c:pt idx="605">
                  <c:v>-5.1013387594665147</c:v>
                </c:pt>
                <c:pt idx="606">
                  <c:v>-5.1122549566574493</c:v>
                </c:pt>
                <c:pt idx="607">
                  <c:v>-5.1231711530933115</c:v>
                </c:pt>
                <c:pt idx="608">
                  <c:v>-5.134087348774008</c:v>
                </c:pt>
                <c:pt idx="609">
                  <c:v>-5.1450035436994455</c:v>
                </c:pt>
                <c:pt idx="610">
                  <c:v>-5.1559197378695316</c:v>
                </c:pt>
                <c:pt idx="611">
                  <c:v>-5.1668359312841732</c:v>
                </c:pt>
                <c:pt idx="612">
                  <c:v>-5.1777521239432778</c:v>
                </c:pt>
                <c:pt idx="613">
                  <c:v>-5.1886683158467521</c:v>
                </c:pt>
                <c:pt idx="614">
                  <c:v>-5.199584506994503</c:v>
                </c:pt>
                <c:pt idx="615">
                  <c:v>-5.2105006973864381</c:v>
                </c:pt>
                <c:pt idx="616">
                  <c:v>-5.221416887022464</c:v>
                </c:pt>
                <c:pt idx="617">
                  <c:v>-5.2323330759024875</c:v>
                </c:pt>
                <c:pt idx="618">
                  <c:v>-5.2432492640264163</c:v>
                </c:pt>
                <c:pt idx="619">
                  <c:v>-5.2541654513941571</c:v>
                </c:pt>
                <c:pt idx="620">
                  <c:v>-5.2650816380056167</c:v>
                </c:pt>
                <c:pt idx="621">
                  <c:v>-5.2759978238607026</c:v>
                </c:pt>
                <c:pt idx="622">
                  <c:v>-5.2869140089593216</c:v>
                </c:pt>
                <c:pt idx="623">
                  <c:v>-5.2978301933013805</c:v>
                </c:pt>
                <c:pt idx="624">
                  <c:v>-5.3087463768867869</c:v>
                </c:pt>
                <c:pt idx="625">
                  <c:v>-5.3196625597154483</c:v>
                </c:pt>
                <c:pt idx="626">
                  <c:v>-5.3305787417872708</c:v>
                </c:pt>
                <c:pt idx="627">
                  <c:v>-5.3414949231021618</c:v>
                </c:pt>
                <c:pt idx="628">
                  <c:v>-5.352411103660029</c:v>
                </c:pt>
                <c:pt idx="629">
                  <c:v>-5.3633272834607784</c:v>
                </c:pt>
                <c:pt idx="630">
                  <c:v>-5.3742434625043174</c:v>
                </c:pt>
                <c:pt idx="631">
                  <c:v>-5.3851596407905538</c:v>
                </c:pt>
                <c:pt idx="632">
                  <c:v>-5.3960758183193942</c:v>
                </c:pt>
                <c:pt idx="633">
                  <c:v>-5.4069919950907455</c:v>
                </c:pt>
                <c:pt idx="634">
                  <c:v>-5.4179081711045152</c:v>
                </c:pt>
                <c:pt idx="635">
                  <c:v>-5.4288243463606101</c:v>
                </c:pt>
                <c:pt idx="636">
                  <c:v>-5.4397405208589369</c:v>
                </c:pt>
                <c:pt idx="637">
                  <c:v>-5.4506566945994033</c:v>
                </c:pt>
                <c:pt idx="638">
                  <c:v>-5.461572867581916</c:v>
                </c:pt>
                <c:pt idx="639">
                  <c:v>-5.4724890398063826</c:v>
                </c:pt>
                <c:pt idx="640">
                  <c:v>-5.4834052112727099</c:v>
                </c:pt>
                <c:pt idx="641">
                  <c:v>-5.4943213819808054</c:v>
                </c:pt>
                <c:pt idx="642">
                  <c:v>-5.5052375519305752</c:v>
                </c:pt>
                <c:pt idx="643">
                  <c:v>-5.5161537211219276</c:v>
                </c:pt>
                <c:pt idx="644">
                  <c:v>-5.5270698895547685</c:v>
                </c:pt>
                <c:pt idx="645">
                  <c:v>-5.5379860572290056</c:v>
                </c:pt>
                <c:pt idx="646">
                  <c:v>-5.5489022241445465</c:v>
                </c:pt>
                <c:pt idx="647">
                  <c:v>-5.5598183903012979</c:v>
                </c:pt>
                <c:pt idx="648">
                  <c:v>-5.5707345556991665</c:v>
                </c:pt>
                <c:pt idx="649">
                  <c:v>-5.5816507203380601</c:v>
                </c:pt>
                <c:pt idx="650">
                  <c:v>-5.5925668842178853</c:v>
                </c:pt>
                <c:pt idx="651">
                  <c:v>-5.6034830473385497</c:v>
                </c:pt>
                <c:pt idx="652">
                  <c:v>-5.6143992096999602</c:v>
                </c:pt>
                <c:pt idx="653">
                  <c:v>-5.6253153713020234</c:v>
                </c:pt>
                <c:pt idx="654">
                  <c:v>-5.636231532144647</c:v>
                </c:pt>
                <c:pt idx="655">
                  <c:v>-5.6471476922277377</c:v>
                </c:pt>
                <c:pt idx="656">
                  <c:v>-5.6580638515512032</c:v>
                </c:pt>
                <c:pt idx="657">
                  <c:v>-5.6689800101149501</c:v>
                </c:pt>
                <c:pt idx="658">
                  <c:v>-5.6798961679188862</c:v>
                </c:pt>
                <c:pt idx="659">
                  <c:v>-5.6908123249629181</c:v>
                </c:pt>
                <c:pt idx="660">
                  <c:v>-5.7017284812469526</c:v>
                </c:pt>
                <c:pt idx="661">
                  <c:v>-5.7126446367708974</c:v>
                </c:pt>
                <c:pt idx="662">
                  <c:v>-5.7235607915346591</c:v>
                </c:pt>
                <c:pt idx="663">
                  <c:v>-5.7344769455381455</c:v>
                </c:pt>
                <c:pt idx="664">
                  <c:v>-5.7453930987812631</c:v>
                </c:pt>
                <c:pt idx="665">
                  <c:v>-5.7563092512639198</c:v>
                </c:pt>
                <c:pt idx="666">
                  <c:v>-5.7672254029860222</c:v>
                </c:pt>
                <c:pt idx="667">
                  <c:v>-5.778141553947477</c:v>
                </c:pt>
                <c:pt idx="668">
                  <c:v>-5.7890577041481919</c:v>
                </c:pt>
                <c:pt idx="669">
                  <c:v>-5.7999738535880745</c:v>
                </c:pt>
                <c:pt idx="670">
                  <c:v>-5.8108900022670316</c:v>
                </c:pt>
                <c:pt idx="671">
                  <c:v>-5.8218061501849698</c:v>
                </c:pt>
                <c:pt idx="672">
                  <c:v>-5.8327222973417969</c:v>
                </c:pt>
                <c:pt idx="673">
                  <c:v>-5.8436384437374196</c:v>
                </c:pt>
                <c:pt idx="674">
                  <c:v>-5.8545545893717454</c:v>
                </c:pt>
                <c:pt idx="675">
                  <c:v>-5.8654707342446812</c:v>
                </c:pt>
                <c:pt idx="676">
                  <c:v>-5.8763868783561337</c:v>
                </c:pt>
                <c:pt idx="677">
                  <c:v>-5.8873030217060114</c:v>
                </c:pt>
                <c:pt idx="678">
                  <c:v>-5.8982191642942201</c:v>
                </c:pt>
                <c:pt idx="679">
                  <c:v>-5.9091353061206675</c:v>
                </c:pt>
                <c:pt idx="680">
                  <c:v>-5.9200514471852612</c:v>
                </c:pt>
                <c:pt idx="681">
                  <c:v>-5.930967587487908</c:v>
                </c:pt>
                <c:pt idx="682">
                  <c:v>-5.9418837270285145</c:v>
                </c:pt>
                <c:pt idx="683">
                  <c:v>-5.9527998658069885</c:v>
                </c:pt>
                <c:pt idx="684">
                  <c:v>-5.9637160038232366</c:v>
                </c:pt>
                <c:pt idx="685">
                  <c:v>-5.9746321410771666</c:v>
                </c:pt>
                <c:pt idx="686">
                  <c:v>-5.9855482775686859</c:v>
                </c:pt>
                <c:pt idx="687">
                  <c:v>-5.9964644132977014</c:v>
                </c:pt>
                <c:pt idx="688">
                  <c:v>-6.0073805482641198</c:v>
                </c:pt>
                <c:pt idx="689">
                  <c:v>-6.0182966824678488</c:v>
                </c:pt>
                <c:pt idx="690">
                  <c:v>-6.029212815908795</c:v>
                </c:pt>
                <c:pt idx="691">
                  <c:v>-6.0401289485868661</c:v>
                </c:pt>
                <c:pt idx="692">
                  <c:v>-6.0510450805019689</c:v>
                </c:pt>
                <c:pt idx="693">
                  <c:v>-6.0619612116540109</c:v>
                </c:pt>
                <c:pt idx="694">
                  <c:v>-6.072877342042899</c:v>
                </c:pt>
                <c:pt idx="695">
                  <c:v>-6.0837934716685407</c:v>
                </c:pt>
                <c:pt idx="696">
                  <c:v>-6.0947096005308428</c:v>
                </c:pt>
                <c:pt idx="697">
                  <c:v>-6.1056257286297129</c:v>
                </c:pt>
                <c:pt idx="698">
                  <c:v>-6.1165418559650577</c:v>
                </c:pt>
                <c:pt idx="699">
                  <c:v>-6.127457982536785</c:v>
                </c:pt>
                <c:pt idx="700">
                  <c:v>-6.1383741083448022</c:v>
                </c:pt>
                <c:pt idx="701">
                  <c:v>-6.1492902333890154</c:v>
                </c:pt>
                <c:pt idx="702">
                  <c:v>-6.1602063576693329</c:v>
                </c:pt>
                <c:pt idx="703">
                  <c:v>-6.1711224811856615</c:v>
                </c:pt>
                <c:pt idx="704">
                  <c:v>-6.1820386039379081</c:v>
                </c:pt>
                <c:pt idx="705">
                  <c:v>-6.1929547259259801</c:v>
                </c:pt>
                <c:pt idx="706">
                  <c:v>-6.2038708471497843</c:v>
                </c:pt>
                <c:pt idx="707">
                  <c:v>-6.2147869676092284</c:v>
                </c:pt>
                <c:pt idx="708">
                  <c:v>-6.2257030873042192</c:v>
                </c:pt>
                <c:pt idx="709">
                  <c:v>-6.2366192062346641</c:v>
                </c:pt>
                <c:pt idx="710">
                  <c:v>-6.247535324400471</c:v>
                </c:pt>
                <c:pt idx="711">
                  <c:v>-6.2584514418015464</c:v>
                </c:pt>
                <c:pt idx="712">
                  <c:v>-6.2693675584377972</c:v>
                </c:pt>
                <c:pt idx="713">
                  <c:v>-6.280283674309131</c:v>
                </c:pt>
                <c:pt idx="714">
                  <c:v>-6.2911997894154554</c:v>
                </c:pt>
                <c:pt idx="715">
                  <c:v>-6.3021159037566772</c:v>
                </c:pt>
                <c:pt idx="716">
                  <c:v>-6.3130320173327039</c:v>
                </c:pt>
                <c:pt idx="717">
                  <c:v>-6.3239481301434424</c:v>
                </c:pt>
                <c:pt idx="718">
                  <c:v>-6.3348642421888002</c:v>
                </c:pt>
                <c:pt idx="719">
                  <c:v>-6.3457803534686841</c:v>
                </c:pt>
                <c:pt idx="720">
                  <c:v>-6.3566964639830017</c:v>
                </c:pt>
                <c:pt idx="721">
                  <c:v>-6.3676125737316598</c:v>
                </c:pt>
                <c:pt idx="722">
                  <c:v>-6.378528682714566</c:v>
                </c:pt>
                <c:pt idx="723">
                  <c:v>-6.389444790931627</c:v>
                </c:pt>
                <c:pt idx="724">
                  <c:v>-6.4003608983827505</c:v>
                </c:pt>
                <c:pt idx="725">
                  <c:v>-6.411277005067844</c:v>
                </c:pt>
                <c:pt idx="726">
                  <c:v>-6.4221931109868144</c:v>
                </c:pt>
                <c:pt idx="727">
                  <c:v>-6.4331092161395693</c:v>
                </c:pt>
                <c:pt idx="728">
                  <c:v>-6.4440253205260154</c:v>
                </c:pt>
                <c:pt idx="729">
                  <c:v>-6.4549414241460603</c:v>
                </c:pt>
                <c:pt idx="730">
                  <c:v>-6.4658575269996108</c:v>
                </c:pt>
                <c:pt idx="731">
                  <c:v>-6.4767736290865745</c:v>
                </c:pt>
                <c:pt idx="732">
                  <c:v>-6.4876897304068581</c:v>
                </c:pt>
                <c:pt idx="733">
                  <c:v>-6.4986058309603694</c:v>
                </c:pt>
                <c:pt idx="734">
                  <c:v>-6.5095219307470158</c:v>
                </c:pt>
                <c:pt idx="735">
                  <c:v>-6.5204380297667042</c:v>
                </c:pt>
                <c:pt idx="736">
                  <c:v>-6.5313541280193421</c:v>
                </c:pt>
                <c:pt idx="737">
                  <c:v>-6.5422702255048364</c:v>
                </c:pt>
                <c:pt idx="738">
                  <c:v>-6.5531863222230946</c:v>
                </c:pt>
                <c:pt idx="739">
                  <c:v>-6.5641024181740244</c:v>
                </c:pt>
                <c:pt idx="740">
                  <c:v>-6.5750185133575325</c:v>
                </c:pt>
                <c:pt idx="741">
                  <c:v>-6.5859346077735257</c:v>
                </c:pt>
                <c:pt idx="742">
                  <c:v>-6.5968507014219115</c:v>
                </c:pt>
                <c:pt idx="743">
                  <c:v>-6.6077667943025977</c:v>
                </c:pt>
                <c:pt idx="744">
                  <c:v>-6.6186828864154919</c:v>
                </c:pt>
                <c:pt idx="745">
                  <c:v>-6.6295989777604998</c:v>
                </c:pt>
                <c:pt idx="746">
                  <c:v>-6.64051506833753</c:v>
                </c:pt>
                <c:pt idx="747">
                  <c:v>-6.6514311581464893</c:v>
                </c:pt>
                <c:pt idx="748">
                  <c:v>-6.6623472471872853</c:v>
                </c:pt>
                <c:pt idx="749">
                  <c:v>-6.6732633354598248</c:v>
                </c:pt>
                <c:pt idx="750">
                  <c:v>-6.6841794229640152</c:v>
                </c:pt>
                <c:pt idx="751">
                  <c:v>-6.6950955096997644</c:v>
                </c:pt>
                <c:pt idx="752">
                  <c:v>-6.706011595666979</c:v>
                </c:pt>
                <c:pt idx="753">
                  <c:v>-6.7169276808655658</c:v>
                </c:pt>
                <c:pt idx="754">
                  <c:v>-6.7278437652954333</c:v>
                </c:pt>
                <c:pt idx="755">
                  <c:v>-6.7387598489564882</c:v>
                </c:pt>
                <c:pt idx="756">
                  <c:v>-6.7496759318486372</c:v>
                </c:pt>
                <c:pt idx="757">
                  <c:v>-6.7605920139717881</c:v>
                </c:pt>
                <c:pt idx="758">
                  <c:v>-6.7715080953258484</c:v>
                </c:pt>
                <c:pt idx="759">
                  <c:v>-6.7824241759107249</c:v>
                </c:pt>
                <c:pt idx="760">
                  <c:v>-6.7933402557263252</c:v>
                </c:pt>
                <c:pt idx="761">
                  <c:v>-6.8042563347725569</c:v>
                </c:pt>
                <c:pt idx="762">
                  <c:v>-6.8151724130493267</c:v>
                </c:pt>
                <c:pt idx="763">
                  <c:v>-6.8260884905565424</c:v>
                </c:pt>
                <c:pt idx="764">
                  <c:v>-6.8370045672941107</c:v>
                </c:pt>
                <c:pt idx="765">
                  <c:v>-6.8479206432619391</c:v>
                </c:pt>
                <c:pt idx="766">
                  <c:v>-6.8588367184599353</c:v>
                </c:pt>
                <c:pt idx="767">
                  <c:v>-6.869752792888006</c:v>
                </c:pt>
                <c:pt idx="768">
                  <c:v>-6.8806688665460589</c:v>
                </c:pt>
                <c:pt idx="769">
                  <c:v>-6.8915849394340016</c:v>
                </c:pt>
                <c:pt idx="770">
                  <c:v>-6.9025010115517409</c:v>
                </c:pt>
                <c:pt idx="771">
                  <c:v>-6.9134170828991843</c:v>
                </c:pt>
                <c:pt idx="772">
                  <c:v>-6.9243331534762387</c:v>
                </c:pt>
                <c:pt idx="773">
                  <c:v>-6.9352492232828116</c:v>
                </c:pt>
                <c:pt idx="774">
                  <c:v>-6.9461652923188106</c:v>
                </c:pt>
                <c:pt idx="775">
                  <c:v>-6.9570813605841426</c:v>
                </c:pt>
                <c:pt idx="776">
                  <c:v>-6.9679974280787151</c:v>
                </c:pt>
                <c:pt idx="777">
                  <c:v>-6.9789134948024358</c:v>
                </c:pt>
                <c:pt idx="778">
                  <c:v>-6.9898295607552114</c:v>
                </c:pt>
                <c:pt idx="779">
                  <c:v>-7.0007456259369496</c:v>
                </c:pt>
                <c:pt idx="780">
                  <c:v>-7.0116616903475579</c:v>
                </c:pt>
                <c:pt idx="781">
                  <c:v>-7.0225777539869432</c:v>
                </c:pt>
                <c:pt idx="782">
                  <c:v>-7.033493816855013</c:v>
                </c:pt>
                <c:pt idx="783">
                  <c:v>-7.0444098789516749</c:v>
                </c:pt>
                <c:pt idx="784">
                  <c:v>-7.0553259402768358</c:v>
                </c:pt>
                <c:pt idx="785">
                  <c:v>-7.0662420008304032</c:v>
                </c:pt>
                <c:pt idx="786">
                  <c:v>-7.0771580606122839</c:v>
                </c:pt>
                <c:pt idx="787">
                  <c:v>-7.0880741196223855</c:v>
                </c:pt>
                <c:pt idx="788">
                  <c:v>-7.0989901778606157</c:v>
                </c:pt>
                <c:pt idx="789">
                  <c:v>-7.109906235326882</c:v>
                </c:pt>
                <c:pt idx="790">
                  <c:v>-7.1208222920210913</c:v>
                </c:pt>
                <c:pt idx="791">
                  <c:v>-7.1317383479431511</c:v>
                </c:pt>
                <c:pt idx="792">
                  <c:v>-7.1426544030929682</c:v>
                </c:pt>
                <c:pt idx="793">
                  <c:v>-7.1535704574704511</c:v>
                </c:pt>
                <c:pt idx="794">
                  <c:v>-7.1644865110755056</c:v>
                </c:pt>
                <c:pt idx="795">
                  <c:v>-7.1754025639080403</c:v>
                </c:pt>
                <c:pt idx="796">
                  <c:v>-7.186318615967962</c:v>
                </c:pt>
                <c:pt idx="797">
                  <c:v>-7.1972346672551781</c:v>
                </c:pt>
                <c:pt idx="798">
                  <c:v>-7.2081507177695965</c:v>
                </c:pt>
                <c:pt idx="799">
                  <c:v>-7.2190667675111238</c:v>
                </c:pt>
                <c:pt idx="800">
                  <c:v>-7.2299828164796676</c:v>
                </c:pt>
                <c:pt idx="801">
                  <c:v>-7.2408988646751347</c:v>
                </c:pt>
                <c:pt idx="802">
                  <c:v>-7.2518149120974336</c:v>
                </c:pt>
                <c:pt idx="803">
                  <c:v>-7.262730958746471</c:v>
                </c:pt>
                <c:pt idx="804">
                  <c:v>-7.2736470046221546</c:v>
                </c:pt>
                <c:pt idx="805">
                  <c:v>-7.2845630497243912</c:v>
                </c:pt>
                <c:pt idx="806">
                  <c:v>-7.2954790940530883</c:v>
                </c:pt>
                <c:pt idx="807">
                  <c:v>-7.3063951376081535</c:v>
                </c:pt>
                <c:pt idx="808">
                  <c:v>-7.3173111803894937</c:v>
                </c:pt>
                <c:pt idx="809">
                  <c:v>-7.3282272223970164</c:v>
                </c:pt>
                <c:pt idx="810">
                  <c:v>-7.3391432636306293</c:v>
                </c:pt>
                <c:pt idx="811">
                  <c:v>-7.35005930409024</c:v>
                </c:pt>
                <c:pt idx="812">
                  <c:v>-7.3609753437757552</c:v>
                </c:pt>
                <c:pt idx="813">
                  <c:v>-7.3718913826870827</c:v>
                </c:pt>
                <c:pt idx="814">
                  <c:v>-7.3828074208241299</c:v>
                </c:pt>
                <c:pt idx="815">
                  <c:v>-7.3937234581868037</c:v>
                </c:pt>
                <c:pt idx="816">
                  <c:v>-7.4046394947750125</c:v>
                </c:pt>
                <c:pt idx="817">
                  <c:v>-7.4155555305886622</c:v>
                </c:pt>
                <c:pt idx="818">
                  <c:v>-7.4264715656276614</c:v>
                </c:pt>
                <c:pt idx="819">
                  <c:v>-7.4373875998919168</c:v>
                </c:pt>
                <c:pt idx="820">
                  <c:v>-7.4483036333813359</c:v>
                </c:pt>
                <c:pt idx="821">
                  <c:v>-7.4592196660958265</c:v>
                </c:pt>
                <c:pt idx="822">
                  <c:v>-7.4701356980352953</c:v>
                </c:pt>
                <c:pt idx="823">
                  <c:v>-7.4810517291996508</c:v>
                </c:pt>
                <c:pt idx="824">
                  <c:v>-7.4919677595887997</c:v>
                </c:pt>
                <c:pt idx="825">
                  <c:v>-7.5028837892026488</c:v>
                </c:pt>
                <c:pt idx="826">
                  <c:v>-7.5137998180411065</c:v>
                </c:pt>
                <c:pt idx="827">
                  <c:v>-7.5247158461040797</c:v>
                </c:pt>
                <c:pt idx="828">
                  <c:v>-7.5356318733914751</c:v>
                </c:pt>
                <c:pt idx="829">
                  <c:v>-7.5465478999032012</c:v>
                </c:pt>
                <c:pt idx="830">
                  <c:v>-7.5574639256391647</c:v>
                </c:pt>
                <c:pt idx="831">
                  <c:v>-7.5683799505992733</c:v>
                </c:pt>
                <c:pt idx="832">
                  <c:v>-7.5792959747834345</c:v>
                </c:pt>
                <c:pt idx="833">
                  <c:v>-7.5902119981915561</c:v>
                </c:pt>
                <c:pt idx="834">
                  <c:v>-7.6011280208235448</c:v>
                </c:pt>
                <c:pt idx="835">
                  <c:v>-7.6120440426793081</c:v>
                </c:pt>
                <c:pt idx="836">
                  <c:v>-7.6229600637587538</c:v>
                </c:pt>
                <c:pt idx="837">
                  <c:v>-7.6338760840617885</c:v>
                </c:pt>
                <c:pt idx="838">
                  <c:v>-7.6447921035883208</c:v>
                </c:pt>
                <c:pt idx="839">
                  <c:v>-7.6557081223382575</c:v>
                </c:pt>
                <c:pt idx="840">
                  <c:v>-7.6666241403115052</c:v>
                </c:pt>
                <c:pt idx="841">
                  <c:v>-7.6775401575079725</c:v>
                </c:pt>
                <c:pt idx="842">
                  <c:v>-7.6884561739275661</c:v>
                </c:pt>
                <c:pt idx="843">
                  <c:v>-7.6993721895701936</c:v>
                </c:pt>
                <c:pt idx="844">
                  <c:v>-7.7102882044357628</c:v>
                </c:pt>
                <c:pt idx="845">
                  <c:v>-7.7212042185241812</c:v>
                </c:pt>
                <c:pt idx="846">
                  <c:v>-7.7321202318353555</c:v>
                </c:pt>
                <c:pt idx="847">
                  <c:v>-7.7430362443691934</c:v>
                </c:pt>
                <c:pt idx="848">
                  <c:v>-7.7539522561256025</c:v>
                </c:pt>
                <c:pt idx="849">
                  <c:v>-7.7648682671044904</c:v>
                </c:pt>
                <c:pt idx="850">
                  <c:v>-7.7757842773057639</c:v>
                </c:pt>
                <c:pt idx="851">
                  <c:v>-7.7867002867293307</c:v>
                </c:pt>
                <c:pt idx="852">
                  <c:v>-7.7976162953750983</c:v>
                </c:pt>
                <c:pt idx="853">
                  <c:v>-7.8085323032429743</c:v>
                </c:pt>
                <c:pt idx="854">
                  <c:v>-7.8194483103328665</c:v>
                </c:pt>
                <c:pt idx="855">
                  <c:v>-7.8303643166446815</c:v>
                </c:pt>
                <c:pt idx="856">
                  <c:v>-7.8412803221783269</c:v>
                </c:pt>
                <c:pt idx="857">
                  <c:v>-7.8521963269337105</c:v>
                </c:pt>
                <c:pt idx="858">
                  <c:v>-7.8631123309107398</c:v>
                </c:pt>
                <c:pt idx="859">
                  <c:v>-7.8740283341093216</c:v>
                </c:pt>
                <c:pt idx="860">
                  <c:v>-7.8849443365293634</c:v>
                </c:pt>
                <c:pt idx="861">
                  <c:v>-7.895860338170773</c:v>
                </c:pt>
                <c:pt idx="862">
                  <c:v>-7.906776339033458</c:v>
                </c:pt>
                <c:pt idx="863">
                  <c:v>-7.917692339117326</c:v>
                </c:pt>
                <c:pt idx="864">
                  <c:v>-7.9286083384222836</c:v>
                </c:pt>
                <c:pt idx="865">
                  <c:v>-7.9395243369482387</c:v>
                </c:pt>
                <c:pt idx="866">
                  <c:v>-7.9504403346950987</c:v>
                </c:pt>
                <c:pt idx="867">
                  <c:v>-7.9613563316627713</c:v>
                </c:pt>
                <c:pt idx="868">
                  <c:v>-7.9722723278511642</c:v>
                </c:pt>
                <c:pt idx="869">
                  <c:v>-7.9831883232601841</c:v>
                </c:pt>
                <c:pt idx="870">
                  <c:v>-7.9941043178897395</c:v>
                </c:pt>
                <c:pt idx="871">
                  <c:v>-8.0050203117397363</c:v>
                </c:pt>
                <c:pt idx="872">
                  <c:v>-8.0159363048100829</c:v>
                </c:pt>
                <c:pt idx="873">
                  <c:v>-8.026852297100687</c:v>
                </c:pt>
                <c:pt idx="874">
                  <c:v>-8.0377682886114563</c:v>
                </c:pt>
                <c:pt idx="875">
                  <c:v>-8.0486842793422984</c:v>
                </c:pt>
                <c:pt idx="876">
                  <c:v>-8.059600269293119</c:v>
                </c:pt>
                <c:pt idx="877">
                  <c:v>-8.0705162584638277</c:v>
                </c:pt>
                <c:pt idx="878">
                  <c:v>-8.0814322468543303</c:v>
                </c:pt>
                <c:pt idx="879">
                  <c:v>-8.0923482344645343</c:v>
                </c:pt>
                <c:pt idx="880">
                  <c:v>-8.1032642212943493</c:v>
                </c:pt>
                <c:pt idx="881">
                  <c:v>-8.1141802073436811</c:v>
                </c:pt>
                <c:pt idx="882">
                  <c:v>-8.1250961926124372</c:v>
                </c:pt>
                <c:pt idx="883">
                  <c:v>-8.1360121771005254</c:v>
                </c:pt>
                <c:pt idx="884">
                  <c:v>-8.1469281608078532</c:v>
                </c:pt>
                <c:pt idx="885">
                  <c:v>-8.1578441437343265</c:v>
                </c:pt>
                <c:pt idx="886">
                  <c:v>-8.1687601258798548</c:v>
                </c:pt>
                <c:pt idx="887">
                  <c:v>-8.1796761072443456</c:v>
                </c:pt>
                <c:pt idx="888">
                  <c:v>-8.1905920878277048</c:v>
                </c:pt>
                <c:pt idx="889">
                  <c:v>-8.2015080676298417</c:v>
                </c:pt>
                <c:pt idx="890">
                  <c:v>-8.2124240466506624</c:v>
                </c:pt>
                <c:pt idx="891">
                  <c:v>-8.2233400248900761</c:v>
                </c:pt>
                <c:pt idx="892">
                  <c:v>-8.2342560023479887</c:v>
                </c:pt>
                <c:pt idx="893">
                  <c:v>-8.2451719790243079</c:v>
                </c:pt>
                <c:pt idx="894">
                  <c:v>-8.2560879549189412</c:v>
                </c:pt>
                <c:pt idx="895">
                  <c:v>-8.2670039300317963</c:v>
                </c:pt>
                <c:pt idx="896">
                  <c:v>-8.2779199043627809</c:v>
                </c:pt>
                <c:pt idx="897">
                  <c:v>-8.2888358779118025</c:v>
                </c:pt>
                <c:pt idx="898">
                  <c:v>-8.2997518506787689</c:v>
                </c:pt>
                <c:pt idx="899">
                  <c:v>-8.3106678226635875</c:v>
                </c:pt>
                <c:pt idx="900">
                  <c:v>-8.3215837938661643</c:v>
                </c:pt>
                <c:pt idx="901">
                  <c:v>-8.3324997642864087</c:v>
                </c:pt>
                <c:pt idx="902">
                  <c:v>-8.3434157339242265</c:v>
                </c:pt>
                <c:pt idx="903">
                  <c:v>-8.3543317027795272</c:v>
                </c:pt>
                <c:pt idx="904">
                  <c:v>-8.3652476708522165</c:v>
                </c:pt>
                <c:pt idx="905">
                  <c:v>-8.376163638142204</c:v>
                </c:pt>
                <c:pt idx="906">
                  <c:v>-8.3870796046493954</c:v>
                </c:pt>
                <c:pt idx="907">
                  <c:v>-8.3979955703736984</c:v>
                </c:pt>
                <c:pt idx="908">
                  <c:v>-8.4089115353150206</c:v>
                </c:pt>
                <c:pt idx="909">
                  <c:v>-8.4198274994732696</c:v>
                </c:pt>
                <c:pt idx="910">
                  <c:v>-8.4307434628483531</c:v>
                </c:pt>
                <c:pt idx="911">
                  <c:v>-8.4416594254401787</c:v>
                </c:pt>
                <c:pt idx="912">
                  <c:v>-8.452575387248654</c:v>
                </c:pt>
                <c:pt idx="913">
                  <c:v>-8.4634913482736867</c:v>
                </c:pt>
                <c:pt idx="914">
                  <c:v>-8.4744073085151843</c:v>
                </c:pt>
                <c:pt idx="915">
                  <c:v>-8.4853232679730546</c:v>
                </c:pt>
                <c:pt idx="916">
                  <c:v>-8.4962392266472033</c:v>
                </c:pt>
                <c:pt idx="917">
                  <c:v>-8.5071551845375399</c:v>
                </c:pt>
                <c:pt idx="918">
                  <c:v>-8.5180711416439721</c:v>
                </c:pt>
                <c:pt idx="919">
                  <c:v>-8.5289870979664055</c:v>
                </c:pt>
                <c:pt idx="920">
                  <c:v>-8.5399030535047498</c:v>
                </c:pt>
                <c:pt idx="921">
                  <c:v>-8.5508190082589106</c:v>
                </c:pt>
                <c:pt idx="922">
                  <c:v>-8.5617349622287957</c:v>
                </c:pt>
                <c:pt idx="923">
                  <c:v>-8.5726509154143145</c:v>
                </c:pt>
                <c:pt idx="924">
                  <c:v>-8.5835668678153727</c:v>
                </c:pt>
                <c:pt idx="925">
                  <c:v>-8.5944828194318781</c:v>
                </c:pt>
                <c:pt idx="926">
                  <c:v>-8.6053987702637382</c:v>
                </c:pt>
                <c:pt idx="927">
                  <c:v>-8.6163147203108625</c:v>
                </c:pt>
                <c:pt idx="928">
                  <c:v>-8.6272306695731569</c:v>
                </c:pt>
                <c:pt idx="929">
                  <c:v>-8.6381466180505289</c:v>
                </c:pt>
                <c:pt idx="930">
                  <c:v>-8.6490625657428861</c:v>
                </c:pt>
                <c:pt idx="931">
                  <c:v>-8.6599785126501363</c:v>
                </c:pt>
                <c:pt idx="932">
                  <c:v>-8.670894458772187</c:v>
                </c:pt>
                <c:pt idx="933">
                  <c:v>-8.6818104041089459</c:v>
                </c:pt>
                <c:pt idx="934">
                  <c:v>-8.6927263486603188</c:v>
                </c:pt>
                <c:pt idx="935">
                  <c:v>-8.7036422924262151</c:v>
                </c:pt>
                <c:pt idx="936">
                  <c:v>-8.7145582354065425</c:v>
                </c:pt>
                <c:pt idx="937">
                  <c:v>-8.7254741776012086</c:v>
                </c:pt>
                <c:pt idx="938">
                  <c:v>-8.7363901190101192</c:v>
                </c:pt>
                <c:pt idx="939">
                  <c:v>-8.7473060596331838</c:v>
                </c:pt>
                <c:pt idx="940">
                  <c:v>-8.7582219994703099</c:v>
                </c:pt>
                <c:pt idx="941">
                  <c:v>-8.7691379385214034</c:v>
                </c:pt>
                <c:pt idx="942">
                  <c:v>-8.7800538767863738</c:v>
                </c:pt>
                <c:pt idx="943">
                  <c:v>-8.7909698142651269</c:v>
                </c:pt>
                <c:pt idx="944">
                  <c:v>-8.8018857509575721</c:v>
                </c:pt>
                <c:pt idx="945">
                  <c:v>-8.8128016868636152</c:v>
                </c:pt>
                <c:pt idx="946">
                  <c:v>-8.8237176219831657</c:v>
                </c:pt>
                <c:pt idx="947">
                  <c:v>-8.8346335563161293</c:v>
                </c:pt>
                <c:pt idx="948">
                  <c:v>-8.8455494898624156</c:v>
                </c:pt>
                <c:pt idx="949">
                  <c:v>-8.8564654226219304</c:v>
                </c:pt>
                <c:pt idx="950">
                  <c:v>-8.8673813545945812</c:v>
                </c:pt>
                <c:pt idx="951">
                  <c:v>-8.8782972857802775</c:v>
                </c:pt>
                <c:pt idx="952">
                  <c:v>-8.8892132161789252</c:v>
                </c:pt>
                <c:pt idx="953">
                  <c:v>-8.9001291457904319</c:v>
                </c:pt>
                <c:pt idx="954">
                  <c:v>-8.911045074614707</c:v>
                </c:pt>
                <c:pt idx="955">
                  <c:v>-8.9219610026516563</c:v>
                </c:pt>
                <c:pt idx="956">
                  <c:v>-8.9328769299011874</c:v>
                </c:pt>
                <c:pt idx="957">
                  <c:v>-8.9437928563632081</c:v>
                </c:pt>
                <c:pt idx="958">
                  <c:v>-8.9547087820376259</c:v>
                </c:pt>
                <c:pt idx="959">
                  <c:v>-8.9656247069243502</c:v>
                </c:pt>
                <c:pt idx="960">
                  <c:v>-8.9765406310232869</c:v>
                </c:pt>
                <c:pt idx="961">
                  <c:v>-8.9874565543343437</c:v>
                </c:pt>
                <c:pt idx="962">
                  <c:v>-8.998372476857428</c:v>
                </c:pt>
                <c:pt idx="963">
                  <c:v>-9.0092883985924477</c:v>
                </c:pt>
                <c:pt idx="964">
                  <c:v>-9.0202043195393102</c:v>
                </c:pt>
                <c:pt idx="965">
                  <c:v>-9.0311202396979233</c:v>
                </c:pt>
                <c:pt idx="966">
                  <c:v>-9.0420361590681946</c:v>
                </c:pt>
                <c:pt idx="967">
                  <c:v>-9.0529520776500316</c:v>
                </c:pt>
                <c:pt idx="968">
                  <c:v>-9.0638679954433439</c:v>
                </c:pt>
                <c:pt idx="969">
                  <c:v>-9.0747839124480372</c:v>
                </c:pt>
                <c:pt idx="970">
                  <c:v>-9.0856998286640192</c:v>
                </c:pt>
                <c:pt idx="971">
                  <c:v>-9.0966157440911974</c:v>
                </c:pt>
                <c:pt idx="972">
                  <c:v>-9.1075316587294797</c:v>
                </c:pt>
                <c:pt idx="973">
                  <c:v>-9.1184475725787735</c:v>
                </c:pt>
                <c:pt idx="974">
                  <c:v>-9.1293634856389865</c:v>
                </c:pt>
                <c:pt idx="975">
                  <c:v>-9.1402793979100263</c:v>
                </c:pt>
                <c:pt idx="976">
                  <c:v>-9.1511953093918006</c:v>
                </c:pt>
                <c:pt idx="977">
                  <c:v>-9.162111220084217</c:v>
                </c:pt>
                <c:pt idx="978">
                  <c:v>-9.1730271299871831</c:v>
                </c:pt>
                <c:pt idx="979">
                  <c:v>-9.1839430391006065</c:v>
                </c:pt>
                <c:pt idx="980">
                  <c:v>-9.1948589474243949</c:v>
                </c:pt>
                <c:pt idx="981">
                  <c:v>-9.2057748549584559</c:v>
                </c:pt>
                <c:pt idx="982">
                  <c:v>-9.2166907617026972</c:v>
                </c:pt>
                <c:pt idx="983">
                  <c:v>-9.2276066676570263</c:v>
                </c:pt>
                <c:pt idx="984">
                  <c:v>-9.2385225728213509</c:v>
                </c:pt>
                <c:pt idx="985">
                  <c:v>-9.2494384771955787</c:v>
                </c:pt>
                <c:pt idx="986">
                  <c:v>-9.2603543807796171</c:v>
                </c:pt>
                <c:pt idx="987">
                  <c:v>-9.271270283573374</c:v>
                </c:pt>
                <c:pt idx="988">
                  <c:v>-9.2821861855767569</c:v>
                </c:pt>
                <c:pt idx="989">
                  <c:v>-9.2931020867896734</c:v>
                </c:pt>
                <c:pt idx="990">
                  <c:v>-9.3040179872120312</c:v>
                </c:pt>
                <c:pt idx="991">
                  <c:v>-9.3149338868437379</c:v>
                </c:pt>
                <c:pt idx="992">
                  <c:v>-9.3258497856847029</c:v>
                </c:pt>
                <c:pt idx="993">
                  <c:v>-9.3367656837348321</c:v>
                </c:pt>
                <c:pt idx="994">
                  <c:v>-9.347681580994033</c:v>
                </c:pt>
                <c:pt idx="995">
                  <c:v>-9.3585974774622134</c:v>
                </c:pt>
                <c:pt idx="996">
                  <c:v>-9.3695133731392808</c:v>
                </c:pt>
                <c:pt idx="997">
                  <c:v>-9.3804292680251429</c:v>
                </c:pt>
                <c:pt idx="998">
                  <c:v>-9.3913451621197073</c:v>
                </c:pt>
                <c:pt idx="999">
                  <c:v>-9.4022610554228834</c:v>
                </c:pt>
                <c:pt idx="1000">
                  <c:v>-9.413176947934577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16.399999999999999</c:v>
                </c:pt>
                <c:pt idx="1">
                  <c:v>99.995715788768038</c:v>
                </c:pt>
                <c:pt idx="2">
                  <c:v>183.59143157753607</c:v>
                </c:pt>
                <c:pt idx="3">
                  <c:v>181.85429234916307</c:v>
                </c:pt>
                <c:pt idx="4">
                  <c:v>183.59143157753607</c:v>
                </c:pt>
                <c:pt idx="5">
                  <c:v>177.62429234916306</c:v>
                </c:pt>
                <c:pt idx="6">
                  <c:v>183.59143157753607</c:v>
                </c:pt>
              </c:numCache>
            </c:numRef>
          </c:xVal>
          <c:yVal>
            <c:numRef>
              <c:f>Trajecto!$C$132:$C$138</c:f>
              <c:numCache>
                <c:formatCode>0</c:formatCode>
                <c:ptCount val="7"/>
                <c:pt idx="0">
                  <c:v>2050.6023199152528</c:v>
                </c:pt>
                <c:pt idx="1">
                  <c:v>1025.3011599576264</c:v>
                </c:pt>
                <c:pt idx="2">
                  <c:v>0</c:v>
                </c:pt>
                <c:pt idx="3">
                  <c:v>68.758012104391298</c:v>
                </c:pt>
                <c:pt idx="4">
                  <c:v>0</c:v>
                </c:pt>
                <c:pt idx="5">
                  <c:v>25.732924298058801</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Calculs!$AE$4:$AE$1004</c:f>
              <c:numCache>
                <c:formatCode>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4.0999999999999996</c:v>
                </c:pt>
              </c:numCache>
            </c:numRef>
          </c:xVal>
          <c:yVal>
            <c:numRef>
              <c:f>Trajecto!$C$158</c:f>
              <c:numCache>
                <c:formatCode>0</c:formatCode>
                <c:ptCount val="1"/>
                <c:pt idx="0">
                  <c:v>1025.3011599576264</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29.300000000000146</c:v>
                </c:pt>
              </c:numCache>
            </c:numRef>
          </c:xVal>
          <c:yVal>
            <c:numRef>
              <c:f>Trajecto!$C$159</c:f>
              <c:numCache>
                <c:formatCode>0</c:formatCode>
                <c:ptCount val="1"/>
                <c:pt idx="0">
                  <c:v>1025.2793312782267</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Calculs!$T$4:$T$1004</c:f>
              <c:numCache>
                <c:formatCode>0.00</c:formatCode>
                <c:ptCount val="1001"/>
                <c:pt idx="0">
                  <c:v>53.905950000000004</c:v>
                </c:pt>
                <c:pt idx="1">
                  <c:v>53.894084448031826</c:v>
                </c:pt>
                <c:pt idx="2">
                  <c:v>53.84920843634125</c:v>
                </c:pt>
                <c:pt idx="3">
                  <c:v>53.784259775511785</c:v>
                </c:pt>
                <c:pt idx="4">
                  <c:v>53.721455631912924</c:v>
                </c:pt>
                <c:pt idx="5">
                  <c:v>53.660796005544675</c:v>
                </c:pt>
                <c:pt idx="6">
                  <c:v>53.600999119502845</c:v>
                </c:pt>
                <c:pt idx="7">
                  <c:v>53.540783196883233</c:v>
                </c:pt>
                <c:pt idx="8">
                  <c:v>53.480148237685832</c:v>
                </c:pt>
                <c:pt idx="9">
                  <c:v>53.419094241910642</c:v>
                </c:pt>
                <c:pt idx="10">
                  <c:v>53.357621209557664</c:v>
                </c:pt>
                <c:pt idx="11">
                  <c:v>53.295861716626554</c:v>
                </c:pt>
                <c:pt idx="12">
                  <c:v>53.233948339116942</c:v>
                </c:pt>
                <c:pt idx="13">
                  <c:v>53.171881077028836</c:v>
                </c:pt>
                <c:pt idx="14">
                  <c:v>53.109659930362234</c:v>
                </c:pt>
                <c:pt idx="15">
                  <c:v>53.047284899117138</c:v>
                </c:pt>
                <c:pt idx="16">
                  <c:v>52.984755983293539</c:v>
                </c:pt>
                <c:pt idx="17">
                  <c:v>52.922073182891445</c:v>
                </c:pt>
                <c:pt idx="18">
                  <c:v>52.859236497910857</c:v>
                </c:pt>
                <c:pt idx="19">
                  <c:v>52.796245928351773</c:v>
                </c:pt>
                <c:pt idx="20">
                  <c:v>52.733101474214187</c:v>
                </c:pt>
                <c:pt idx="21">
                  <c:v>52.669855973060145</c:v>
                </c:pt>
                <c:pt idx="22">
                  <c:v>52.606562262451689</c:v>
                </c:pt>
                <c:pt idx="23">
                  <c:v>52.543220342388821</c:v>
                </c:pt>
                <c:pt idx="24">
                  <c:v>52.479830212871533</c:v>
                </c:pt>
                <c:pt idx="25">
                  <c:v>52.416391873899833</c:v>
                </c:pt>
                <c:pt idx="26">
                  <c:v>52.352905325473714</c:v>
                </c:pt>
                <c:pt idx="27">
                  <c:v>52.289370567593174</c:v>
                </c:pt>
                <c:pt idx="28">
                  <c:v>52.225787600258222</c:v>
                </c:pt>
                <c:pt idx="29">
                  <c:v>52.162156423468858</c:v>
                </c:pt>
                <c:pt idx="30">
                  <c:v>52.098477037225074</c:v>
                </c:pt>
                <c:pt idx="31">
                  <c:v>52.03474944152687</c:v>
                </c:pt>
                <c:pt idx="32">
                  <c:v>51.970973636374254</c:v>
                </c:pt>
                <c:pt idx="33">
                  <c:v>51.907149621767225</c:v>
                </c:pt>
                <c:pt idx="34">
                  <c:v>51.843277397705769</c:v>
                </c:pt>
                <c:pt idx="35">
                  <c:v>51.779356964189901</c:v>
                </c:pt>
                <c:pt idx="36">
                  <c:v>51.715388321219628</c:v>
                </c:pt>
                <c:pt idx="37">
                  <c:v>51.651371468794927</c:v>
                </c:pt>
                <c:pt idx="38">
                  <c:v>51.587306406915815</c:v>
                </c:pt>
                <c:pt idx="39">
                  <c:v>51.523193135582275</c:v>
                </c:pt>
                <c:pt idx="40">
                  <c:v>51.459031654794337</c:v>
                </c:pt>
                <c:pt idx="41">
                  <c:v>51.394862526781687</c:v>
                </c:pt>
                <c:pt idx="42">
                  <c:v>51.330726313774029</c:v>
                </c:pt>
                <c:pt idx="43">
                  <c:v>51.266623015771387</c:v>
                </c:pt>
                <c:pt idx="44">
                  <c:v>51.202552632773738</c:v>
                </c:pt>
                <c:pt idx="45">
                  <c:v>51.138515164781097</c:v>
                </c:pt>
                <c:pt idx="46">
                  <c:v>51.074510611793457</c:v>
                </c:pt>
                <c:pt idx="47">
                  <c:v>51.010538973810824</c:v>
                </c:pt>
                <c:pt idx="48">
                  <c:v>50.946600250833185</c:v>
                </c:pt>
                <c:pt idx="49">
                  <c:v>50.882694442860554</c:v>
                </c:pt>
                <c:pt idx="50">
                  <c:v>50.818821549892924</c:v>
                </c:pt>
                <c:pt idx="51">
                  <c:v>50.754981571930294</c:v>
                </c:pt>
                <c:pt idx="52">
                  <c:v>50.691174508972672</c:v>
                </c:pt>
                <c:pt idx="53">
                  <c:v>50.627400361020058</c:v>
                </c:pt>
                <c:pt idx="54">
                  <c:v>50.563659128072437</c:v>
                </c:pt>
                <c:pt idx="55">
                  <c:v>50.499950810129818</c:v>
                </c:pt>
                <c:pt idx="56">
                  <c:v>50.436275407192205</c:v>
                </c:pt>
                <c:pt idx="57">
                  <c:v>50.372632919259594</c:v>
                </c:pt>
                <c:pt idx="58">
                  <c:v>50.30902334633199</c:v>
                </c:pt>
                <c:pt idx="59">
                  <c:v>50.245446688409388</c:v>
                </c:pt>
                <c:pt idx="60">
                  <c:v>50.181902945491778</c:v>
                </c:pt>
                <c:pt idx="61">
                  <c:v>50.118392117579184</c:v>
                </c:pt>
                <c:pt idx="62">
                  <c:v>50.05491420467159</c:v>
                </c:pt>
                <c:pt idx="63">
                  <c:v>49.99146920676899</c:v>
                </c:pt>
                <c:pt idx="64">
                  <c:v>49.928057123871397</c:v>
                </c:pt>
                <c:pt idx="65">
                  <c:v>49.864677955978813</c:v>
                </c:pt>
                <c:pt idx="66">
                  <c:v>49.801331703091222</c:v>
                </c:pt>
                <c:pt idx="67">
                  <c:v>49.738018365208639</c:v>
                </c:pt>
                <c:pt idx="68">
                  <c:v>49.674737942331063</c:v>
                </c:pt>
                <c:pt idx="69">
                  <c:v>49.611490434458482</c:v>
                </c:pt>
                <c:pt idx="70">
                  <c:v>49.5482758415909</c:v>
                </c:pt>
                <c:pt idx="71">
                  <c:v>49.485094163728334</c:v>
                </c:pt>
                <c:pt idx="72">
                  <c:v>49.421945400870761</c:v>
                </c:pt>
                <c:pt idx="73">
                  <c:v>49.35882955301819</c:v>
                </c:pt>
                <c:pt idx="74">
                  <c:v>49.295746620170632</c:v>
                </c:pt>
                <c:pt idx="75">
                  <c:v>49.232696602328069</c:v>
                </c:pt>
                <c:pt idx="76">
                  <c:v>49.169679499490506</c:v>
                </c:pt>
                <c:pt idx="77">
                  <c:v>49.106695311657951</c:v>
                </c:pt>
                <c:pt idx="78">
                  <c:v>49.043744038830397</c:v>
                </c:pt>
                <c:pt idx="79">
                  <c:v>48.980825681007843</c:v>
                </c:pt>
                <c:pt idx="80">
                  <c:v>48.917940238190297</c:v>
                </c:pt>
                <c:pt idx="81">
                  <c:v>48.855127802565278</c:v>
                </c:pt>
                <c:pt idx="82">
                  <c:v>48.792428466320317</c:v>
                </c:pt>
                <c:pt idx="83">
                  <c:v>48.729842229455421</c:v>
                </c:pt>
                <c:pt idx="84">
                  <c:v>48.667369091970585</c:v>
                </c:pt>
                <c:pt idx="85">
                  <c:v>48.605009053865814</c:v>
                </c:pt>
                <c:pt idx="86">
                  <c:v>48.542762115141095</c:v>
                </c:pt>
                <c:pt idx="87">
                  <c:v>48.480628275796434</c:v>
                </c:pt>
                <c:pt idx="88">
                  <c:v>48.418607535831832</c:v>
                </c:pt>
                <c:pt idx="89">
                  <c:v>48.356699895247303</c:v>
                </c:pt>
                <c:pt idx="90">
                  <c:v>48.294905354042825</c:v>
                </c:pt>
                <c:pt idx="91">
                  <c:v>48.233241508669273</c:v>
                </c:pt>
                <c:pt idx="92">
                  <c:v>48.171725955577507</c:v>
                </c:pt>
                <c:pt idx="93">
                  <c:v>48.11035869476752</c:v>
                </c:pt>
                <c:pt idx="94">
                  <c:v>48.049139726239318</c:v>
                </c:pt>
                <c:pt idx="95">
                  <c:v>47.988069049992902</c:v>
                </c:pt>
                <c:pt idx="96">
                  <c:v>47.927146666028271</c:v>
                </c:pt>
                <c:pt idx="97">
                  <c:v>47.866372574345419</c:v>
                </c:pt>
                <c:pt idx="98">
                  <c:v>47.80574677494436</c:v>
                </c:pt>
                <c:pt idx="99">
                  <c:v>47.74526926782508</c:v>
                </c:pt>
                <c:pt idx="100">
                  <c:v>47.684940052987585</c:v>
                </c:pt>
                <c:pt idx="101">
                  <c:v>47.624761926580227</c:v>
                </c:pt>
                <c:pt idx="102">
                  <c:v>47.564737684751371</c:v>
                </c:pt>
                <c:pt idx="103">
                  <c:v>47.504867327501003</c:v>
                </c:pt>
                <c:pt idx="104">
                  <c:v>47.445150854829137</c:v>
                </c:pt>
                <c:pt idx="105">
                  <c:v>47.385588266735773</c:v>
                </c:pt>
                <c:pt idx="106">
                  <c:v>47.32617956322089</c:v>
                </c:pt>
                <c:pt idx="107">
                  <c:v>47.266924744284516</c:v>
                </c:pt>
                <c:pt idx="108">
                  <c:v>47.207823809926637</c:v>
                </c:pt>
                <c:pt idx="109">
                  <c:v>47.14887676014726</c:v>
                </c:pt>
                <c:pt idx="110">
                  <c:v>47.090083594946371</c:v>
                </c:pt>
                <c:pt idx="111">
                  <c:v>47.031412327350978</c:v>
                </c:pt>
                <c:pt idx="112">
                  <c:v>46.972830970388067</c:v>
                </c:pt>
                <c:pt idx="113">
                  <c:v>46.914339524057645</c:v>
                </c:pt>
                <c:pt idx="114">
                  <c:v>46.855937988359706</c:v>
                </c:pt>
                <c:pt idx="115">
                  <c:v>46.797626363294256</c:v>
                </c:pt>
                <c:pt idx="116">
                  <c:v>46.739404648861289</c:v>
                </c:pt>
                <c:pt idx="117">
                  <c:v>46.681272845060811</c:v>
                </c:pt>
                <c:pt idx="118">
                  <c:v>46.623230951892822</c:v>
                </c:pt>
                <c:pt idx="119">
                  <c:v>46.565278969357315</c:v>
                </c:pt>
                <c:pt idx="120">
                  <c:v>46.507416897454291</c:v>
                </c:pt>
                <c:pt idx="121">
                  <c:v>46.449697453222164</c:v>
                </c:pt>
                <c:pt idx="122">
                  <c:v>46.392173353699327</c:v>
                </c:pt>
                <c:pt idx="123">
                  <c:v>46.334844598885788</c:v>
                </c:pt>
                <c:pt idx="124">
                  <c:v>46.277711188781538</c:v>
                </c:pt>
                <c:pt idx="125">
                  <c:v>46.220773123386586</c:v>
                </c:pt>
                <c:pt idx="126">
                  <c:v>46.164030402700924</c:v>
                </c:pt>
                <c:pt idx="127">
                  <c:v>46.107483026724559</c:v>
                </c:pt>
                <c:pt idx="128">
                  <c:v>46.051130995457491</c:v>
                </c:pt>
                <c:pt idx="129">
                  <c:v>45.994974308899714</c:v>
                </c:pt>
                <c:pt idx="130">
                  <c:v>45.939012967051241</c:v>
                </c:pt>
                <c:pt idx="131">
                  <c:v>45.883260685501831</c:v>
                </c:pt>
                <c:pt idx="132">
                  <c:v>45.827731179841287</c:v>
                </c:pt>
                <c:pt idx="133">
                  <c:v>45.7724244500696</c:v>
                </c:pt>
                <c:pt idx="134">
                  <c:v>45.717340496186765</c:v>
                </c:pt>
                <c:pt idx="135">
                  <c:v>45.662479318192787</c:v>
                </c:pt>
                <c:pt idx="136">
                  <c:v>45.607840916087675</c:v>
                </c:pt>
                <c:pt idx="137">
                  <c:v>45.553425289871406</c:v>
                </c:pt>
                <c:pt idx="138">
                  <c:v>45.499232439544002</c:v>
                </c:pt>
                <c:pt idx="139">
                  <c:v>45.445262365105457</c:v>
                </c:pt>
                <c:pt idx="140">
                  <c:v>45.391515066555762</c:v>
                </c:pt>
                <c:pt idx="141">
                  <c:v>45.338153548095214</c:v>
                </c:pt>
                <c:pt idx="142">
                  <c:v>45.285340813924115</c:v>
                </c:pt>
                <c:pt idx="143">
                  <c:v>45.233076864042438</c:v>
                </c:pt>
                <c:pt idx="144">
                  <c:v>45.18136169845021</c:v>
                </c:pt>
                <c:pt idx="145">
                  <c:v>45.130195317147418</c:v>
                </c:pt>
                <c:pt idx="146">
                  <c:v>45.079577720134054</c:v>
                </c:pt>
                <c:pt idx="147">
                  <c:v>45.029508907410133</c:v>
                </c:pt>
                <c:pt idx="148">
                  <c:v>44.979988878975654</c:v>
                </c:pt>
                <c:pt idx="149">
                  <c:v>44.931017634830617</c:v>
                </c:pt>
                <c:pt idx="150">
                  <c:v>44.882595174975009</c:v>
                </c:pt>
                <c:pt idx="151">
                  <c:v>44.834721499408843</c:v>
                </c:pt>
                <c:pt idx="152">
                  <c:v>44.787396608132113</c:v>
                </c:pt>
                <c:pt idx="153">
                  <c:v>44.740620501144818</c:v>
                </c:pt>
                <c:pt idx="154">
                  <c:v>44.694393178446965</c:v>
                </c:pt>
                <c:pt idx="155">
                  <c:v>44.648714640038548</c:v>
                </c:pt>
                <c:pt idx="156">
                  <c:v>44.604350564544426</c:v>
                </c:pt>
                <c:pt idx="157">
                  <c:v>44.562066630589449</c:v>
                </c:pt>
                <c:pt idx="158">
                  <c:v>44.521862838173625</c:v>
                </c:pt>
                <c:pt idx="159">
                  <c:v>44.483739187296948</c:v>
                </c:pt>
                <c:pt idx="160">
                  <c:v>44.447695677959416</c:v>
                </c:pt>
                <c:pt idx="161">
                  <c:v>44.414703778876984</c:v>
                </c:pt>
                <c:pt idx="162">
                  <c:v>44.385734958765575</c:v>
                </c:pt>
                <c:pt idx="163">
                  <c:v>44.360696655472715</c:v>
                </c:pt>
                <c:pt idx="164">
                  <c:v>44.33949630684593</c:v>
                </c:pt>
                <c:pt idx="165">
                  <c:v>44.321206724553157</c:v>
                </c:pt>
                <c:pt idx="166">
                  <c:v>44.304900720262332</c:v>
                </c:pt>
                <c:pt idx="167">
                  <c:v>44.291282995673392</c:v>
                </c:pt>
                <c:pt idx="168">
                  <c:v>44.280548437505814</c:v>
                </c:pt>
                <c:pt idx="169">
                  <c:v>44.274152248141149</c:v>
                </c:pt>
                <c:pt idx="170">
                  <c:v>44.272530000000046</c:v>
                </c:pt>
                <c:pt idx="171">
                  <c:v>44.272530000000046</c:v>
                </c:pt>
                <c:pt idx="172">
                  <c:v>44.272530000000046</c:v>
                </c:pt>
                <c:pt idx="173">
                  <c:v>44.272530000000046</c:v>
                </c:pt>
                <c:pt idx="174">
                  <c:v>44.272530000000046</c:v>
                </c:pt>
                <c:pt idx="175">
                  <c:v>44.272530000000046</c:v>
                </c:pt>
                <c:pt idx="176">
                  <c:v>44.272530000000046</c:v>
                </c:pt>
                <c:pt idx="177">
                  <c:v>44.272530000000046</c:v>
                </c:pt>
                <c:pt idx="178">
                  <c:v>44.272530000000046</c:v>
                </c:pt>
                <c:pt idx="179">
                  <c:v>44.272530000000046</c:v>
                </c:pt>
                <c:pt idx="180">
                  <c:v>44.272530000000046</c:v>
                </c:pt>
                <c:pt idx="181">
                  <c:v>44.272530000000046</c:v>
                </c:pt>
                <c:pt idx="182">
                  <c:v>44.272530000000046</c:v>
                </c:pt>
                <c:pt idx="183">
                  <c:v>44.272530000000046</c:v>
                </c:pt>
                <c:pt idx="184">
                  <c:v>44.272530000000046</c:v>
                </c:pt>
                <c:pt idx="185">
                  <c:v>44.272530000000046</c:v>
                </c:pt>
                <c:pt idx="186">
                  <c:v>44.272530000000046</c:v>
                </c:pt>
                <c:pt idx="187">
                  <c:v>44.272530000000046</c:v>
                </c:pt>
                <c:pt idx="188">
                  <c:v>44.272530000000046</c:v>
                </c:pt>
                <c:pt idx="189">
                  <c:v>44.272530000000046</c:v>
                </c:pt>
                <c:pt idx="190">
                  <c:v>44.272530000000046</c:v>
                </c:pt>
                <c:pt idx="191">
                  <c:v>44.272530000000046</c:v>
                </c:pt>
                <c:pt idx="192">
                  <c:v>44.272530000000046</c:v>
                </c:pt>
                <c:pt idx="193">
                  <c:v>44.272530000000046</c:v>
                </c:pt>
                <c:pt idx="194">
                  <c:v>44.272530000000046</c:v>
                </c:pt>
                <c:pt idx="195">
                  <c:v>44.272530000000046</c:v>
                </c:pt>
                <c:pt idx="196">
                  <c:v>44.272530000000046</c:v>
                </c:pt>
                <c:pt idx="197">
                  <c:v>44.272530000000046</c:v>
                </c:pt>
                <c:pt idx="198">
                  <c:v>44.272530000000046</c:v>
                </c:pt>
                <c:pt idx="199">
                  <c:v>44.272530000000046</c:v>
                </c:pt>
                <c:pt idx="200">
                  <c:v>44.272530000000046</c:v>
                </c:pt>
                <c:pt idx="201">
                  <c:v>44.272530000000046</c:v>
                </c:pt>
                <c:pt idx="202">
                  <c:v>44.272530000000046</c:v>
                </c:pt>
                <c:pt idx="203">
                  <c:v>44.272530000000046</c:v>
                </c:pt>
                <c:pt idx="204">
                  <c:v>44.272530000000046</c:v>
                </c:pt>
                <c:pt idx="205">
                  <c:v>44.272530000000046</c:v>
                </c:pt>
                <c:pt idx="206">
                  <c:v>44.272530000000046</c:v>
                </c:pt>
                <c:pt idx="207">
                  <c:v>44.272530000000046</c:v>
                </c:pt>
                <c:pt idx="208">
                  <c:v>44.272530000000046</c:v>
                </c:pt>
                <c:pt idx="209">
                  <c:v>44.272530000000046</c:v>
                </c:pt>
                <c:pt idx="210">
                  <c:v>44.272530000000046</c:v>
                </c:pt>
                <c:pt idx="211">
                  <c:v>44.272530000000046</c:v>
                </c:pt>
                <c:pt idx="212">
                  <c:v>44.272530000000046</c:v>
                </c:pt>
                <c:pt idx="213">
                  <c:v>44.272530000000046</c:v>
                </c:pt>
                <c:pt idx="214">
                  <c:v>44.272530000000046</c:v>
                </c:pt>
                <c:pt idx="215">
                  <c:v>44.272530000000046</c:v>
                </c:pt>
                <c:pt idx="216">
                  <c:v>44.272530000000046</c:v>
                </c:pt>
                <c:pt idx="217">
                  <c:v>44.272530000000046</c:v>
                </c:pt>
                <c:pt idx="218">
                  <c:v>44.272530000000046</c:v>
                </c:pt>
                <c:pt idx="219">
                  <c:v>44.272530000000046</c:v>
                </c:pt>
                <c:pt idx="220">
                  <c:v>44.272530000000046</c:v>
                </c:pt>
                <c:pt idx="221">
                  <c:v>44.272530000000046</c:v>
                </c:pt>
                <c:pt idx="222">
                  <c:v>44.272530000000046</c:v>
                </c:pt>
                <c:pt idx="223">
                  <c:v>44.272530000000046</c:v>
                </c:pt>
                <c:pt idx="224">
                  <c:v>44.272530000000046</c:v>
                </c:pt>
                <c:pt idx="225">
                  <c:v>44.272530000000046</c:v>
                </c:pt>
                <c:pt idx="226">
                  <c:v>44.272530000000046</c:v>
                </c:pt>
                <c:pt idx="227">
                  <c:v>44.272530000000046</c:v>
                </c:pt>
                <c:pt idx="228">
                  <c:v>44.272530000000046</c:v>
                </c:pt>
                <c:pt idx="229">
                  <c:v>44.272530000000046</c:v>
                </c:pt>
                <c:pt idx="230">
                  <c:v>44.272530000000046</c:v>
                </c:pt>
                <c:pt idx="231">
                  <c:v>44.272530000000046</c:v>
                </c:pt>
                <c:pt idx="232">
                  <c:v>44.272530000000046</c:v>
                </c:pt>
                <c:pt idx="233">
                  <c:v>44.272530000000046</c:v>
                </c:pt>
                <c:pt idx="234">
                  <c:v>44.272530000000046</c:v>
                </c:pt>
                <c:pt idx="235">
                  <c:v>44.272530000000046</c:v>
                </c:pt>
                <c:pt idx="236">
                  <c:v>44.272530000000046</c:v>
                </c:pt>
                <c:pt idx="237">
                  <c:v>44.272530000000046</c:v>
                </c:pt>
                <c:pt idx="238">
                  <c:v>44.272530000000046</c:v>
                </c:pt>
                <c:pt idx="239">
                  <c:v>44.272530000000046</c:v>
                </c:pt>
                <c:pt idx="240">
                  <c:v>44.272530000000046</c:v>
                </c:pt>
                <c:pt idx="241">
                  <c:v>44.272530000000046</c:v>
                </c:pt>
                <c:pt idx="242">
                  <c:v>44.272530000000046</c:v>
                </c:pt>
                <c:pt idx="243">
                  <c:v>44.272530000000046</c:v>
                </c:pt>
                <c:pt idx="244">
                  <c:v>44.272530000000046</c:v>
                </c:pt>
                <c:pt idx="245">
                  <c:v>44.272530000000046</c:v>
                </c:pt>
                <c:pt idx="246">
                  <c:v>44.272530000000046</c:v>
                </c:pt>
                <c:pt idx="247">
                  <c:v>44.272530000000046</c:v>
                </c:pt>
                <c:pt idx="248">
                  <c:v>44.272530000000046</c:v>
                </c:pt>
                <c:pt idx="249">
                  <c:v>44.272530000000046</c:v>
                </c:pt>
                <c:pt idx="250">
                  <c:v>44.272530000000046</c:v>
                </c:pt>
                <c:pt idx="251">
                  <c:v>44.272530000000046</c:v>
                </c:pt>
                <c:pt idx="252">
                  <c:v>44.272530000000046</c:v>
                </c:pt>
                <c:pt idx="253">
                  <c:v>44.272530000000046</c:v>
                </c:pt>
                <c:pt idx="254">
                  <c:v>44.272530000000046</c:v>
                </c:pt>
                <c:pt idx="255">
                  <c:v>44.272530000000046</c:v>
                </c:pt>
                <c:pt idx="256">
                  <c:v>44.272530000000046</c:v>
                </c:pt>
                <c:pt idx="257">
                  <c:v>44.272530000000046</c:v>
                </c:pt>
                <c:pt idx="258">
                  <c:v>44.272530000000046</c:v>
                </c:pt>
                <c:pt idx="259">
                  <c:v>44.272530000000046</c:v>
                </c:pt>
                <c:pt idx="260">
                  <c:v>44.272530000000046</c:v>
                </c:pt>
                <c:pt idx="261">
                  <c:v>44.272530000000046</c:v>
                </c:pt>
                <c:pt idx="262">
                  <c:v>44.272530000000046</c:v>
                </c:pt>
                <c:pt idx="263">
                  <c:v>44.272530000000046</c:v>
                </c:pt>
                <c:pt idx="264">
                  <c:v>44.272530000000046</c:v>
                </c:pt>
                <c:pt idx="265">
                  <c:v>44.272530000000046</c:v>
                </c:pt>
                <c:pt idx="266">
                  <c:v>44.272530000000046</c:v>
                </c:pt>
                <c:pt idx="267">
                  <c:v>44.272530000000046</c:v>
                </c:pt>
                <c:pt idx="268">
                  <c:v>44.272530000000046</c:v>
                </c:pt>
                <c:pt idx="269">
                  <c:v>44.272530000000046</c:v>
                </c:pt>
                <c:pt idx="270">
                  <c:v>44.272530000000046</c:v>
                </c:pt>
                <c:pt idx="271">
                  <c:v>44.272530000000046</c:v>
                </c:pt>
                <c:pt idx="272">
                  <c:v>44.272530000000046</c:v>
                </c:pt>
                <c:pt idx="273">
                  <c:v>44.272530000000046</c:v>
                </c:pt>
                <c:pt idx="274">
                  <c:v>44.272530000000046</c:v>
                </c:pt>
                <c:pt idx="275">
                  <c:v>44.272530000000046</c:v>
                </c:pt>
                <c:pt idx="276">
                  <c:v>44.272530000000046</c:v>
                </c:pt>
                <c:pt idx="277">
                  <c:v>44.272530000000046</c:v>
                </c:pt>
                <c:pt idx="278">
                  <c:v>44.272530000000046</c:v>
                </c:pt>
                <c:pt idx="279">
                  <c:v>44.272530000000046</c:v>
                </c:pt>
                <c:pt idx="280">
                  <c:v>44.272530000000046</c:v>
                </c:pt>
                <c:pt idx="281">
                  <c:v>44.272530000000046</c:v>
                </c:pt>
                <c:pt idx="282">
                  <c:v>44.272530000000046</c:v>
                </c:pt>
                <c:pt idx="283">
                  <c:v>44.272530000000046</c:v>
                </c:pt>
                <c:pt idx="284">
                  <c:v>44.272530000000046</c:v>
                </c:pt>
                <c:pt idx="285">
                  <c:v>44.272530000000046</c:v>
                </c:pt>
                <c:pt idx="286">
                  <c:v>44.272530000000046</c:v>
                </c:pt>
                <c:pt idx="287">
                  <c:v>44.272530000000046</c:v>
                </c:pt>
                <c:pt idx="288">
                  <c:v>44.272530000000046</c:v>
                </c:pt>
                <c:pt idx="289">
                  <c:v>44.272530000000046</c:v>
                </c:pt>
                <c:pt idx="290">
                  <c:v>44.272530000000046</c:v>
                </c:pt>
                <c:pt idx="291">
                  <c:v>44.272530000000046</c:v>
                </c:pt>
                <c:pt idx="292">
                  <c:v>44.272530000000046</c:v>
                </c:pt>
                <c:pt idx="293">
                  <c:v>44.272530000000046</c:v>
                </c:pt>
                <c:pt idx="294">
                  <c:v>44.272530000000046</c:v>
                </c:pt>
                <c:pt idx="295">
                  <c:v>44.272530000000046</c:v>
                </c:pt>
                <c:pt idx="296">
                  <c:v>44.272530000000046</c:v>
                </c:pt>
                <c:pt idx="297">
                  <c:v>44.272530000000046</c:v>
                </c:pt>
                <c:pt idx="298">
                  <c:v>44.272530000000046</c:v>
                </c:pt>
                <c:pt idx="299">
                  <c:v>44.272530000000046</c:v>
                </c:pt>
                <c:pt idx="300">
                  <c:v>44.272530000000046</c:v>
                </c:pt>
                <c:pt idx="301">
                  <c:v>44.272530000000046</c:v>
                </c:pt>
                <c:pt idx="302">
                  <c:v>44.272530000000046</c:v>
                </c:pt>
                <c:pt idx="303">
                  <c:v>44.272530000000046</c:v>
                </c:pt>
                <c:pt idx="304">
                  <c:v>44.272530000000046</c:v>
                </c:pt>
                <c:pt idx="305">
                  <c:v>44.272530000000046</c:v>
                </c:pt>
                <c:pt idx="306">
                  <c:v>44.272530000000046</c:v>
                </c:pt>
                <c:pt idx="307">
                  <c:v>44.272530000000046</c:v>
                </c:pt>
                <c:pt idx="308">
                  <c:v>44.272530000000046</c:v>
                </c:pt>
                <c:pt idx="309">
                  <c:v>44.272530000000046</c:v>
                </c:pt>
                <c:pt idx="310">
                  <c:v>44.272530000000046</c:v>
                </c:pt>
                <c:pt idx="311">
                  <c:v>44.272530000000046</c:v>
                </c:pt>
                <c:pt idx="312">
                  <c:v>44.272530000000046</c:v>
                </c:pt>
                <c:pt idx="313">
                  <c:v>44.272530000000046</c:v>
                </c:pt>
                <c:pt idx="314">
                  <c:v>44.272530000000046</c:v>
                </c:pt>
                <c:pt idx="315">
                  <c:v>44.272530000000046</c:v>
                </c:pt>
                <c:pt idx="316">
                  <c:v>44.272530000000046</c:v>
                </c:pt>
                <c:pt idx="317">
                  <c:v>44.272530000000046</c:v>
                </c:pt>
                <c:pt idx="318">
                  <c:v>44.272530000000046</c:v>
                </c:pt>
                <c:pt idx="319">
                  <c:v>44.272530000000046</c:v>
                </c:pt>
                <c:pt idx="320">
                  <c:v>44.272530000000046</c:v>
                </c:pt>
                <c:pt idx="321">
                  <c:v>44.272530000000046</c:v>
                </c:pt>
                <c:pt idx="322">
                  <c:v>44.272530000000046</c:v>
                </c:pt>
                <c:pt idx="323">
                  <c:v>44.272530000000046</c:v>
                </c:pt>
                <c:pt idx="324">
                  <c:v>44.272530000000046</c:v>
                </c:pt>
                <c:pt idx="325">
                  <c:v>44.272530000000046</c:v>
                </c:pt>
                <c:pt idx="326">
                  <c:v>44.272530000000046</c:v>
                </c:pt>
                <c:pt idx="327">
                  <c:v>44.272530000000046</c:v>
                </c:pt>
                <c:pt idx="328">
                  <c:v>44.272530000000046</c:v>
                </c:pt>
                <c:pt idx="329">
                  <c:v>44.272530000000046</c:v>
                </c:pt>
                <c:pt idx="330">
                  <c:v>44.272530000000046</c:v>
                </c:pt>
                <c:pt idx="331">
                  <c:v>44.272530000000046</c:v>
                </c:pt>
                <c:pt idx="332">
                  <c:v>44.272530000000046</c:v>
                </c:pt>
                <c:pt idx="333">
                  <c:v>44.272530000000046</c:v>
                </c:pt>
                <c:pt idx="334">
                  <c:v>44.272530000000046</c:v>
                </c:pt>
                <c:pt idx="335">
                  <c:v>44.272530000000046</c:v>
                </c:pt>
                <c:pt idx="336">
                  <c:v>44.272530000000046</c:v>
                </c:pt>
                <c:pt idx="337">
                  <c:v>44.272530000000046</c:v>
                </c:pt>
                <c:pt idx="338">
                  <c:v>44.272530000000046</c:v>
                </c:pt>
                <c:pt idx="339">
                  <c:v>44.272530000000046</c:v>
                </c:pt>
                <c:pt idx="340">
                  <c:v>44.272530000000046</c:v>
                </c:pt>
                <c:pt idx="341">
                  <c:v>44.272530000000046</c:v>
                </c:pt>
                <c:pt idx="342">
                  <c:v>44.272530000000046</c:v>
                </c:pt>
                <c:pt idx="343">
                  <c:v>44.272530000000046</c:v>
                </c:pt>
                <c:pt idx="344">
                  <c:v>44.272530000000046</c:v>
                </c:pt>
                <c:pt idx="345">
                  <c:v>44.272530000000046</c:v>
                </c:pt>
                <c:pt idx="346">
                  <c:v>44.272530000000046</c:v>
                </c:pt>
                <c:pt idx="347">
                  <c:v>44.272530000000046</c:v>
                </c:pt>
                <c:pt idx="348">
                  <c:v>44.272530000000046</c:v>
                </c:pt>
                <c:pt idx="349">
                  <c:v>44.272530000000046</c:v>
                </c:pt>
                <c:pt idx="350">
                  <c:v>44.272530000000046</c:v>
                </c:pt>
                <c:pt idx="351">
                  <c:v>44.272530000000046</c:v>
                </c:pt>
                <c:pt idx="352">
                  <c:v>44.272530000000046</c:v>
                </c:pt>
                <c:pt idx="353">
                  <c:v>44.272530000000046</c:v>
                </c:pt>
                <c:pt idx="354">
                  <c:v>44.272530000000046</c:v>
                </c:pt>
                <c:pt idx="355">
                  <c:v>44.272530000000046</c:v>
                </c:pt>
                <c:pt idx="356">
                  <c:v>44.272530000000046</c:v>
                </c:pt>
                <c:pt idx="357">
                  <c:v>44.272530000000046</c:v>
                </c:pt>
                <c:pt idx="358">
                  <c:v>44.272530000000046</c:v>
                </c:pt>
                <c:pt idx="359">
                  <c:v>44.272530000000046</c:v>
                </c:pt>
                <c:pt idx="360">
                  <c:v>44.272530000000046</c:v>
                </c:pt>
                <c:pt idx="361">
                  <c:v>44.272530000000046</c:v>
                </c:pt>
                <c:pt idx="362">
                  <c:v>44.272530000000046</c:v>
                </c:pt>
                <c:pt idx="363">
                  <c:v>44.272530000000046</c:v>
                </c:pt>
                <c:pt idx="364">
                  <c:v>44.272530000000046</c:v>
                </c:pt>
                <c:pt idx="365">
                  <c:v>44.272530000000046</c:v>
                </c:pt>
                <c:pt idx="366">
                  <c:v>44.272530000000046</c:v>
                </c:pt>
                <c:pt idx="367">
                  <c:v>44.272530000000046</c:v>
                </c:pt>
                <c:pt idx="368">
                  <c:v>44.272530000000046</c:v>
                </c:pt>
                <c:pt idx="369">
                  <c:v>44.272530000000046</c:v>
                </c:pt>
                <c:pt idx="370">
                  <c:v>44.272530000000046</c:v>
                </c:pt>
                <c:pt idx="371">
                  <c:v>44.272530000000046</c:v>
                </c:pt>
                <c:pt idx="372">
                  <c:v>44.272530000000046</c:v>
                </c:pt>
                <c:pt idx="373">
                  <c:v>44.272530000000046</c:v>
                </c:pt>
                <c:pt idx="374">
                  <c:v>44.272530000000046</c:v>
                </c:pt>
                <c:pt idx="375">
                  <c:v>44.272530000000046</c:v>
                </c:pt>
                <c:pt idx="376">
                  <c:v>44.272530000000046</c:v>
                </c:pt>
                <c:pt idx="377">
                  <c:v>44.272530000000046</c:v>
                </c:pt>
                <c:pt idx="378">
                  <c:v>44.272530000000046</c:v>
                </c:pt>
                <c:pt idx="379">
                  <c:v>44.272530000000046</c:v>
                </c:pt>
                <c:pt idx="380">
                  <c:v>44.272530000000046</c:v>
                </c:pt>
                <c:pt idx="381">
                  <c:v>44.272530000000046</c:v>
                </c:pt>
                <c:pt idx="382">
                  <c:v>44.272530000000046</c:v>
                </c:pt>
                <c:pt idx="383">
                  <c:v>44.272530000000046</c:v>
                </c:pt>
                <c:pt idx="384">
                  <c:v>44.272530000000046</c:v>
                </c:pt>
                <c:pt idx="385">
                  <c:v>44.272530000000046</c:v>
                </c:pt>
                <c:pt idx="386">
                  <c:v>44.272530000000046</c:v>
                </c:pt>
                <c:pt idx="387">
                  <c:v>44.272530000000046</c:v>
                </c:pt>
                <c:pt idx="388">
                  <c:v>44.272530000000046</c:v>
                </c:pt>
                <c:pt idx="389">
                  <c:v>44.272530000000046</c:v>
                </c:pt>
                <c:pt idx="390">
                  <c:v>44.272530000000046</c:v>
                </c:pt>
                <c:pt idx="391">
                  <c:v>44.272530000000046</c:v>
                </c:pt>
                <c:pt idx="392">
                  <c:v>44.272530000000046</c:v>
                </c:pt>
                <c:pt idx="393">
                  <c:v>44.272530000000046</c:v>
                </c:pt>
                <c:pt idx="394">
                  <c:v>44.272530000000046</c:v>
                </c:pt>
                <c:pt idx="395">
                  <c:v>44.272530000000046</c:v>
                </c:pt>
                <c:pt idx="396">
                  <c:v>44.272530000000046</c:v>
                </c:pt>
                <c:pt idx="397">
                  <c:v>44.272530000000046</c:v>
                </c:pt>
                <c:pt idx="398">
                  <c:v>44.272530000000046</c:v>
                </c:pt>
                <c:pt idx="399">
                  <c:v>44.272530000000046</c:v>
                </c:pt>
                <c:pt idx="400">
                  <c:v>44.272530000000046</c:v>
                </c:pt>
                <c:pt idx="401">
                  <c:v>44.272530000000046</c:v>
                </c:pt>
                <c:pt idx="402">
                  <c:v>44.272530000000046</c:v>
                </c:pt>
                <c:pt idx="403">
                  <c:v>44.272530000000046</c:v>
                </c:pt>
                <c:pt idx="404">
                  <c:v>44.272530000000046</c:v>
                </c:pt>
                <c:pt idx="405">
                  <c:v>44.272530000000046</c:v>
                </c:pt>
                <c:pt idx="406">
                  <c:v>44.272530000000046</c:v>
                </c:pt>
                <c:pt idx="407">
                  <c:v>44.272530000000046</c:v>
                </c:pt>
                <c:pt idx="408">
                  <c:v>44.272530000000046</c:v>
                </c:pt>
                <c:pt idx="409">
                  <c:v>44.272530000000046</c:v>
                </c:pt>
                <c:pt idx="410">
                  <c:v>44.272530000000046</c:v>
                </c:pt>
                <c:pt idx="411">
                  <c:v>44.272530000000046</c:v>
                </c:pt>
                <c:pt idx="412">
                  <c:v>44.272530000000046</c:v>
                </c:pt>
                <c:pt idx="413">
                  <c:v>44.272530000000046</c:v>
                </c:pt>
                <c:pt idx="414">
                  <c:v>44.272530000000046</c:v>
                </c:pt>
                <c:pt idx="415">
                  <c:v>44.272530000000046</c:v>
                </c:pt>
                <c:pt idx="416">
                  <c:v>44.272530000000046</c:v>
                </c:pt>
                <c:pt idx="417">
                  <c:v>44.272530000000046</c:v>
                </c:pt>
                <c:pt idx="418">
                  <c:v>44.272530000000046</c:v>
                </c:pt>
                <c:pt idx="419">
                  <c:v>44.272530000000046</c:v>
                </c:pt>
                <c:pt idx="420">
                  <c:v>44.272530000000046</c:v>
                </c:pt>
                <c:pt idx="421">
                  <c:v>44.272530000000046</c:v>
                </c:pt>
                <c:pt idx="422">
                  <c:v>44.272530000000046</c:v>
                </c:pt>
                <c:pt idx="423">
                  <c:v>44.272530000000046</c:v>
                </c:pt>
                <c:pt idx="424">
                  <c:v>44.272530000000046</c:v>
                </c:pt>
                <c:pt idx="425">
                  <c:v>44.272530000000046</c:v>
                </c:pt>
                <c:pt idx="426">
                  <c:v>44.272530000000046</c:v>
                </c:pt>
                <c:pt idx="427">
                  <c:v>44.272530000000046</c:v>
                </c:pt>
                <c:pt idx="428">
                  <c:v>44.272530000000046</c:v>
                </c:pt>
                <c:pt idx="429">
                  <c:v>44.272530000000046</c:v>
                </c:pt>
                <c:pt idx="430">
                  <c:v>44.272530000000046</c:v>
                </c:pt>
                <c:pt idx="431">
                  <c:v>44.272530000000046</c:v>
                </c:pt>
                <c:pt idx="432">
                  <c:v>44.272530000000046</c:v>
                </c:pt>
                <c:pt idx="433">
                  <c:v>44.272530000000046</c:v>
                </c:pt>
                <c:pt idx="434">
                  <c:v>44.272530000000046</c:v>
                </c:pt>
                <c:pt idx="435">
                  <c:v>44.272530000000046</c:v>
                </c:pt>
                <c:pt idx="436">
                  <c:v>44.272530000000046</c:v>
                </c:pt>
                <c:pt idx="437">
                  <c:v>44.272530000000046</c:v>
                </c:pt>
                <c:pt idx="438">
                  <c:v>44.272530000000046</c:v>
                </c:pt>
                <c:pt idx="439">
                  <c:v>44.272530000000046</c:v>
                </c:pt>
                <c:pt idx="440">
                  <c:v>44.272530000000046</c:v>
                </c:pt>
                <c:pt idx="441">
                  <c:v>44.272530000000046</c:v>
                </c:pt>
                <c:pt idx="442">
                  <c:v>44.272530000000046</c:v>
                </c:pt>
                <c:pt idx="443">
                  <c:v>44.272530000000046</c:v>
                </c:pt>
                <c:pt idx="444">
                  <c:v>44.272530000000046</c:v>
                </c:pt>
                <c:pt idx="445">
                  <c:v>44.272530000000046</c:v>
                </c:pt>
                <c:pt idx="446">
                  <c:v>44.272530000000046</c:v>
                </c:pt>
                <c:pt idx="447">
                  <c:v>44.272530000000046</c:v>
                </c:pt>
                <c:pt idx="448">
                  <c:v>44.272530000000046</c:v>
                </c:pt>
                <c:pt idx="449">
                  <c:v>44.272530000000046</c:v>
                </c:pt>
                <c:pt idx="450">
                  <c:v>44.272530000000046</c:v>
                </c:pt>
                <c:pt idx="451">
                  <c:v>44.272530000000046</c:v>
                </c:pt>
                <c:pt idx="452">
                  <c:v>44.272530000000046</c:v>
                </c:pt>
                <c:pt idx="453">
                  <c:v>44.272530000000046</c:v>
                </c:pt>
                <c:pt idx="454">
                  <c:v>44.272530000000046</c:v>
                </c:pt>
                <c:pt idx="455">
                  <c:v>44.272530000000046</c:v>
                </c:pt>
                <c:pt idx="456">
                  <c:v>44.272530000000046</c:v>
                </c:pt>
                <c:pt idx="457">
                  <c:v>44.272530000000046</c:v>
                </c:pt>
                <c:pt idx="458">
                  <c:v>44.272530000000046</c:v>
                </c:pt>
                <c:pt idx="459">
                  <c:v>44.272530000000046</c:v>
                </c:pt>
                <c:pt idx="460">
                  <c:v>44.272530000000046</c:v>
                </c:pt>
                <c:pt idx="461">
                  <c:v>44.272530000000046</c:v>
                </c:pt>
                <c:pt idx="462">
                  <c:v>44.272530000000046</c:v>
                </c:pt>
                <c:pt idx="463">
                  <c:v>44.272530000000046</c:v>
                </c:pt>
                <c:pt idx="464">
                  <c:v>44.272530000000046</c:v>
                </c:pt>
                <c:pt idx="465">
                  <c:v>44.272530000000046</c:v>
                </c:pt>
                <c:pt idx="466">
                  <c:v>44.272530000000046</c:v>
                </c:pt>
                <c:pt idx="467">
                  <c:v>44.272530000000046</c:v>
                </c:pt>
                <c:pt idx="468">
                  <c:v>44.272530000000046</c:v>
                </c:pt>
                <c:pt idx="469">
                  <c:v>44.272530000000046</c:v>
                </c:pt>
                <c:pt idx="470">
                  <c:v>44.272530000000046</c:v>
                </c:pt>
                <c:pt idx="471">
                  <c:v>44.272530000000046</c:v>
                </c:pt>
                <c:pt idx="472">
                  <c:v>44.272530000000046</c:v>
                </c:pt>
                <c:pt idx="473">
                  <c:v>44.272530000000046</c:v>
                </c:pt>
                <c:pt idx="474">
                  <c:v>44.272530000000046</c:v>
                </c:pt>
                <c:pt idx="475">
                  <c:v>44.272530000000046</c:v>
                </c:pt>
                <c:pt idx="476">
                  <c:v>44.272530000000046</c:v>
                </c:pt>
                <c:pt idx="477">
                  <c:v>44.272530000000046</c:v>
                </c:pt>
                <c:pt idx="478">
                  <c:v>44.272530000000046</c:v>
                </c:pt>
                <c:pt idx="479">
                  <c:v>44.272530000000046</c:v>
                </c:pt>
                <c:pt idx="480">
                  <c:v>44.272530000000046</c:v>
                </c:pt>
                <c:pt idx="481">
                  <c:v>44.272530000000046</c:v>
                </c:pt>
                <c:pt idx="482">
                  <c:v>44.272530000000046</c:v>
                </c:pt>
                <c:pt idx="483">
                  <c:v>44.272530000000046</c:v>
                </c:pt>
                <c:pt idx="484">
                  <c:v>44.272530000000046</c:v>
                </c:pt>
                <c:pt idx="485">
                  <c:v>44.272530000000046</c:v>
                </c:pt>
                <c:pt idx="486">
                  <c:v>44.272530000000046</c:v>
                </c:pt>
                <c:pt idx="487">
                  <c:v>44.272530000000046</c:v>
                </c:pt>
                <c:pt idx="488">
                  <c:v>44.272530000000046</c:v>
                </c:pt>
                <c:pt idx="489">
                  <c:v>44.272530000000046</c:v>
                </c:pt>
                <c:pt idx="490">
                  <c:v>44.272530000000046</c:v>
                </c:pt>
                <c:pt idx="491">
                  <c:v>44.272530000000046</c:v>
                </c:pt>
                <c:pt idx="492">
                  <c:v>44.272530000000046</c:v>
                </c:pt>
                <c:pt idx="493">
                  <c:v>44.272530000000046</c:v>
                </c:pt>
                <c:pt idx="494">
                  <c:v>44.272530000000046</c:v>
                </c:pt>
                <c:pt idx="495">
                  <c:v>44.272530000000046</c:v>
                </c:pt>
                <c:pt idx="496">
                  <c:v>44.272530000000046</c:v>
                </c:pt>
                <c:pt idx="497">
                  <c:v>44.272530000000046</c:v>
                </c:pt>
                <c:pt idx="498">
                  <c:v>44.272530000000046</c:v>
                </c:pt>
                <c:pt idx="499">
                  <c:v>44.272530000000046</c:v>
                </c:pt>
                <c:pt idx="500">
                  <c:v>44.272530000000046</c:v>
                </c:pt>
                <c:pt idx="501">
                  <c:v>44.272530000000046</c:v>
                </c:pt>
                <c:pt idx="502">
                  <c:v>44.272530000000046</c:v>
                </c:pt>
                <c:pt idx="503">
                  <c:v>44.272530000000046</c:v>
                </c:pt>
                <c:pt idx="504">
                  <c:v>44.272530000000046</c:v>
                </c:pt>
                <c:pt idx="505">
                  <c:v>44.272530000000046</c:v>
                </c:pt>
                <c:pt idx="506">
                  <c:v>44.272530000000046</c:v>
                </c:pt>
                <c:pt idx="507">
                  <c:v>44.272530000000046</c:v>
                </c:pt>
                <c:pt idx="508">
                  <c:v>44.272530000000046</c:v>
                </c:pt>
                <c:pt idx="509">
                  <c:v>44.272530000000046</c:v>
                </c:pt>
                <c:pt idx="510">
                  <c:v>44.272530000000046</c:v>
                </c:pt>
                <c:pt idx="511">
                  <c:v>44.272530000000046</c:v>
                </c:pt>
                <c:pt idx="512">
                  <c:v>44.272530000000046</c:v>
                </c:pt>
                <c:pt idx="513">
                  <c:v>44.272530000000046</c:v>
                </c:pt>
                <c:pt idx="514">
                  <c:v>44.272530000000046</c:v>
                </c:pt>
                <c:pt idx="515">
                  <c:v>44.272530000000046</c:v>
                </c:pt>
                <c:pt idx="516">
                  <c:v>44.272530000000046</c:v>
                </c:pt>
                <c:pt idx="517">
                  <c:v>44.272530000000046</c:v>
                </c:pt>
                <c:pt idx="518">
                  <c:v>44.272530000000046</c:v>
                </c:pt>
                <c:pt idx="519">
                  <c:v>44.272530000000046</c:v>
                </c:pt>
                <c:pt idx="520">
                  <c:v>44.272530000000046</c:v>
                </c:pt>
                <c:pt idx="521">
                  <c:v>44.272530000000046</c:v>
                </c:pt>
                <c:pt idx="522">
                  <c:v>44.272530000000046</c:v>
                </c:pt>
                <c:pt idx="523">
                  <c:v>44.272530000000046</c:v>
                </c:pt>
                <c:pt idx="524">
                  <c:v>44.272530000000046</c:v>
                </c:pt>
                <c:pt idx="525">
                  <c:v>44.272530000000046</c:v>
                </c:pt>
                <c:pt idx="526">
                  <c:v>44.272530000000046</c:v>
                </c:pt>
                <c:pt idx="527">
                  <c:v>44.272530000000046</c:v>
                </c:pt>
                <c:pt idx="528">
                  <c:v>44.272530000000046</c:v>
                </c:pt>
                <c:pt idx="529">
                  <c:v>44.272530000000046</c:v>
                </c:pt>
                <c:pt idx="530">
                  <c:v>44.272530000000046</c:v>
                </c:pt>
                <c:pt idx="531">
                  <c:v>44.272530000000046</c:v>
                </c:pt>
                <c:pt idx="532">
                  <c:v>44.272530000000046</c:v>
                </c:pt>
                <c:pt idx="533">
                  <c:v>44.272530000000046</c:v>
                </c:pt>
                <c:pt idx="534">
                  <c:v>44.272530000000046</c:v>
                </c:pt>
                <c:pt idx="535">
                  <c:v>44.272530000000046</c:v>
                </c:pt>
                <c:pt idx="536">
                  <c:v>44.272530000000046</c:v>
                </c:pt>
                <c:pt idx="537">
                  <c:v>44.272530000000046</c:v>
                </c:pt>
                <c:pt idx="538">
                  <c:v>44.272530000000046</c:v>
                </c:pt>
                <c:pt idx="539">
                  <c:v>44.272530000000046</c:v>
                </c:pt>
                <c:pt idx="540">
                  <c:v>44.272530000000046</c:v>
                </c:pt>
                <c:pt idx="541">
                  <c:v>44.272530000000046</c:v>
                </c:pt>
                <c:pt idx="542">
                  <c:v>44.272530000000046</c:v>
                </c:pt>
                <c:pt idx="543">
                  <c:v>44.272530000000046</c:v>
                </c:pt>
                <c:pt idx="544">
                  <c:v>44.272530000000046</c:v>
                </c:pt>
                <c:pt idx="545">
                  <c:v>44.272530000000046</c:v>
                </c:pt>
                <c:pt idx="546">
                  <c:v>44.272530000000046</c:v>
                </c:pt>
                <c:pt idx="547">
                  <c:v>44.272530000000046</c:v>
                </c:pt>
                <c:pt idx="548">
                  <c:v>44.272530000000046</c:v>
                </c:pt>
                <c:pt idx="549">
                  <c:v>44.272530000000046</c:v>
                </c:pt>
                <c:pt idx="550">
                  <c:v>44.272530000000046</c:v>
                </c:pt>
                <c:pt idx="551">
                  <c:v>44.272530000000046</c:v>
                </c:pt>
                <c:pt idx="552">
                  <c:v>44.272530000000046</c:v>
                </c:pt>
                <c:pt idx="553">
                  <c:v>44.272530000000046</c:v>
                </c:pt>
                <c:pt idx="554">
                  <c:v>44.272530000000046</c:v>
                </c:pt>
                <c:pt idx="555">
                  <c:v>44.272530000000046</c:v>
                </c:pt>
                <c:pt idx="556">
                  <c:v>44.272530000000046</c:v>
                </c:pt>
                <c:pt idx="557">
                  <c:v>44.272530000000046</c:v>
                </c:pt>
                <c:pt idx="558">
                  <c:v>44.272530000000046</c:v>
                </c:pt>
                <c:pt idx="559">
                  <c:v>44.272530000000046</c:v>
                </c:pt>
                <c:pt idx="560">
                  <c:v>44.272530000000046</c:v>
                </c:pt>
                <c:pt idx="561">
                  <c:v>44.272530000000046</c:v>
                </c:pt>
                <c:pt idx="562">
                  <c:v>44.272530000000046</c:v>
                </c:pt>
                <c:pt idx="563">
                  <c:v>44.272530000000046</c:v>
                </c:pt>
                <c:pt idx="564">
                  <c:v>44.272530000000046</c:v>
                </c:pt>
                <c:pt idx="565">
                  <c:v>44.272530000000046</c:v>
                </c:pt>
                <c:pt idx="566">
                  <c:v>44.272530000000046</c:v>
                </c:pt>
                <c:pt idx="567">
                  <c:v>44.272530000000046</c:v>
                </c:pt>
                <c:pt idx="568">
                  <c:v>44.272530000000046</c:v>
                </c:pt>
                <c:pt idx="569">
                  <c:v>44.272530000000046</c:v>
                </c:pt>
                <c:pt idx="570">
                  <c:v>44.272530000000046</c:v>
                </c:pt>
                <c:pt idx="571">
                  <c:v>44.272530000000046</c:v>
                </c:pt>
                <c:pt idx="572">
                  <c:v>44.272530000000046</c:v>
                </c:pt>
                <c:pt idx="573">
                  <c:v>44.272530000000046</c:v>
                </c:pt>
                <c:pt idx="574">
                  <c:v>44.272530000000046</c:v>
                </c:pt>
                <c:pt idx="575">
                  <c:v>44.272530000000046</c:v>
                </c:pt>
                <c:pt idx="576">
                  <c:v>44.272530000000046</c:v>
                </c:pt>
                <c:pt idx="577">
                  <c:v>44.272530000000046</c:v>
                </c:pt>
                <c:pt idx="578">
                  <c:v>44.272530000000046</c:v>
                </c:pt>
                <c:pt idx="579">
                  <c:v>44.272530000000046</c:v>
                </c:pt>
                <c:pt idx="580">
                  <c:v>44.272530000000046</c:v>
                </c:pt>
                <c:pt idx="581">
                  <c:v>44.272530000000046</c:v>
                </c:pt>
                <c:pt idx="582">
                  <c:v>44.272530000000046</c:v>
                </c:pt>
                <c:pt idx="583">
                  <c:v>44.272530000000046</c:v>
                </c:pt>
                <c:pt idx="584">
                  <c:v>44.272530000000046</c:v>
                </c:pt>
                <c:pt idx="585">
                  <c:v>44.272530000000046</c:v>
                </c:pt>
                <c:pt idx="586">
                  <c:v>44.272530000000046</c:v>
                </c:pt>
                <c:pt idx="587">
                  <c:v>44.272530000000046</c:v>
                </c:pt>
                <c:pt idx="588">
                  <c:v>44.272530000000046</c:v>
                </c:pt>
                <c:pt idx="589">
                  <c:v>44.272530000000046</c:v>
                </c:pt>
                <c:pt idx="590">
                  <c:v>44.272530000000046</c:v>
                </c:pt>
                <c:pt idx="591">
                  <c:v>44.272530000000046</c:v>
                </c:pt>
                <c:pt idx="592">
                  <c:v>44.272530000000046</c:v>
                </c:pt>
                <c:pt idx="593">
                  <c:v>44.272530000000046</c:v>
                </c:pt>
                <c:pt idx="594">
                  <c:v>44.272530000000046</c:v>
                </c:pt>
                <c:pt idx="595">
                  <c:v>44.272530000000046</c:v>
                </c:pt>
                <c:pt idx="596">
                  <c:v>44.272530000000046</c:v>
                </c:pt>
                <c:pt idx="597">
                  <c:v>44.272530000000046</c:v>
                </c:pt>
                <c:pt idx="598">
                  <c:v>44.272530000000046</c:v>
                </c:pt>
                <c:pt idx="599">
                  <c:v>44.272530000000046</c:v>
                </c:pt>
                <c:pt idx="600">
                  <c:v>44.272530000000046</c:v>
                </c:pt>
                <c:pt idx="601">
                  <c:v>44.272530000000046</c:v>
                </c:pt>
                <c:pt idx="602">
                  <c:v>44.272530000000046</c:v>
                </c:pt>
                <c:pt idx="603">
                  <c:v>44.272530000000046</c:v>
                </c:pt>
                <c:pt idx="604">
                  <c:v>44.272530000000046</c:v>
                </c:pt>
                <c:pt idx="605">
                  <c:v>44.272530000000046</c:v>
                </c:pt>
                <c:pt idx="606">
                  <c:v>44.272530000000046</c:v>
                </c:pt>
                <c:pt idx="607">
                  <c:v>44.272530000000046</c:v>
                </c:pt>
                <c:pt idx="608">
                  <c:v>44.272530000000046</c:v>
                </c:pt>
                <c:pt idx="609">
                  <c:v>44.272530000000046</c:v>
                </c:pt>
                <c:pt idx="610">
                  <c:v>44.272530000000046</c:v>
                </c:pt>
                <c:pt idx="611">
                  <c:v>44.272530000000046</c:v>
                </c:pt>
                <c:pt idx="612">
                  <c:v>44.272530000000046</c:v>
                </c:pt>
                <c:pt idx="613">
                  <c:v>44.272530000000046</c:v>
                </c:pt>
                <c:pt idx="614">
                  <c:v>44.272530000000046</c:v>
                </c:pt>
                <c:pt idx="615">
                  <c:v>44.272530000000046</c:v>
                </c:pt>
                <c:pt idx="616">
                  <c:v>44.272530000000046</c:v>
                </c:pt>
                <c:pt idx="617">
                  <c:v>44.272530000000046</c:v>
                </c:pt>
                <c:pt idx="618">
                  <c:v>44.272530000000046</c:v>
                </c:pt>
                <c:pt idx="619">
                  <c:v>44.272530000000046</c:v>
                </c:pt>
                <c:pt idx="620">
                  <c:v>44.272530000000046</c:v>
                </c:pt>
                <c:pt idx="621">
                  <c:v>44.272530000000046</c:v>
                </c:pt>
                <c:pt idx="622">
                  <c:v>44.272530000000046</c:v>
                </c:pt>
                <c:pt idx="623">
                  <c:v>44.272530000000046</c:v>
                </c:pt>
                <c:pt idx="624">
                  <c:v>44.272530000000046</c:v>
                </c:pt>
                <c:pt idx="625">
                  <c:v>44.272530000000046</c:v>
                </c:pt>
                <c:pt idx="626">
                  <c:v>44.272530000000046</c:v>
                </c:pt>
                <c:pt idx="627">
                  <c:v>44.272530000000046</c:v>
                </c:pt>
                <c:pt idx="628">
                  <c:v>44.272530000000046</c:v>
                </c:pt>
                <c:pt idx="629">
                  <c:v>44.272530000000046</c:v>
                </c:pt>
                <c:pt idx="630">
                  <c:v>44.272530000000046</c:v>
                </c:pt>
                <c:pt idx="631">
                  <c:v>44.272530000000046</c:v>
                </c:pt>
                <c:pt idx="632">
                  <c:v>44.272530000000046</c:v>
                </c:pt>
                <c:pt idx="633">
                  <c:v>44.272530000000046</c:v>
                </c:pt>
                <c:pt idx="634">
                  <c:v>44.272530000000046</c:v>
                </c:pt>
                <c:pt idx="635">
                  <c:v>44.272530000000046</c:v>
                </c:pt>
                <c:pt idx="636">
                  <c:v>44.272530000000046</c:v>
                </c:pt>
                <c:pt idx="637">
                  <c:v>44.272530000000046</c:v>
                </c:pt>
                <c:pt idx="638">
                  <c:v>44.272530000000046</c:v>
                </c:pt>
                <c:pt idx="639">
                  <c:v>44.272530000000046</c:v>
                </c:pt>
                <c:pt idx="640">
                  <c:v>44.272530000000046</c:v>
                </c:pt>
                <c:pt idx="641">
                  <c:v>44.272530000000046</c:v>
                </c:pt>
                <c:pt idx="642">
                  <c:v>44.272530000000046</c:v>
                </c:pt>
                <c:pt idx="643">
                  <c:v>44.272530000000046</c:v>
                </c:pt>
                <c:pt idx="644">
                  <c:v>44.272530000000046</c:v>
                </c:pt>
                <c:pt idx="645">
                  <c:v>44.272530000000046</c:v>
                </c:pt>
                <c:pt idx="646">
                  <c:v>44.272530000000046</c:v>
                </c:pt>
                <c:pt idx="647">
                  <c:v>44.272530000000046</c:v>
                </c:pt>
                <c:pt idx="648">
                  <c:v>44.272530000000046</c:v>
                </c:pt>
                <c:pt idx="649">
                  <c:v>44.272530000000046</c:v>
                </c:pt>
                <c:pt idx="650">
                  <c:v>44.272530000000046</c:v>
                </c:pt>
                <c:pt idx="651">
                  <c:v>44.272530000000046</c:v>
                </c:pt>
                <c:pt idx="652">
                  <c:v>44.272530000000046</c:v>
                </c:pt>
                <c:pt idx="653">
                  <c:v>44.272530000000046</c:v>
                </c:pt>
                <c:pt idx="654">
                  <c:v>44.272530000000046</c:v>
                </c:pt>
                <c:pt idx="655">
                  <c:v>44.272530000000046</c:v>
                </c:pt>
                <c:pt idx="656">
                  <c:v>44.272530000000046</c:v>
                </c:pt>
                <c:pt idx="657">
                  <c:v>44.272530000000046</c:v>
                </c:pt>
                <c:pt idx="658">
                  <c:v>44.272530000000046</c:v>
                </c:pt>
                <c:pt idx="659">
                  <c:v>44.272530000000046</c:v>
                </c:pt>
                <c:pt idx="660">
                  <c:v>44.272530000000046</c:v>
                </c:pt>
                <c:pt idx="661">
                  <c:v>44.272530000000046</c:v>
                </c:pt>
                <c:pt idx="662">
                  <c:v>44.272530000000046</c:v>
                </c:pt>
                <c:pt idx="663">
                  <c:v>44.272530000000046</c:v>
                </c:pt>
                <c:pt idx="664">
                  <c:v>44.272530000000046</c:v>
                </c:pt>
                <c:pt idx="665">
                  <c:v>44.272530000000046</c:v>
                </c:pt>
                <c:pt idx="666">
                  <c:v>44.272530000000046</c:v>
                </c:pt>
                <c:pt idx="667">
                  <c:v>44.272530000000046</c:v>
                </c:pt>
                <c:pt idx="668">
                  <c:v>44.272530000000046</c:v>
                </c:pt>
                <c:pt idx="669">
                  <c:v>44.272530000000046</c:v>
                </c:pt>
                <c:pt idx="670">
                  <c:v>44.272530000000046</c:v>
                </c:pt>
                <c:pt idx="671">
                  <c:v>44.272530000000046</c:v>
                </c:pt>
                <c:pt idx="672">
                  <c:v>44.272530000000046</c:v>
                </c:pt>
                <c:pt idx="673">
                  <c:v>44.272530000000046</c:v>
                </c:pt>
                <c:pt idx="674">
                  <c:v>44.272530000000046</c:v>
                </c:pt>
                <c:pt idx="675">
                  <c:v>44.272530000000046</c:v>
                </c:pt>
                <c:pt idx="676">
                  <c:v>44.272530000000046</c:v>
                </c:pt>
                <c:pt idx="677">
                  <c:v>44.272530000000046</c:v>
                </c:pt>
                <c:pt idx="678">
                  <c:v>44.272530000000046</c:v>
                </c:pt>
                <c:pt idx="679">
                  <c:v>44.272530000000046</c:v>
                </c:pt>
                <c:pt idx="680">
                  <c:v>44.272530000000046</c:v>
                </c:pt>
                <c:pt idx="681">
                  <c:v>44.272530000000046</c:v>
                </c:pt>
                <c:pt idx="682">
                  <c:v>44.272530000000046</c:v>
                </c:pt>
                <c:pt idx="683">
                  <c:v>44.272530000000046</c:v>
                </c:pt>
                <c:pt idx="684">
                  <c:v>44.272530000000046</c:v>
                </c:pt>
                <c:pt idx="685">
                  <c:v>44.272530000000046</c:v>
                </c:pt>
                <c:pt idx="686">
                  <c:v>44.272530000000046</c:v>
                </c:pt>
                <c:pt idx="687">
                  <c:v>44.272530000000046</c:v>
                </c:pt>
                <c:pt idx="688">
                  <c:v>44.272530000000046</c:v>
                </c:pt>
                <c:pt idx="689">
                  <c:v>44.272530000000046</c:v>
                </c:pt>
                <c:pt idx="690">
                  <c:v>44.272530000000046</c:v>
                </c:pt>
                <c:pt idx="691">
                  <c:v>44.272530000000046</c:v>
                </c:pt>
                <c:pt idx="692">
                  <c:v>44.272530000000046</c:v>
                </c:pt>
                <c:pt idx="693">
                  <c:v>44.272530000000046</c:v>
                </c:pt>
                <c:pt idx="694">
                  <c:v>44.272530000000046</c:v>
                </c:pt>
                <c:pt idx="695">
                  <c:v>44.272530000000046</c:v>
                </c:pt>
                <c:pt idx="696">
                  <c:v>44.272530000000046</c:v>
                </c:pt>
                <c:pt idx="697">
                  <c:v>44.272530000000046</c:v>
                </c:pt>
                <c:pt idx="698">
                  <c:v>44.272530000000046</c:v>
                </c:pt>
                <c:pt idx="699">
                  <c:v>44.272530000000046</c:v>
                </c:pt>
                <c:pt idx="700">
                  <c:v>44.272530000000046</c:v>
                </c:pt>
                <c:pt idx="701">
                  <c:v>44.272530000000046</c:v>
                </c:pt>
                <c:pt idx="702">
                  <c:v>44.272530000000046</c:v>
                </c:pt>
                <c:pt idx="703">
                  <c:v>44.272530000000046</c:v>
                </c:pt>
                <c:pt idx="704">
                  <c:v>44.272530000000046</c:v>
                </c:pt>
                <c:pt idx="705">
                  <c:v>44.272530000000046</c:v>
                </c:pt>
                <c:pt idx="706">
                  <c:v>44.272530000000046</c:v>
                </c:pt>
                <c:pt idx="707">
                  <c:v>44.272530000000046</c:v>
                </c:pt>
                <c:pt idx="708">
                  <c:v>44.272530000000046</c:v>
                </c:pt>
                <c:pt idx="709">
                  <c:v>44.272530000000046</c:v>
                </c:pt>
                <c:pt idx="710">
                  <c:v>44.272530000000046</c:v>
                </c:pt>
                <c:pt idx="711">
                  <c:v>44.272530000000046</c:v>
                </c:pt>
                <c:pt idx="712">
                  <c:v>44.272530000000046</c:v>
                </c:pt>
                <c:pt idx="713">
                  <c:v>44.272530000000046</c:v>
                </c:pt>
                <c:pt idx="714">
                  <c:v>44.272530000000046</c:v>
                </c:pt>
                <c:pt idx="715">
                  <c:v>44.272530000000046</c:v>
                </c:pt>
                <c:pt idx="716">
                  <c:v>44.272530000000046</c:v>
                </c:pt>
                <c:pt idx="717">
                  <c:v>44.272530000000046</c:v>
                </c:pt>
                <c:pt idx="718">
                  <c:v>44.272530000000046</c:v>
                </c:pt>
                <c:pt idx="719">
                  <c:v>44.272530000000046</c:v>
                </c:pt>
                <c:pt idx="720">
                  <c:v>44.272530000000046</c:v>
                </c:pt>
                <c:pt idx="721">
                  <c:v>44.272530000000046</c:v>
                </c:pt>
                <c:pt idx="722">
                  <c:v>44.272530000000046</c:v>
                </c:pt>
                <c:pt idx="723">
                  <c:v>44.272530000000046</c:v>
                </c:pt>
                <c:pt idx="724">
                  <c:v>44.272530000000046</c:v>
                </c:pt>
                <c:pt idx="725">
                  <c:v>44.272530000000046</c:v>
                </c:pt>
                <c:pt idx="726">
                  <c:v>44.272530000000046</c:v>
                </c:pt>
                <c:pt idx="727">
                  <c:v>44.272530000000046</c:v>
                </c:pt>
                <c:pt idx="728">
                  <c:v>44.272530000000046</c:v>
                </c:pt>
                <c:pt idx="729">
                  <c:v>44.272530000000046</c:v>
                </c:pt>
                <c:pt idx="730">
                  <c:v>44.272530000000046</c:v>
                </c:pt>
                <c:pt idx="731">
                  <c:v>44.272530000000046</c:v>
                </c:pt>
                <c:pt idx="732">
                  <c:v>44.272530000000046</c:v>
                </c:pt>
                <c:pt idx="733">
                  <c:v>44.272530000000046</c:v>
                </c:pt>
                <c:pt idx="734">
                  <c:v>44.272530000000046</c:v>
                </c:pt>
                <c:pt idx="735">
                  <c:v>44.272530000000046</c:v>
                </c:pt>
                <c:pt idx="736">
                  <c:v>44.272530000000046</c:v>
                </c:pt>
                <c:pt idx="737">
                  <c:v>44.272530000000046</c:v>
                </c:pt>
                <c:pt idx="738">
                  <c:v>44.272530000000046</c:v>
                </c:pt>
                <c:pt idx="739">
                  <c:v>44.272530000000046</c:v>
                </c:pt>
                <c:pt idx="740">
                  <c:v>44.272530000000046</c:v>
                </c:pt>
                <c:pt idx="741">
                  <c:v>44.272530000000046</c:v>
                </c:pt>
                <c:pt idx="742">
                  <c:v>44.272530000000046</c:v>
                </c:pt>
                <c:pt idx="743">
                  <c:v>44.272530000000046</c:v>
                </c:pt>
                <c:pt idx="744">
                  <c:v>44.272530000000046</c:v>
                </c:pt>
                <c:pt idx="745">
                  <c:v>44.272530000000046</c:v>
                </c:pt>
                <c:pt idx="746">
                  <c:v>44.272530000000046</c:v>
                </c:pt>
                <c:pt idx="747">
                  <c:v>44.272530000000046</c:v>
                </c:pt>
                <c:pt idx="748">
                  <c:v>44.272530000000046</c:v>
                </c:pt>
                <c:pt idx="749">
                  <c:v>44.272530000000046</c:v>
                </c:pt>
                <c:pt idx="750">
                  <c:v>44.272530000000046</c:v>
                </c:pt>
                <c:pt idx="751">
                  <c:v>44.272530000000046</c:v>
                </c:pt>
                <c:pt idx="752">
                  <c:v>44.272530000000046</c:v>
                </c:pt>
                <c:pt idx="753">
                  <c:v>44.272530000000046</c:v>
                </c:pt>
                <c:pt idx="754">
                  <c:v>44.272530000000046</c:v>
                </c:pt>
                <c:pt idx="755">
                  <c:v>44.272530000000046</c:v>
                </c:pt>
                <c:pt idx="756">
                  <c:v>44.272530000000046</c:v>
                </c:pt>
                <c:pt idx="757">
                  <c:v>44.272530000000046</c:v>
                </c:pt>
                <c:pt idx="758">
                  <c:v>44.272530000000046</c:v>
                </c:pt>
                <c:pt idx="759">
                  <c:v>44.272530000000046</c:v>
                </c:pt>
                <c:pt idx="760">
                  <c:v>44.272530000000046</c:v>
                </c:pt>
                <c:pt idx="761">
                  <c:v>44.272530000000046</c:v>
                </c:pt>
                <c:pt idx="762">
                  <c:v>44.272530000000046</c:v>
                </c:pt>
                <c:pt idx="763">
                  <c:v>44.272530000000046</c:v>
                </c:pt>
                <c:pt idx="764">
                  <c:v>44.272530000000046</c:v>
                </c:pt>
                <c:pt idx="765">
                  <c:v>44.272530000000046</c:v>
                </c:pt>
                <c:pt idx="766">
                  <c:v>44.272530000000046</c:v>
                </c:pt>
                <c:pt idx="767">
                  <c:v>44.272530000000046</c:v>
                </c:pt>
                <c:pt idx="768">
                  <c:v>44.272530000000046</c:v>
                </c:pt>
                <c:pt idx="769">
                  <c:v>44.272530000000046</c:v>
                </c:pt>
                <c:pt idx="770">
                  <c:v>44.272530000000046</c:v>
                </c:pt>
                <c:pt idx="771">
                  <c:v>44.272530000000046</c:v>
                </c:pt>
                <c:pt idx="772">
                  <c:v>44.272530000000046</c:v>
                </c:pt>
                <c:pt idx="773">
                  <c:v>44.272530000000046</c:v>
                </c:pt>
                <c:pt idx="774">
                  <c:v>44.272530000000046</c:v>
                </c:pt>
                <c:pt idx="775">
                  <c:v>44.272530000000046</c:v>
                </c:pt>
                <c:pt idx="776">
                  <c:v>44.272530000000046</c:v>
                </c:pt>
                <c:pt idx="777">
                  <c:v>44.272530000000046</c:v>
                </c:pt>
                <c:pt idx="778">
                  <c:v>44.272530000000046</c:v>
                </c:pt>
                <c:pt idx="779">
                  <c:v>44.272530000000046</c:v>
                </c:pt>
                <c:pt idx="780">
                  <c:v>44.272530000000046</c:v>
                </c:pt>
                <c:pt idx="781">
                  <c:v>44.272530000000046</c:v>
                </c:pt>
                <c:pt idx="782">
                  <c:v>44.272530000000046</c:v>
                </c:pt>
                <c:pt idx="783">
                  <c:v>44.272530000000046</c:v>
                </c:pt>
                <c:pt idx="784">
                  <c:v>44.272530000000046</c:v>
                </c:pt>
                <c:pt idx="785">
                  <c:v>44.272530000000046</c:v>
                </c:pt>
                <c:pt idx="786">
                  <c:v>44.272530000000046</c:v>
                </c:pt>
                <c:pt idx="787">
                  <c:v>44.272530000000046</c:v>
                </c:pt>
                <c:pt idx="788">
                  <c:v>44.272530000000046</c:v>
                </c:pt>
                <c:pt idx="789">
                  <c:v>44.272530000000046</c:v>
                </c:pt>
                <c:pt idx="790">
                  <c:v>44.272530000000046</c:v>
                </c:pt>
                <c:pt idx="791">
                  <c:v>44.272530000000046</c:v>
                </c:pt>
                <c:pt idx="792">
                  <c:v>44.272530000000046</c:v>
                </c:pt>
                <c:pt idx="793">
                  <c:v>44.272530000000046</c:v>
                </c:pt>
                <c:pt idx="794">
                  <c:v>44.272530000000046</c:v>
                </c:pt>
                <c:pt idx="795">
                  <c:v>44.272530000000046</c:v>
                </c:pt>
                <c:pt idx="796">
                  <c:v>44.272530000000046</c:v>
                </c:pt>
                <c:pt idx="797">
                  <c:v>44.272530000000046</c:v>
                </c:pt>
                <c:pt idx="798">
                  <c:v>44.272530000000046</c:v>
                </c:pt>
                <c:pt idx="799">
                  <c:v>44.272530000000046</c:v>
                </c:pt>
                <c:pt idx="800">
                  <c:v>44.272530000000046</c:v>
                </c:pt>
                <c:pt idx="801">
                  <c:v>44.272530000000046</c:v>
                </c:pt>
                <c:pt idx="802">
                  <c:v>44.272530000000046</c:v>
                </c:pt>
                <c:pt idx="803">
                  <c:v>44.272530000000046</c:v>
                </c:pt>
                <c:pt idx="804">
                  <c:v>44.272530000000046</c:v>
                </c:pt>
                <c:pt idx="805">
                  <c:v>44.272530000000046</c:v>
                </c:pt>
                <c:pt idx="806">
                  <c:v>44.272530000000046</c:v>
                </c:pt>
                <c:pt idx="807">
                  <c:v>44.272530000000046</c:v>
                </c:pt>
                <c:pt idx="808">
                  <c:v>44.272530000000046</c:v>
                </c:pt>
                <c:pt idx="809">
                  <c:v>44.272530000000046</c:v>
                </c:pt>
                <c:pt idx="810">
                  <c:v>44.272530000000046</c:v>
                </c:pt>
                <c:pt idx="811">
                  <c:v>44.272530000000046</c:v>
                </c:pt>
                <c:pt idx="812">
                  <c:v>44.272530000000046</c:v>
                </c:pt>
                <c:pt idx="813">
                  <c:v>44.272530000000046</c:v>
                </c:pt>
                <c:pt idx="814">
                  <c:v>44.272530000000046</c:v>
                </c:pt>
                <c:pt idx="815">
                  <c:v>44.272530000000046</c:v>
                </c:pt>
                <c:pt idx="816">
                  <c:v>44.272530000000046</c:v>
                </c:pt>
                <c:pt idx="817">
                  <c:v>44.272530000000046</c:v>
                </c:pt>
                <c:pt idx="818">
                  <c:v>44.272530000000046</c:v>
                </c:pt>
                <c:pt idx="819">
                  <c:v>44.272530000000046</c:v>
                </c:pt>
                <c:pt idx="820">
                  <c:v>44.272530000000046</c:v>
                </c:pt>
                <c:pt idx="821">
                  <c:v>44.272530000000046</c:v>
                </c:pt>
                <c:pt idx="822">
                  <c:v>44.272530000000046</c:v>
                </c:pt>
                <c:pt idx="823">
                  <c:v>44.272530000000046</c:v>
                </c:pt>
                <c:pt idx="824">
                  <c:v>44.272530000000046</c:v>
                </c:pt>
                <c:pt idx="825">
                  <c:v>44.272530000000046</c:v>
                </c:pt>
                <c:pt idx="826">
                  <c:v>44.272530000000046</c:v>
                </c:pt>
                <c:pt idx="827">
                  <c:v>44.272530000000046</c:v>
                </c:pt>
                <c:pt idx="828">
                  <c:v>44.272530000000046</c:v>
                </c:pt>
                <c:pt idx="829">
                  <c:v>44.272530000000046</c:v>
                </c:pt>
                <c:pt idx="830">
                  <c:v>44.272530000000046</c:v>
                </c:pt>
                <c:pt idx="831">
                  <c:v>44.272530000000046</c:v>
                </c:pt>
                <c:pt idx="832">
                  <c:v>44.272530000000046</c:v>
                </c:pt>
                <c:pt idx="833">
                  <c:v>44.272530000000046</c:v>
                </c:pt>
                <c:pt idx="834">
                  <c:v>44.272530000000046</c:v>
                </c:pt>
                <c:pt idx="835">
                  <c:v>44.272530000000046</c:v>
                </c:pt>
                <c:pt idx="836">
                  <c:v>44.272530000000046</c:v>
                </c:pt>
                <c:pt idx="837">
                  <c:v>44.272530000000046</c:v>
                </c:pt>
                <c:pt idx="838">
                  <c:v>44.272530000000046</c:v>
                </c:pt>
                <c:pt idx="839">
                  <c:v>44.272530000000046</c:v>
                </c:pt>
                <c:pt idx="840">
                  <c:v>44.272530000000046</c:v>
                </c:pt>
                <c:pt idx="841">
                  <c:v>44.272530000000046</c:v>
                </c:pt>
                <c:pt idx="842">
                  <c:v>44.272530000000046</c:v>
                </c:pt>
                <c:pt idx="843">
                  <c:v>44.272530000000046</c:v>
                </c:pt>
                <c:pt idx="844">
                  <c:v>44.272530000000046</c:v>
                </c:pt>
                <c:pt idx="845">
                  <c:v>44.272530000000046</c:v>
                </c:pt>
                <c:pt idx="846">
                  <c:v>44.272530000000046</c:v>
                </c:pt>
                <c:pt idx="847">
                  <c:v>44.272530000000046</c:v>
                </c:pt>
                <c:pt idx="848">
                  <c:v>44.272530000000046</c:v>
                </c:pt>
                <c:pt idx="849">
                  <c:v>44.272530000000046</c:v>
                </c:pt>
                <c:pt idx="850">
                  <c:v>44.272530000000046</c:v>
                </c:pt>
                <c:pt idx="851">
                  <c:v>44.272530000000046</c:v>
                </c:pt>
                <c:pt idx="852">
                  <c:v>44.272530000000046</c:v>
                </c:pt>
                <c:pt idx="853">
                  <c:v>44.272530000000046</c:v>
                </c:pt>
                <c:pt idx="854">
                  <c:v>44.272530000000046</c:v>
                </c:pt>
                <c:pt idx="855">
                  <c:v>44.272530000000046</c:v>
                </c:pt>
                <c:pt idx="856">
                  <c:v>44.272530000000046</c:v>
                </c:pt>
                <c:pt idx="857">
                  <c:v>44.272530000000046</c:v>
                </c:pt>
                <c:pt idx="858">
                  <c:v>44.272530000000046</c:v>
                </c:pt>
                <c:pt idx="859">
                  <c:v>44.272530000000046</c:v>
                </c:pt>
                <c:pt idx="860">
                  <c:v>44.272530000000046</c:v>
                </c:pt>
                <c:pt idx="861">
                  <c:v>44.272530000000046</c:v>
                </c:pt>
                <c:pt idx="862">
                  <c:v>44.272530000000046</c:v>
                </c:pt>
                <c:pt idx="863">
                  <c:v>44.272530000000046</c:v>
                </c:pt>
                <c:pt idx="864">
                  <c:v>44.272530000000046</c:v>
                </c:pt>
                <c:pt idx="865">
                  <c:v>44.272530000000046</c:v>
                </c:pt>
                <c:pt idx="866">
                  <c:v>44.272530000000046</c:v>
                </c:pt>
                <c:pt idx="867">
                  <c:v>44.272530000000046</c:v>
                </c:pt>
                <c:pt idx="868">
                  <c:v>44.272530000000046</c:v>
                </c:pt>
                <c:pt idx="869">
                  <c:v>44.272530000000046</c:v>
                </c:pt>
                <c:pt idx="870">
                  <c:v>44.272530000000046</c:v>
                </c:pt>
                <c:pt idx="871">
                  <c:v>44.272530000000046</c:v>
                </c:pt>
                <c:pt idx="872">
                  <c:v>44.272530000000046</c:v>
                </c:pt>
                <c:pt idx="873">
                  <c:v>44.272530000000046</c:v>
                </c:pt>
                <c:pt idx="874">
                  <c:v>44.272530000000046</c:v>
                </c:pt>
                <c:pt idx="875">
                  <c:v>44.272530000000046</c:v>
                </c:pt>
                <c:pt idx="876">
                  <c:v>44.272530000000046</c:v>
                </c:pt>
                <c:pt idx="877">
                  <c:v>44.272530000000046</c:v>
                </c:pt>
                <c:pt idx="878">
                  <c:v>44.272530000000046</c:v>
                </c:pt>
                <c:pt idx="879">
                  <c:v>44.272530000000046</c:v>
                </c:pt>
                <c:pt idx="880">
                  <c:v>44.272530000000046</c:v>
                </c:pt>
                <c:pt idx="881">
                  <c:v>44.272530000000046</c:v>
                </c:pt>
                <c:pt idx="882">
                  <c:v>44.272530000000046</c:v>
                </c:pt>
                <c:pt idx="883">
                  <c:v>44.272530000000046</c:v>
                </c:pt>
                <c:pt idx="884">
                  <c:v>44.272530000000046</c:v>
                </c:pt>
                <c:pt idx="885">
                  <c:v>44.272530000000046</c:v>
                </c:pt>
                <c:pt idx="886">
                  <c:v>44.272530000000046</c:v>
                </c:pt>
                <c:pt idx="887">
                  <c:v>44.272530000000046</c:v>
                </c:pt>
                <c:pt idx="888">
                  <c:v>44.272530000000046</c:v>
                </c:pt>
                <c:pt idx="889">
                  <c:v>44.272530000000046</c:v>
                </c:pt>
                <c:pt idx="890">
                  <c:v>44.272530000000046</c:v>
                </c:pt>
                <c:pt idx="891">
                  <c:v>44.272530000000046</c:v>
                </c:pt>
                <c:pt idx="892">
                  <c:v>44.272530000000046</c:v>
                </c:pt>
                <c:pt idx="893">
                  <c:v>44.272530000000046</c:v>
                </c:pt>
                <c:pt idx="894">
                  <c:v>44.272530000000046</c:v>
                </c:pt>
                <c:pt idx="895">
                  <c:v>44.272530000000046</c:v>
                </c:pt>
                <c:pt idx="896">
                  <c:v>44.272530000000046</c:v>
                </c:pt>
                <c:pt idx="897">
                  <c:v>44.272530000000046</c:v>
                </c:pt>
                <c:pt idx="898">
                  <c:v>44.272530000000046</c:v>
                </c:pt>
                <c:pt idx="899">
                  <c:v>44.272530000000046</c:v>
                </c:pt>
                <c:pt idx="900">
                  <c:v>44.272530000000046</c:v>
                </c:pt>
                <c:pt idx="901">
                  <c:v>44.272530000000046</c:v>
                </c:pt>
                <c:pt idx="902">
                  <c:v>44.272530000000046</c:v>
                </c:pt>
                <c:pt idx="903">
                  <c:v>44.272530000000046</c:v>
                </c:pt>
                <c:pt idx="904">
                  <c:v>44.272530000000046</c:v>
                </c:pt>
                <c:pt idx="905">
                  <c:v>44.272530000000046</c:v>
                </c:pt>
                <c:pt idx="906">
                  <c:v>44.272530000000046</c:v>
                </c:pt>
                <c:pt idx="907">
                  <c:v>44.272530000000046</c:v>
                </c:pt>
                <c:pt idx="908">
                  <c:v>44.272530000000046</c:v>
                </c:pt>
                <c:pt idx="909">
                  <c:v>44.272530000000046</c:v>
                </c:pt>
                <c:pt idx="910">
                  <c:v>44.272530000000046</c:v>
                </c:pt>
                <c:pt idx="911">
                  <c:v>44.272530000000046</c:v>
                </c:pt>
                <c:pt idx="912">
                  <c:v>44.272530000000046</c:v>
                </c:pt>
                <c:pt idx="913">
                  <c:v>44.272530000000046</c:v>
                </c:pt>
                <c:pt idx="914">
                  <c:v>44.272530000000046</c:v>
                </c:pt>
                <c:pt idx="915">
                  <c:v>44.272530000000046</c:v>
                </c:pt>
                <c:pt idx="916">
                  <c:v>44.272530000000046</c:v>
                </c:pt>
                <c:pt idx="917">
                  <c:v>44.272530000000046</c:v>
                </c:pt>
                <c:pt idx="918">
                  <c:v>44.272530000000046</c:v>
                </c:pt>
                <c:pt idx="919">
                  <c:v>44.272530000000046</c:v>
                </c:pt>
                <c:pt idx="920">
                  <c:v>44.272530000000046</c:v>
                </c:pt>
                <c:pt idx="921">
                  <c:v>44.272530000000046</c:v>
                </c:pt>
                <c:pt idx="922">
                  <c:v>44.272530000000046</c:v>
                </c:pt>
                <c:pt idx="923">
                  <c:v>44.272530000000046</c:v>
                </c:pt>
                <c:pt idx="924">
                  <c:v>44.272530000000046</c:v>
                </c:pt>
                <c:pt idx="925">
                  <c:v>44.272530000000046</c:v>
                </c:pt>
                <c:pt idx="926">
                  <c:v>44.272530000000046</c:v>
                </c:pt>
                <c:pt idx="927">
                  <c:v>44.272530000000046</c:v>
                </c:pt>
                <c:pt idx="928">
                  <c:v>44.272530000000046</c:v>
                </c:pt>
                <c:pt idx="929">
                  <c:v>44.272530000000046</c:v>
                </c:pt>
                <c:pt idx="930">
                  <c:v>44.272530000000046</c:v>
                </c:pt>
                <c:pt idx="931">
                  <c:v>44.272530000000046</c:v>
                </c:pt>
                <c:pt idx="932">
                  <c:v>44.272530000000046</c:v>
                </c:pt>
                <c:pt idx="933">
                  <c:v>44.272530000000046</c:v>
                </c:pt>
                <c:pt idx="934">
                  <c:v>44.272530000000046</c:v>
                </c:pt>
                <c:pt idx="935">
                  <c:v>44.272530000000046</c:v>
                </c:pt>
                <c:pt idx="936">
                  <c:v>44.272530000000046</c:v>
                </c:pt>
                <c:pt idx="937">
                  <c:v>44.272530000000046</c:v>
                </c:pt>
                <c:pt idx="938">
                  <c:v>44.272530000000046</c:v>
                </c:pt>
                <c:pt idx="939">
                  <c:v>44.272530000000046</c:v>
                </c:pt>
                <c:pt idx="940">
                  <c:v>44.272530000000046</c:v>
                </c:pt>
                <c:pt idx="941">
                  <c:v>44.272530000000046</c:v>
                </c:pt>
                <c:pt idx="942">
                  <c:v>44.272530000000046</c:v>
                </c:pt>
                <c:pt idx="943">
                  <c:v>44.272530000000046</c:v>
                </c:pt>
                <c:pt idx="944">
                  <c:v>44.272530000000046</c:v>
                </c:pt>
                <c:pt idx="945">
                  <c:v>44.272530000000046</c:v>
                </c:pt>
                <c:pt idx="946">
                  <c:v>44.272530000000046</c:v>
                </c:pt>
                <c:pt idx="947">
                  <c:v>44.272530000000046</c:v>
                </c:pt>
                <c:pt idx="948">
                  <c:v>44.272530000000046</c:v>
                </c:pt>
                <c:pt idx="949">
                  <c:v>44.272530000000046</c:v>
                </c:pt>
                <c:pt idx="950">
                  <c:v>44.272530000000046</c:v>
                </c:pt>
                <c:pt idx="951">
                  <c:v>44.272530000000046</c:v>
                </c:pt>
                <c:pt idx="952">
                  <c:v>44.272530000000046</c:v>
                </c:pt>
                <c:pt idx="953">
                  <c:v>44.272530000000046</c:v>
                </c:pt>
                <c:pt idx="954">
                  <c:v>44.272530000000046</c:v>
                </c:pt>
                <c:pt idx="955">
                  <c:v>44.272530000000046</c:v>
                </c:pt>
                <c:pt idx="956">
                  <c:v>44.272530000000046</c:v>
                </c:pt>
                <c:pt idx="957">
                  <c:v>44.272530000000046</c:v>
                </c:pt>
                <c:pt idx="958">
                  <c:v>44.272530000000046</c:v>
                </c:pt>
                <c:pt idx="959">
                  <c:v>44.272530000000046</c:v>
                </c:pt>
                <c:pt idx="960">
                  <c:v>44.272530000000046</c:v>
                </c:pt>
                <c:pt idx="961">
                  <c:v>44.272530000000046</c:v>
                </c:pt>
                <c:pt idx="962">
                  <c:v>44.272530000000046</c:v>
                </c:pt>
                <c:pt idx="963">
                  <c:v>44.272530000000046</c:v>
                </c:pt>
                <c:pt idx="964">
                  <c:v>44.272530000000046</c:v>
                </c:pt>
                <c:pt idx="965">
                  <c:v>44.272530000000046</c:v>
                </c:pt>
                <c:pt idx="966">
                  <c:v>44.272530000000046</c:v>
                </c:pt>
                <c:pt idx="967">
                  <c:v>44.272530000000046</c:v>
                </c:pt>
                <c:pt idx="968">
                  <c:v>44.272530000000046</c:v>
                </c:pt>
                <c:pt idx="969">
                  <c:v>44.272530000000046</c:v>
                </c:pt>
                <c:pt idx="970">
                  <c:v>44.272530000000046</c:v>
                </c:pt>
                <c:pt idx="971">
                  <c:v>44.272530000000046</c:v>
                </c:pt>
                <c:pt idx="972">
                  <c:v>44.272530000000046</c:v>
                </c:pt>
                <c:pt idx="973">
                  <c:v>44.272530000000046</c:v>
                </c:pt>
                <c:pt idx="974">
                  <c:v>44.272530000000046</c:v>
                </c:pt>
                <c:pt idx="975">
                  <c:v>44.272530000000046</c:v>
                </c:pt>
                <c:pt idx="976">
                  <c:v>44.272530000000046</c:v>
                </c:pt>
                <c:pt idx="977">
                  <c:v>44.272530000000046</c:v>
                </c:pt>
                <c:pt idx="978">
                  <c:v>44.272530000000046</c:v>
                </c:pt>
                <c:pt idx="979">
                  <c:v>44.272530000000046</c:v>
                </c:pt>
                <c:pt idx="980">
                  <c:v>44.272530000000046</c:v>
                </c:pt>
                <c:pt idx="981">
                  <c:v>44.272530000000046</c:v>
                </c:pt>
                <c:pt idx="982">
                  <c:v>44.272530000000046</c:v>
                </c:pt>
                <c:pt idx="983">
                  <c:v>44.272530000000046</c:v>
                </c:pt>
                <c:pt idx="984">
                  <c:v>44.272530000000046</c:v>
                </c:pt>
                <c:pt idx="985">
                  <c:v>44.272530000000046</c:v>
                </c:pt>
                <c:pt idx="986">
                  <c:v>44.272530000000046</c:v>
                </c:pt>
                <c:pt idx="987">
                  <c:v>44.272530000000046</c:v>
                </c:pt>
                <c:pt idx="988">
                  <c:v>44.272530000000046</c:v>
                </c:pt>
                <c:pt idx="989">
                  <c:v>44.272530000000046</c:v>
                </c:pt>
                <c:pt idx="990">
                  <c:v>44.272530000000046</c:v>
                </c:pt>
                <c:pt idx="991">
                  <c:v>44.272530000000046</c:v>
                </c:pt>
                <c:pt idx="992">
                  <c:v>44.272530000000046</c:v>
                </c:pt>
                <c:pt idx="993">
                  <c:v>44.272530000000046</c:v>
                </c:pt>
                <c:pt idx="994">
                  <c:v>44.272530000000046</c:v>
                </c:pt>
                <c:pt idx="995">
                  <c:v>44.272530000000046</c:v>
                </c:pt>
                <c:pt idx="996">
                  <c:v>44.272530000000046</c:v>
                </c:pt>
                <c:pt idx="997">
                  <c:v>44.272530000000046</c:v>
                </c:pt>
                <c:pt idx="998">
                  <c:v>44.272530000000046</c:v>
                </c:pt>
                <c:pt idx="999">
                  <c:v>44.272530000000046</c:v>
                </c:pt>
                <c:pt idx="1000">
                  <c:v>44.272530000000046</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Calculs!$W$4:$W$1004</c:f>
              <c:numCache>
                <c:formatCode>0.00</c:formatCode>
                <c:ptCount val="1001"/>
                <c:pt idx="0">
                  <c:v>37.392634517252496</c:v>
                </c:pt>
                <c:pt idx="1">
                  <c:v>37.601117408153904</c:v>
                </c:pt>
                <c:pt idx="2">
                  <c:v>38.753873414585215</c:v>
                </c:pt>
                <c:pt idx="3">
                  <c:v>40.512650129478061</c:v>
                </c:pt>
                <c:pt idx="4">
                  <c:v>42.245260508451437</c:v>
                </c:pt>
                <c:pt idx="5">
                  <c:v>43.947474224287348</c:v>
                </c:pt>
                <c:pt idx="6">
                  <c:v>45.655443922983082</c:v>
                </c:pt>
                <c:pt idx="7">
                  <c:v>47.40853153338972</c:v>
                </c:pt>
                <c:pt idx="8">
                  <c:v>49.207405159928463</c:v>
                </c:pt>
                <c:pt idx="9">
                  <c:v>51.052734311734</c:v>
                </c:pt>
                <c:pt idx="10">
                  <c:v>52.945189759541179</c:v>
                </c:pt>
                <c:pt idx="11">
                  <c:v>54.880854968767473</c:v>
                </c:pt>
                <c:pt idx="12">
                  <c:v>56.855473539760801</c:v>
                </c:pt>
                <c:pt idx="13">
                  <c:v>58.869208276288767</c:v>
                </c:pt>
                <c:pt idx="14">
                  <c:v>60.922217977316727</c:v>
                </c:pt>
                <c:pt idx="15">
                  <c:v>63.014657382583536</c:v>
                </c:pt>
                <c:pt idx="16">
                  <c:v>65.146677118875132</c:v>
                </c:pt>
                <c:pt idx="17">
                  <c:v>67.318423647022655</c:v>
                </c:pt>
                <c:pt idx="18">
                  <c:v>69.530039209649274</c:v>
                </c:pt>
                <c:pt idx="19">
                  <c:v>71.781661779691831</c:v>
                </c:pt>
                <c:pt idx="20">
                  <c:v>74.073425009721575</c:v>
                </c:pt>
                <c:pt idx="21">
                  <c:v>76.403276275208881</c:v>
                </c:pt>
                <c:pt idx="22">
                  <c:v>78.769018931128286</c:v>
                </c:pt>
                <c:pt idx="23">
                  <c:v>81.170566027572519</c:v>
                </c:pt>
                <c:pt idx="24">
                  <c:v>83.607825879907509</c:v>
                </c:pt>
                <c:pt idx="25">
                  <c:v>86.080702077013001</c:v>
                </c:pt>
                <c:pt idx="26">
                  <c:v>88.589093490852633</c:v>
                </c:pt>
                <c:pt idx="27">
                  <c:v>91.132894287373503</c:v>
                </c:pt>
                <c:pt idx="28">
                  <c:v>93.711993938734977</c:v>
                </c:pt>
                <c:pt idx="29">
                  <c:v>96.326277236867426</c:v>
                </c:pt>
                <c:pt idx="30">
                  <c:v>98.97562430835805</c:v>
                </c:pt>
                <c:pt idx="31">
                  <c:v>101.65991063066366</c:v>
                </c:pt>
                <c:pt idx="32">
                  <c:v>104.3790070496465</c:v>
                </c:pt>
                <c:pt idx="33">
                  <c:v>107.13277979843085</c:v>
                </c:pt>
                <c:pt idx="34">
                  <c:v>109.92109051757652</c:v>
                </c:pt>
                <c:pt idx="35">
                  <c:v>112.74379627656452</c:v>
                </c:pt>
                <c:pt idx="36">
                  <c:v>115.60074959659063</c:v>
                </c:pt>
                <c:pt idx="37">
                  <c:v>118.49179847466002</c:v>
                </c:pt>
                <c:pt idx="38">
                  <c:v>121.41678640897791</c:v>
                </c:pt>
                <c:pt idx="39">
                  <c:v>124.37555242562838</c:v>
                </c:pt>
                <c:pt idx="40">
                  <c:v>127.36793110653439</c:v>
                </c:pt>
                <c:pt idx="41">
                  <c:v>130.39151383334314</c:v>
                </c:pt>
                <c:pt idx="42">
                  <c:v>133.44377932040953</c:v>
                </c:pt>
                <c:pt idx="43">
                  <c:v>136.52439033892762</c:v>
                </c:pt>
                <c:pt idx="44">
                  <c:v>139.6330062073437</c:v>
                </c:pt>
                <c:pt idx="45">
                  <c:v>142.76928287081142</c:v>
                </c:pt>
                <c:pt idx="46">
                  <c:v>145.93287298151392</c:v>
                </c:pt>
                <c:pt idx="47">
                  <c:v>149.12342597981484</c:v>
                </c:pt>
                <c:pt idx="48">
                  <c:v>152.34058817620735</c:v>
                </c:pt>
                <c:pt idx="49">
                  <c:v>155.58400283402344</c:v>
                </c:pt>
                <c:pt idx="50">
                  <c:v>158.85331025286908</c:v>
                </c:pt>
                <c:pt idx="51">
                  <c:v>162.14814785275055</c:v>
                </c:pt>
                <c:pt idx="52">
                  <c:v>165.46815025885442</c:v>
                </c:pt>
                <c:pt idx="53">
                  <c:v>168.81294938694677</c:v>
                </c:pt>
                <c:pt idx="54">
                  <c:v>172.18217452935397</c:v>
                </c:pt>
                <c:pt idx="55">
                  <c:v>175.57545244148943</c:v>
                </c:pt>
                <c:pt idx="56">
                  <c:v>178.99240742888958</c:v>
                </c:pt>
                <c:pt idx="57">
                  <c:v>182.43266143472198</c:v>
                </c:pt>
                <c:pt idx="58">
                  <c:v>185.89583412772896</c:v>
                </c:pt>
                <c:pt idx="59">
                  <c:v>189.38154299056976</c:v>
                </c:pt>
                <c:pt idx="60">
                  <c:v>192.88940340852449</c:v>
                </c:pt>
                <c:pt idx="61">
                  <c:v>196.41902875852213</c:v>
                </c:pt>
                <c:pt idx="62">
                  <c:v>199.97003049845557</c:v>
                </c:pt>
                <c:pt idx="63">
                  <c:v>203.54201825674846</c:v>
                </c:pt>
                <c:pt idx="64">
                  <c:v>207.13459992213336</c:v>
                </c:pt>
                <c:pt idx="65">
                  <c:v>210.74738173360828</c:v>
                </c:pt>
                <c:pt idx="66">
                  <c:v>214.37996837053072</c:v>
                </c:pt>
                <c:pt idx="67">
                  <c:v>218.03196304281619</c:v>
                </c:pt>
                <c:pt idx="68">
                  <c:v>221.70296758120151</c:v>
                </c:pt>
                <c:pt idx="69">
                  <c:v>225.39258252753854</c:v>
                </c:pt>
                <c:pt idx="70">
                  <c:v>229.10040722508066</c:v>
                </c:pt>
                <c:pt idx="71">
                  <c:v>232.82603990872613</c:v>
                </c:pt>
                <c:pt idx="72">
                  <c:v>236.56907779518409</c:v>
                </c:pt>
                <c:pt idx="73">
                  <c:v>240.32911717302443</c:v>
                </c:pt>
                <c:pt idx="74">
                  <c:v>244.10575349257911</c:v>
                </c:pt>
                <c:pt idx="75">
                  <c:v>247.89858145565779</c:v>
                </c:pt>
                <c:pt idx="76">
                  <c:v>251.70719510504418</c:v>
                </c:pt>
                <c:pt idx="77">
                  <c:v>255.53118791373814</c:v>
                </c:pt>
                <c:pt idx="78">
                  <c:v>259.37015287390949</c:v>
                </c:pt>
                <c:pt idx="79">
                  <c:v>263.2236825855299</c:v>
                </c:pt>
                <c:pt idx="80">
                  <c:v>267.09136934464851</c:v>
                </c:pt>
                <c:pt idx="81">
                  <c:v>270.9694650144653</c:v>
                </c:pt>
                <c:pt idx="82">
                  <c:v>274.8541251826573</c:v>
                </c:pt>
                <c:pt idx="83">
                  <c:v>278.74480651108274</c:v>
                </c:pt>
                <c:pt idx="84">
                  <c:v>282.6409679900114</c:v>
                </c:pt>
                <c:pt idx="85">
                  <c:v>286.54207105185333</c:v>
                </c:pt>
                <c:pt idx="86">
                  <c:v>290.4475796831394</c:v>
                </c:pt>
                <c:pt idx="87">
                  <c:v>294.35696053472128</c:v>
                </c:pt>
                <c:pt idx="88">
                  <c:v>298.26968303015633</c:v>
                </c:pt>
                <c:pt idx="89">
                  <c:v>302.18521947224582</c:v>
                </c:pt>
                <c:pt idx="90">
                  <c:v>306.1030451476953</c:v>
                </c:pt>
                <c:pt idx="91">
                  <c:v>310.02105238814988</c:v>
                </c:pt>
                <c:pt idx="92">
                  <c:v>313.93709719493449</c:v>
                </c:pt>
                <c:pt idx="93">
                  <c:v>317.85060983330538</c:v>
                </c:pt>
                <c:pt idx="94">
                  <c:v>321.76102520409307</c:v>
                </c:pt>
                <c:pt idx="95">
                  <c:v>325.66778294628608</c:v>
                </c:pt>
                <c:pt idx="96">
                  <c:v>329.57032753691971</c:v>
                </c:pt>
                <c:pt idx="97">
                  <c:v>333.46810838825064</c:v>
                </c:pt>
                <c:pt idx="98">
                  <c:v>337.36057994220522</c:v>
                </c:pt>
                <c:pt idx="99">
                  <c:v>341.24720176208587</c:v>
                </c:pt>
                <c:pt idx="100">
                  <c:v>345.12743862152354</c:v>
                </c:pt>
                <c:pt idx="101">
                  <c:v>349.00049018670131</c:v>
                </c:pt>
                <c:pt idx="102">
                  <c:v>352.86555573423988</c:v>
                </c:pt>
                <c:pt idx="103">
                  <c:v>356.72210837515831</c:v>
                </c:pt>
                <c:pt idx="104">
                  <c:v>360.56962697644281</c:v>
                </c:pt>
                <c:pt idx="105">
                  <c:v>364.40759623662939</c:v>
                </c:pt>
                <c:pt idx="106">
                  <c:v>368.23550675849378</c:v>
                </c:pt>
                <c:pt idx="107">
                  <c:v>372.05285511885131</c:v>
                </c:pt>
                <c:pt idx="108">
                  <c:v>375.85914393546813</c:v>
                </c:pt>
                <c:pt idx="109">
                  <c:v>379.65388193109175</c:v>
                </c:pt>
                <c:pt idx="110">
                  <c:v>383.43658399460537</c:v>
                </c:pt>
                <c:pt idx="111">
                  <c:v>387.21006524722873</c:v>
                </c:pt>
                <c:pt idx="112">
                  <c:v>390.97720697440292</c:v>
                </c:pt>
                <c:pt idx="113">
                  <c:v>394.73762192832334</c:v>
                </c:pt>
                <c:pt idx="114">
                  <c:v>398.49092687388162</c:v>
                </c:pt>
                <c:pt idx="115">
                  <c:v>402.23674263549395</c:v>
                </c:pt>
                <c:pt idx="116">
                  <c:v>405.97469414218233</c:v>
                </c:pt>
                <c:pt idx="117">
                  <c:v>409.70441047091089</c:v>
                </c:pt>
                <c:pt idx="118">
                  <c:v>413.42552488817893</c:v>
                </c:pt>
                <c:pt idx="119">
                  <c:v>417.13767488987992</c:v>
                </c:pt>
                <c:pt idx="120">
                  <c:v>420.84050223942654</c:v>
                </c:pt>
                <c:pt idx="121">
                  <c:v>424.52790713863544</c:v>
                </c:pt>
                <c:pt idx="122">
                  <c:v>428.19370406297639</c:v>
                </c:pt>
                <c:pt idx="123">
                  <c:v>431.83743257780748</c:v>
                </c:pt>
                <c:pt idx="124">
                  <c:v>435.45864084055535</c:v>
                </c:pt>
                <c:pt idx="125">
                  <c:v>439.05688561833261</c:v>
                </c:pt>
                <c:pt idx="126">
                  <c:v>442.63173230214119</c:v>
                </c:pt>
                <c:pt idx="127">
                  <c:v>446.18275491769884</c:v>
                </c:pt>
                <c:pt idx="128">
                  <c:v>449.70953613294336</c:v>
                </c:pt>
                <c:pt idx="129">
                  <c:v>453.21166726225886</c:v>
                </c:pt>
                <c:pt idx="130">
                  <c:v>456.6887482674797</c:v>
                </c:pt>
                <c:pt idx="131">
                  <c:v>460.13881500386333</c:v>
                </c:pt>
                <c:pt idx="132">
                  <c:v>463.55989186928235</c:v>
                </c:pt>
                <c:pt idx="133">
                  <c:v>466.95158038503263</c:v>
                </c:pt>
                <c:pt idx="134">
                  <c:v>470.31349194947535</c:v>
                </c:pt>
                <c:pt idx="135">
                  <c:v>473.64524781520851</c:v>
                </c:pt>
                <c:pt idx="136">
                  <c:v>476.94647906286019</c:v>
                </c:pt>
                <c:pt idx="137">
                  <c:v>480.21682657156992</c:v>
                </c:pt>
                <c:pt idx="138">
                  <c:v>483.4559409862357</c:v>
                </c:pt>
                <c:pt idx="139">
                  <c:v>486.66348268159715</c:v>
                </c:pt>
                <c:pt idx="140">
                  <c:v>489.83912172323068</c:v>
                </c:pt>
                <c:pt idx="141">
                  <c:v>492.96299476240335</c:v>
                </c:pt>
                <c:pt idx="142">
                  <c:v>496.01505438981854</c:v>
                </c:pt>
                <c:pt idx="143">
                  <c:v>498.994787529961</c:v>
                </c:pt>
                <c:pt idx="144">
                  <c:v>501.9017109906402</c:v>
                </c:pt>
                <c:pt idx="145">
                  <c:v>504.73537118092588</c:v>
                </c:pt>
                <c:pt idx="146">
                  <c:v>507.49534381860536</c:v>
                </c:pt>
                <c:pt idx="147">
                  <c:v>510.18123362762702</c:v>
                </c:pt>
                <c:pt idx="148">
                  <c:v>512.79267402599862</c:v>
                </c:pt>
                <c:pt idx="149">
                  <c:v>515.32932680460453</c:v>
                </c:pt>
                <c:pt idx="150">
                  <c:v>517.79088179739801</c:v>
                </c:pt>
                <c:pt idx="151">
                  <c:v>520.1770565434324</c:v>
                </c:pt>
                <c:pt idx="152">
                  <c:v>522.48759594117928</c:v>
                </c:pt>
                <c:pt idx="153">
                  <c:v>524.72227189558498</c:v>
                </c:pt>
                <c:pt idx="154">
                  <c:v>526.88088295830562</c:v>
                </c:pt>
                <c:pt idx="155">
                  <c:v>528.96325396156635</c:v>
                </c:pt>
                <c:pt idx="156">
                  <c:v>530.87269168782734</c:v>
                </c:pt>
                <c:pt idx="157">
                  <c:v>532.51224717371235</c:v>
                </c:pt>
                <c:pt idx="158">
                  <c:v>533.88190540545577</c:v>
                </c:pt>
                <c:pt idx="159">
                  <c:v>534.98190764567232</c:v>
                </c:pt>
                <c:pt idx="160">
                  <c:v>535.81274650420346</c:v>
                </c:pt>
                <c:pt idx="161">
                  <c:v>536.25167173243563</c:v>
                </c:pt>
                <c:pt idx="162">
                  <c:v>536.17675696583706</c:v>
                </c:pt>
                <c:pt idx="163">
                  <c:v>535.60275505314382</c:v>
                </c:pt>
                <c:pt idx="164">
                  <c:v>534.5451498537924</c:v>
                </c:pt>
                <c:pt idx="165">
                  <c:v>533.12594900241925</c:v>
                </c:pt>
                <c:pt idx="166">
                  <c:v>531.46631924803478</c:v>
                </c:pt>
                <c:pt idx="167">
                  <c:v>529.47981132383154</c:v>
                </c:pt>
                <c:pt idx="168">
                  <c:v>527.14583305783708</c:v>
                </c:pt>
                <c:pt idx="169">
                  <c:v>524.2859529392739</c:v>
                </c:pt>
                <c:pt idx="170">
                  <c:v>520.8536083506616</c:v>
                </c:pt>
                <c:pt idx="171">
                  <c:v>517.25230582904419</c:v>
                </c:pt>
                <c:pt idx="172">
                  <c:v>513.68705541266877</c:v>
                </c:pt>
                <c:pt idx="173">
                  <c:v>510.15737367001901</c:v>
                </c:pt>
                <c:pt idx="174">
                  <c:v>506.66278528863688</c:v>
                </c:pt>
                <c:pt idx="175">
                  <c:v>503.20282291147305</c:v>
                </c:pt>
                <c:pt idx="176">
                  <c:v>499.77702697708514</c:v>
                </c:pt>
                <c:pt idx="177">
                  <c:v>496.38494556357773</c:v>
                </c:pt>
                <c:pt idx="178">
                  <c:v>493.02613423618533</c:v>
                </c:pt>
                <c:pt idx="179">
                  <c:v>489.70015589839579</c:v>
                </c:pt>
                <c:pt idx="180">
                  <c:v>486.40658064652996</c:v>
                </c:pt>
                <c:pt idx="181">
                  <c:v>483.14498562767835</c:v>
                </c:pt>
                <c:pt idx="182">
                  <c:v>479.91495490090728</c:v>
                </c:pt>
                <c:pt idx="183">
                  <c:v>476.71607930165283</c:v>
                </c:pt>
                <c:pt idx="184">
                  <c:v>473.54795630921495</c:v>
                </c:pt>
                <c:pt idx="185">
                  <c:v>470.41018991727151</c:v>
                </c:pt>
                <c:pt idx="186">
                  <c:v>467.30239050733599</c:v>
                </c:pt>
                <c:pt idx="187">
                  <c:v>464.22417472507965</c:v>
                </c:pt>
                <c:pt idx="188">
                  <c:v>461.17516535944583</c:v>
                </c:pt>
                <c:pt idx="189">
                  <c:v>458.15499122448358</c:v>
                </c:pt>
                <c:pt idx="190">
                  <c:v>455.16328704383182</c:v>
                </c:pt>
                <c:pt idx="191">
                  <c:v>452.19969333778516</c:v>
                </c:pt>
                <c:pt idx="192">
                  <c:v>449.26385631287599</c:v>
                </c:pt>
                <c:pt idx="193">
                  <c:v>446.35542775390866</c:v>
                </c:pt>
                <c:pt idx="194">
                  <c:v>443.47406491838404</c:v>
                </c:pt>
                <c:pt idx="195">
                  <c:v>440.61943043325346</c:v>
                </c:pt>
                <c:pt idx="196">
                  <c:v>437.79119219394289</c:v>
                </c:pt>
                <c:pt idx="197">
                  <c:v>434.98902326559329</c:v>
                </c:pt>
                <c:pt idx="198">
                  <c:v>432.21260178645679</c:v>
                </c:pt>
                <c:pt idx="199">
                  <c:v>429.46161087339982</c:v>
                </c:pt>
                <c:pt idx="200">
                  <c:v>426.73573852945708</c:v>
                </c:pt>
                <c:pt idx="201">
                  <c:v>400.16866220995803</c:v>
                </c:pt>
                <c:pt idx="202">
                  <c:v>375.92759577869168</c:v>
                </c:pt>
                <c:pt idx="203">
                  <c:v>353.74544981998048</c:v>
                </c:pt>
                <c:pt idx="204">
                  <c:v>333.39273901120197</c:v>
                </c:pt>
                <c:pt idx="205">
                  <c:v>314.67136357490244</c:v>
                </c:pt>
                <c:pt idx="206">
                  <c:v>297.40956399247972</c:v>
                </c:pt>
                <c:pt idx="207">
                  <c:v>281.45780167962761</c:v>
                </c:pt>
                <c:pt idx="208">
                  <c:v>266.68537564145151</c:v>
                </c:pt>
                <c:pt idx="209">
                  <c:v>252.97762801432438</c:v>
                </c:pt>
                <c:pt idx="210">
                  <c:v>240.23362376819756</c:v>
                </c:pt>
                <c:pt idx="211">
                  <c:v>228.36421446518122</c:v>
                </c:pt>
                <c:pt idx="212">
                  <c:v>217.29041484290153</c:v>
                </c:pt>
                <c:pt idx="213">
                  <c:v>206.94203556068732</c:v>
                </c:pt>
                <c:pt idx="214">
                  <c:v>197.25652677049231</c:v>
                </c:pt>
                <c:pt idx="215">
                  <c:v>188.17799603233431</c:v>
                </c:pt>
                <c:pt idx="216">
                  <c:v>179.65637106525645</c:v>
                </c:pt>
                <c:pt idx="217">
                  <c:v>171.64668334311162</c:v>
                </c:pt>
                <c:pt idx="218">
                  <c:v>164.10845293679654</c:v>
                </c:pt>
                <c:pt idx="219">
                  <c:v>157.0051585191116</c:v>
                </c:pt>
                <c:pt idx="220">
                  <c:v>150.30377927473506</c:v>
                </c:pt>
                <c:pt idx="221">
                  <c:v>143.97439774159466</c:v>
                </c:pt>
                <c:pt idx="222">
                  <c:v>137.98985446379575</c:v>
                </c:pt>
                <c:pt idx="223">
                  <c:v>132.32544684778486</c:v>
                </c:pt>
                <c:pt idx="224">
                  <c:v>126.95866585100444</c:v>
                </c:pt>
                <c:pt idx="225">
                  <c:v>121.86896514967449</c:v>
                </c:pt>
                <c:pt idx="226">
                  <c:v>117.03755827194578</c:v>
                </c:pt>
                <c:pt idx="227">
                  <c:v>112.44723987814922</c:v>
                </c:pt>
                <c:pt idx="228">
                  <c:v>108.08222794802944</c:v>
                </c:pt>
                <c:pt idx="229">
                  <c:v>103.92802411714034</c:v>
                </c:pt>
                <c:pt idx="230">
                  <c:v>99.971289808233152</c:v>
                </c:pt>
                <c:pt idx="231">
                  <c:v>96.199736142386513</c:v>
                </c:pt>
                <c:pt idx="232">
                  <c:v>92.602025900071609</c:v>
                </c:pt>
                <c:pt idx="233">
                  <c:v>89.167686043470638</c:v>
                </c:pt>
                <c:pt idx="234">
                  <c:v>85.887029515635589</c:v>
                </c:pt>
                <c:pt idx="235">
                  <c:v>82.751085205605591</c:v>
                </c:pt>
                <c:pt idx="236">
                  <c:v>79.75153511641264</c:v>
                </c:pt>
                <c:pt idx="237">
                  <c:v>76.880657899141397</c:v>
                </c:pt>
                <c:pt idx="238">
                  <c:v>74.131278024281286</c:v>
                </c:pt>
                <c:pt idx="239">
                  <c:v>71.496719954368331</c:v>
                </c:pt>
                <c:pt idx="240">
                  <c:v>68.970766761705292</c:v>
                </c:pt>
                <c:pt idx="241">
                  <c:v>66.547622703753774</c:v>
                </c:pt>
                <c:pt idx="242">
                  <c:v>64.221879328245493</c:v>
                </c:pt>
                <c:pt idx="243">
                  <c:v>61.988484731548525</c:v>
                </c:pt>
                <c:pt idx="244">
                  <c:v>59.842715638509397</c:v>
                </c:pt>
                <c:pt idx="245">
                  <c:v>57.780152010844887</c:v>
                </c:pt>
                <c:pt idx="246">
                  <c:v>55.796653925014439</c:v>
                </c:pt>
                <c:pt idx="247">
                  <c:v>53.888340490056684</c:v>
                </c:pt>
                <c:pt idx="248">
                  <c:v>52.051570601721536</c:v>
                </c:pt>
                <c:pt idx="249">
                  <c:v>50.28292535187731</c:v>
                </c:pt>
                <c:pt idx="250">
                  <c:v>48.579191932049149</c:v>
                </c:pt>
                <c:pt idx="251">
                  <c:v>46.937348887423177</c:v>
                </c:pt>
                <c:pt idx="252">
                  <c:v>45.354552593042833</c:v>
                </c:pt>
                <c:pt idx="253">
                  <c:v>43.828124837502337</c:v>
                </c:pt>
                <c:pt idx="254">
                  <c:v>42.355541411438011</c:v>
                </c:pt>
                <c:pt idx="255">
                  <c:v>40.934421608735484</c:v>
                </c:pt>
                <c:pt idx="256">
                  <c:v>39.562518557778219</c:v>
                </c:pt>
                <c:pt idx="257">
                  <c:v>38.237710308413327</c:v>
                </c:pt>
                <c:pt idx="258">
                  <c:v>36.957991607732616</c:v>
                </c:pt>
                <c:pt idx="259">
                  <c:v>35.721466304372981</c:v>
                </c:pt>
                <c:pt idx="260">
                  <c:v>34.52634032692746</c:v>
                </c:pt>
                <c:pt idx="261">
                  <c:v>33.370915187313898</c:v>
                </c:pt>
                <c:pt idx="262">
                  <c:v>32.253581964643097</c:v>
                </c:pt>
                <c:pt idx="263">
                  <c:v>31.172815729330932</c:v>
                </c:pt>
                <c:pt idx="264">
                  <c:v>30.127170370962673</c:v>
                </c:pt>
                <c:pt idx="265">
                  <c:v>29.115273796794678</c:v>
                </c:pt>
                <c:pt idx="266">
                  <c:v>28.13582347081099</c:v>
                </c:pt>
                <c:pt idx="267">
                  <c:v>27.187582265978655</c:v>
                </c:pt>
                <c:pt idx="268">
                  <c:v>26.269374604800092</c:v>
                </c:pt>
                <c:pt idx="269">
                  <c:v>25.380082865472037</c:v>
                </c:pt>
                <c:pt idx="270">
                  <c:v>24.518644032956104</c:v>
                </c:pt>
                <c:pt idx="271">
                  <c:v>23.684046576067448</c:v>
                </c:pt>
                <c:pt idx="272">
                  <c:v>22.87532753331709</c:v>
                </c:pt>
                <c:pt idx="273">
                  <c:v>22.09156979171744</c:v>
                </c:pt>
                <c:pt idx="274">
                  <c:v>21.331899544096164</c:v>
                </c:pt>
                <c:pt idx="275">
                  <c:v>20.595483911673799</c:v>
                </c:pt>
                <c:pt idx="276">
                  <c:v>19.881528719760404</c:v>
                </c:pt>
                <c:pt idx="277">
                  <c:v>19.189276415423969</c:v>
                </c:pt>
                <c:pt idx="278">
                  <c:v>18.518004116892346</c:v>
                </c:pt>
                <c:pt idx="279">
                  <c:v>17.86702178527587</c:v>
                </c:pt>
                <c:pt idx="280">
                  <c:v>17.235670509951316</c:v>
                </c:pt>
                <c:pt idx="281">
                  <c:v>16.623320899633892</c:v>
                </c:pt>
                <c:pt idx="282">
                  <c:v>16.029371571790602</c:v>
                </c:pt>
                <c:pt idx="283">
                  <c:v>15.453247733619945</c:v>
                </c:pt>
                <c:pt idx="284">
                  <c:v>14.894399848346515</c:v>
                </c:pt>
                <c:pt idx="285">
                  <c:v>14.352302381056596</c:v>
                </c:pt>
                <c:pt idx="286">
                  <c:v>13.82645261873949</c:v>
                </c:pt>
                <c:pt idx="287">
                  <c:v>13.316369559599876</c:v>
                </c:pt>
                <c:pt idx="288">
                  <c:v>12.821592867075106</c:v>
                </c:pt>
                <c:pt idx="289">
                  <c:v>12.341681884327983</c:v>
                </c:pt>
                <c:pt idx="290">
                  <c:v>11.876214705296269</c:v>
                </c:pt>
                <c:pt idx="291">
                  <c:v>11.424787298664279</c:v>
                </c:pt>
                <c:pt idx="292">
                  <c:v>10.987012681384051</c:v>
                </c:pt>
                <c:pt idx="293">
                  <c:v>10.562520138614119</c:v>
                </c:pt>
                <c:pt idx="294">
                  <c:v>10.150954487165604</c:v>
                </c:pt>
                <c:pt idx="295">
                  <c:v>9.7519753797495241</c:v>
                </c:pt>
                <c:pt idx="296">
                  <c:v>9.3652566475069996</c:v>
                </c:pt>
                <c:pt idx="297">
                  <c:v>8.9904856784775689</c:v>
                </c:pt>
                <c:pt idx="298">
                  <c:v>8.627362829820429</c:v>
                </c:pt>
                <c:pt idx="299">
                  <c:v>8.2756008717508589</c:v>
                </c:pt>
                <c:pt idx="300">
                  <c:v>7.9349244612898397</c:v>
                </c:pt>
                <c:pt idx="301">
                  <c:v>7.6050696440504337</c:v>
                </c:pt>
                <c:pt idx="302">
                  <c:v>7.2857833823998082</c:v>
                </c:pt>
                <c:pt idx="303">
                  <c:v>6.9768231084425398</c:v>
                </c:pt>
                <c:pt idx="304">
                  <c:v>6.6779563003688072</c:v>
                </c:pt>
                <c:pt idx="305">
                  <c:v>6.3889600808015086</c:v>
                </c:pt>
                <c:pt idx="306">
                  <c:v>6.109620835859328</c:v>
                </c:pt>
                <c:pt idx="307">
                  <c:v>5.8397338537288315</c:v>
                </c:pt>
                <c:pt idx="308">
                  <c:v>5.5791029816084805</c:v>
                </c:pt>
                <c:pt idx="309">
                  <c:v>5.3275402999508845</c:v>
                </c:pt>
                <c:pt idx="310">
                  <c:v>5.0848658129873279</c:v>
                </c:pt>
                <c:pt idx="311">
                  <c:v>4.8509071545706259</c:v>
                </c:pt>
                <c:pt idx="312">
                  <c:v>4.6254993084190161</c:v>
                </c:pt>
                <c:pt idx="313">
                  <c:v>4.4084843418849466</c:v>
                </c:pt>
                <c:pt idx="314">
                  <c:v>4.1997111524087218</c:v>
                </c:pt>
                <c:pt idx="315">
                  <c:v>3.9990352258477548</c:v>
                </c:pt>
                <c:pt idx="316">
                  <c:v>3.8063184058976089</c:v>
                </c:pt>
                <c:pt idx="317">
                  <c:v>3.6214286738413946</c:v>
                </c:pt>
                <c:pt idx="318">
                  <c:v>3.4442399378787769</c:v>
                </c:pt>
                <c:pt idx="319">
                  <c:v>3.2746318312952694</c:v>
                </c:pt>
                <c:pt idx="320">
                  <c:v>3.1124895187359245</c:v>
                </c:pt>
                <c:pt idx="321">
                  <c:v>2.9577035098454414</c:v>
                </c:pt>
                <c:pt idx="322">
                  <c:v>2.8101694795283469</c:v>
                </c:pt>
                <c:pt idx="323">
                  <c:v>2.669788094068692</c:v>
                </c:pt>
                <c:pt idx="324">
                  <c:v>2.5364648423283893</c:v>
                </c:pt>
                <c:pt idx="325">
                  <c:v>2.4101098712172067</c:v>
                </c:pt>
                <c:pt idx="326">
                  <c:v>2.2906378245960624</c:v>
                </c:pt>
                <c:pt idx="327">
                  <c:v>2.177967684739269</c:v>
                </c:pt>
                <c:pt idx="328">
                  <c:v>2.0720226154424233</c:v>
                </c:pt>
                <c:pt idx="329">
                  <c:v>1.9727298058223159</c:v>
                </c:pt>
                <c:pt idx="330">
                  <c:v>1.8800203138167846</c:v>
                </c:pt>
                <c:pt idx="331">
                  <c:v>1.793828908359232</c:v>
                </c:pt>
                <c:pt idx="332">
                  <c:v>1.7140939091798697</c:v>
                </c:pt>
                <c:pt idx="333">
                  <c:v>1.6407570231794906</c:v>
                </c:pt>
                <c:pt idx="334">
                  <c:v>1.5737631763391404</c:v>
                </c:pt>
                <c:pt idx="335">
                  <c:v>1.5130603401785954</c:v>
                </c:pt>
                <c:pt idx="336">
                  <c:v>1.458599351866777</c:v>
                </c:pt>
                <c:pt idx="337">
                  <c:v>1.4103337272263008</c:v>
                </c:pt>
                <c:pt idx="338">
                  <c:v>1.3682194660691684</c:v>
                </c:pt>
                <c:pt idx="339">
                  <c:v>1.3322148495547153</c:v>
                </c:pt>
                <c:pt idx="340">
                  <c:v>1.3022802295736793</c:v>
                </c:pt>
                <c:pt idx="341">
                  <c:v>1.2783778105264085</c:v>
                </c:pt>
                <c:pt idx="342">
                  <c:v>1.2604714242647306</c:v>
                </c:pt>
                <c:pt idx="343">
                  <c:v>1.2485262993842046</c:v>
                </c:pt>
                <c:pt idx="344">
                  <c:v>1.2425088264586406</c:v>
                </c:pt>
                <c:pt idx="345">
                  <c:v>1.2423863211703257</c:v>
                </c:pt>
                <c:pt idx="346">
                  <c:v>1.2481267875760611</c:v>
                </c:pt>
                <c:pt idx="347">
                  <c:v>1.2596986839337498</c:v>
                </c:pt>
                <c:pt idx="348">
                  <c:v>1.2770706935788751</c:v>
                </c:pt>
                <c:pt idx="349">
                  <c:v>1.3002115032781716</c:v>
                </c:pt>
                <c:pt idx="350">
                  <c:v>1.3290895913056266</c:v>
                </c:pt>
                <c:pt idx="351">
                  <c:v>1.3636730272019426</c:v>
                </c:pt>
                <c:pt idx="352">
                  <c:v>1.4039292848198535</c:v>
                </c:pt>
                <c:pt idx="353">
                  <c:v>1.449825069855905</c:v>
                </c:pt>
                <c:pt idx="354">
                  <c:v>1.5013261626563572</c:v>
                </c:pt>
                <c:pt idx="355">
                  <c:v>1.5583972766888103</c:v>
                </c:pt>
                <c:pt idx="356">
                  <c:v>1.6210019327139484</c:v>
                </c:pt>
                <c:pt idx="357">
                  <c:v>1.6891023483876682</c:v>
                </c:pt>
                <c:pt idx="358">
                  <c:v>1.762659342780065</c:v>
                </c:pt>
                <c:pt idx="359">
                  <c:v>1.8416322551148554</c:v>
                </c:pt>
                <c:pt idx="360">
                  <c:v>1.9259788769071988</c:v>
                </c:pt>
                <c:pt idx="361">
                  <c:v>2.0156553966023063</c:v>
                </c:pt>
                <c:pt idx="362">
                  <c:v>2.1106163557834683</c:v>
                </c:pt>
                <c:pt idx="363">
                  <c:v>2.2108146160171849</c:v>
                </c:pt>
                <c:pt idx="364">
                  <c:v>2.316201335426689</c:v>
                </c:pt>
                <c:pt idx="365">
                  <c:v>2.4267259541259496</c:v>
                </c:pt>
                <c:pt idx="366">
                  <c:v>2.5423361876979786</c:v>
                </c:pt>
                <c:pt idx="367">
                  <c:v>2.6629780279592103</c:v>
                </c:pt>
                <c:pt idx="368">
                  <c:v>2.7885957503119192</c:v>
                </c:pt>
                <c:pt idx="369">
                  <c:v>2.9191319270465907</c:v>
                </c:pt>
                <c:pt idx="370">
                  <c:v>3.054527446013827</c:v>
                </c:pt>
                <c:pt idx="371">
                  <c:v>3.1947215341396538</c:v>
                </c:pt>
                <c:pt idx="372">
                  <c:v>3.3396517853082162</c:v>
                </c:pt>
                <c:pt idx="373">
                  <c:v>3.4892541921816314</c:v>
                </c:pt>
                <c:pt idx="374">
                  <c:v>3.6434631815679528</c:v>
                </c:pt>
                <c:pt idx="375">
                  <c:v>3.8022116529852283</c:v>
                </c:pt>
                <c:pt idx="376">
                  <c:v>3.965431020102359</c:v>
                </c:pt>
                <c:pt idx="377">
                  <c:v>4.1330512547666522</c:v>
                </c:pt>
                <c:pt idx="378">
                  <c:v>4.3050009333534938</c:v>
                </c:pt>
                <c:pt idx="379">
                  <c:v>4.4812072851962625</c:v>
                </c:pt>
                <c:pt idx="380">
                  <c:v>4.6615962428743574</c:v>
                </c:pt>
                <c:pt idx="381">
                  <c:v>4.8460924941547008</c:v>
                </c:pt>
                <c:pt idx="382">
                  <c:v>5.0346195353974785</c:v>
                </c:pt>
                <c:pt idx="383">
                  <c:v>5.227099726250291</c:v>
                </c:pt>
                <c:pt idx="384">
                  <c:v>5.4234543454669311</c:v>
                </c:pt>
                <c:pt idx="385">
                  <c:v>5.6236036476975162</c:v>
                </c:pt>
                <c:pt idx="386">
                  <c:v>5.8274669211061614</c:v>
                </c:pt>
                <c:pt idx="387">
                  <c:v>6.0349625456807061</c:v>
                </c:pt>
                <c:pt idx="388">
                  <c:v>6.2460080521065988</c:v>
                </c:pt>
                <c:pt idx="389">
                  <c:v>6.4605201810838979</c:v>
                </c:pt>
                <c:pt idx="390">
                  <c:v>6.6784149429723811</c:v>
                </c:pt>
                <c:pt idx="391">
                  <c:v>6.8996076776556485</c:v>
                </c:pt>
                <c:pt idx="392">
                  <c:v>7.1240131145200758</c:v>
                </c:pt>
                <c:pt idx="393">
                  <c:v>7.3515454324495453</c:v>
                </c:pt>
                <c:pt idx="394">
                  <c:v>7.5821183197412632</c:v>
                </c:pt>
                <c:pt idx="395">
                  <c:v>7.8156450338522454</c:v>
                </c:pt>
                <c:pt idx="396">
                  <c:v>8.0520384608902251</c:v>
                </c:pt>
                <c:pt idx="397">
                  <c:v>8.2912111747663673</c:v>
                </c:pt>
                <c:pt idx="398">
                  <c:v>8.5330754959310706</c:v>
                </c:pt>
                <c:pt idx="399">
                  <c:v>8.7775435496176097</c:v>
                </c:pt>
                <c:pt idx="400">
                  <c:v>9.0245273235218146</c:v>
                </c:pt>
                <c:pt idx="401">
                  <c:v>9.2739387248493355</c:v>
                </c:pt>
                <c:pt idx="402">
                  <c:v>9.52568963666541</c:v>
                </c:pt>
                <c:pt idx="403">
                  <c:v>9.7796919734851322</c:v>
                </c:pt>
                <c:pt idx="404">
                  <c:v>10.035857736045429</c:v>
                </c:pt>
                <c:pt idx="405">
                  <c:v>10.294099065203151</c:v>
                </c:pt>
                <c:pt idx="406">
                  <c:v>10.554328294906462</c:v>
                </c:pt>
                <c:pt idx="407">
                  <c:v>10.816458004190082</c:v>
                </c:pt>
                <c:pt idx="408">
                  <c:v>11.08040106814763</c:v>
                </c:pt>
                <c:pt idx="409">
                  <c:v>11.346070707837317</c:v>
                </c:pt>
                <c:pt idx="410">
                  <c:v>11.613380539080259</c:v>
                </c:pt>
                <c:pt idx="411">
                  <c:v>11.882244620113322</c:v>
                </c:pt>
                <c:pt idx="412">
                  <c:v>12.152577498061449</c:v>
                </c:pt>
                <c:pt idx="413">
                  <c:v>12.424294254197024</c:v>
                </c:pt>
                <c:pt idx="414">
                  <c:v>12.697310547956723</c:v>
                </c:pt>
                <c:pt idx="415">
                  <c:v>12.971542659688824</c:v>
                </c:pt>
                <c:pt idx="416">
                  <c:v>13.246907532106865</c:v>
                </c:pt>
                <c:pt idx="417">
                  <c:v>13.523322810427842</c:v>
                </c:pt>
                <c:pt idx="418">
                  <c:v>13.800706881175966</c:v>
                </c:pt>
                <c:pt idx="419">
                  <c:v>14.078978909635422</c:v>
                </c:pt>
                <c:pt idx="420">
                  <c:v>14.3580588759379</c:v>
                </c:pt>
                <c:pt idx="421">
                  <c:v>14.637867609773435</c:v>
                </c:pt>
                <c:pt idx="422">
                  <c:v>14.918326823714974</c:v>
                </c:pt>
                <c:pt idx="423">
                  <c:v>15.19935914514986</c:v>
                </c:pt>
                <c:pt idx="424">
                  <c:v>15.480888146813207</c:v>
                </c:pt>
                <c:pt idx="425">
                  <c:v>15.762838375920833</c:v>
                </c:pt>
                <c:pt idx="426">
                  <c:v>16.045135381900852</c:v>
                </c:pt>
                <c:pt idx="427">
                  <c:v>16.327705742725922</c:v>
                </c:pt>
                <c:pt idx="428">
                  <c:v>16.610477089849155</c:v>
                </c:pt>
                <c:pt idx="429">
                  <c:v>16.8933781317495</c:v>
                </c:pt>
                <c:pt idx="430">
                  <c:v>17.176338676093678</c:v>
                </c:pt>
                <c:pt idx="431">
                  <c:v>17.459289650523676</c:v>
                </c:pt>
                <c:pt idx="432">
                  <c:v>17.742163122080512</c:v>
                </c:pt>
                <c:pt idx="433">
                  <c:v>18.024892315276659</c:v>
                </c:pt>
                <c:pt idx="434">
                  <c:v>18.307411628831012</c:v>
                </c:pt>
                <c:pt idx="435">
                  <c:v>18.589656651081615</c:v>
                </c:pt>
                <c:pt idx="436">
                  <c:v>18.871564174093024</c:v>
                </c:pt>
                <c:pt idx="437">
                  <c:v>19.153072206476338</c:v>
                </c:pt>
                <c:pt idx="438">
                  <c:v>19.434119984941258</c:v>
                </c:pt>
                <c:pt idx="439">
                  <c:v>19.714647984600532</c:v>
                </c:pt>
                <c:pt idx="440">
                  <c:v>19.994597928048584</c:v>
                </c:pt>
                <c:pt idx="441">
                  <c:v>20.273912793236779</c:v>
                </c:pt>
                <c:pt idx="442">
                  <c:v>20.552536820169024</c:v>
                </c:pt>
                <c:pt idx="443">
                  <c:v>20.83041551644212</c:v>
                </c:pt>
                <c:pt idx="444">
                  <c:v>21.107495661656127</c:v>
                </c:pt>
                <c:pt idx="445">
                  <c:v>21.383725310720827</c:v>
                </c:pt>
                <c:pt idx="446">
                  <c:v>21.659053796084873</c:v>
                </c:pt>
                <c:pt idx="447">
                  <c:v>21.933431728915192</c:v>
                </c:pt>
                <c:pt idx="448">
                  <c:v>22.206810999254014</c:v>
                </c:pt>
                <c:pt idx="449">
                  <c:v>22.479144775182462</c:v>
                </c:pt>
                <c:pt idx="450">
                  <c:v>22.750387501018867</c:v>
                </c:pt>
                <c:pt idx="451">
                  <c:v>23.020494894581322</c:v>
                </c:pt>
                <c:pt idx="452">
                  <c:v>23.289423943543639</c:v>
                </c:pt>
                <c:pt idx="453">
                  <c:v>23.557132900914311</c:v>
                </c:pt>
                <c:pt idx="454">
                  <c:v>23.823581279668591</c:v>
                </c:pt>
                <c:pt idx="455">
                  <c:v>24.08872984656308</c:v>
                </c:pt>
                <c:pt idx="456">
                  <c:v>24.352540615163385</c:v>
                </c:pt>
                <c:pt idx="457">
                  <c:v>24.614976838114483</c:v>
                </c:pt>
                <c:pt idx="458">
                  <c:v>24.876002998683873</c:v>
                </c:pt>
                <c:pt idx="459">
                  <c:v>25.135584801607667</c:v>
                </c:pt>
                <c:pt idx="460">
                  <c:v>25.393689163268988</c:v>
                </c:pt>
                <c:pt idx="461">
                  <c:v>25.650284201238829</c:v>
                </c:pt>
                <c:pt idx="462">
                  <c:v>25.905339223208397</c:v>
                </c:pt>
                <c:pt idx="463">
                  <c:v>26.158824715342412</c:v>
                </c:pt>
                <c:pt idx="464">
                  <c:v>26.410712330082177</c:v>
                </c:pt>
                <c:pt idx="465">
                  <c:v>26.660974873427197</c:v>
                </c:pt>
                <c:pt idx="466">
                  <c:v>26.909586291723315</c:v>
                </c:pt>
                <c:pt idx="467">
                  <c:v>27.15652165798582</c:v>
                </c:pt>
                <c:pt idx="468">
                  <c:v>27.401757157784434</c:v>
                </c:pt>
                <c:pt idx="469">
                  <c:v>27.645270074717786</c:v>
                </c:pt>
                <c:pt idx="470">
                  <c:v>27.887038775503704</c:v>
                </c:pt>
                <c:pt idx="471">
                  <c:v>28.12704269471163</c:v>
                </c:pt>
                <c:pt idx="472">
                  <c:v>28.365262319162948</c:v>
                </c:pt>
                <c:pt idx="473">
                  <c:v>28.601679172024063</c:v>
                </c:pt>
                <c:pt idx="474">
                  <c:v>28.836275796617247</c:v>
                </c:pt>
                <c:pt idx="475">
                  <c:v>29.069035739973156</c:v>
                </c:pt>
                <c:pt idx="476">
                  <c:v>29.299943536148522</c:v>
                </c:pt>
                <c:pt idx="477">
                  <c:v>29.52898468933218</c:v>
                </c:pt>
                <c:pt idx="478">
                  <c:v>29.756145656761625</c:v>
                </c:pt>
                <c:pt idx="479">
                  <c:v>29.981413831471937</c:v>
                </c:pt>
                <c:pt idx="480">
                  <c:v>30.204777524898365</c:v>
                </c:pt>
                <c:pt idx="481">
                  <c:v>30.42622594935316</c:v>
                </c:pt>
                <c:pt idx="482">
                  <c:v>30.64574920039637</c:v>
                </c:pt>
                <c:pt idx="483">
                  <c:v>30.863338239120448</c:v>
                </c:pt>
                <c:pt idx="484">
                  <c:v>31.078984874366903</c:v>
                </c:pt>
                <c:pt idx="485">
                  <c:v>31.292681744893638</c:v>
                </c:pt>
                <c:pt idx="486">
                  <c:v>31.504422301510044</c:v>
                </c:pt>
                <c:pt idx="487">
                  <c:v>31.714200789196951</c:v>
                </c:pt>
                <c:pt idx="488">
                  <c:v>31.922012229227857</c:v>
                </c:pt>
                <c:pt idx="489">
                  <c:v>32.127852401306754</c:v>
                </c:pt>
                <c:pt idx="490">
                  <c:v>32.331717825738068</c:v>
                </c:pt>
                <c:pt idx="491">
                  <c:v>32.533605745642554</c:v>
                </c:pt>
                <c:pt idx="492">
                  <c:v>32.733514109233852</c:v>
                </c:pt>
                <c:pt idx="493">
                  <c:v>32.931441552168046</c:v>
                </c:pt>
                <c:pt idx="494">
                  <c:v>33.127387379979552</c:v>
                </c:pt>
                <c:pt idx="495">
                  <c:v>33.321351550615262</c:v>
                </c:pt>
                <c:pt idx="496">
                  <c:v>33.513334657078317</c:v>
                </c:pt>
                <c:pt idx="497">
                  <c:v>33.703337910192673</c:v>
                </c:pt>
                <c:pt idx="498">
                  <c:v>33.891363121498856</c:v>
                </c:pt>
                <c:pt idx="499">
                  <c:v>34.077412686290515</c:v>
                </c:pt>
                <c:pt idx="500">
                  <c:v>34.261489566801615</c:v>
                </c:pt>
                <c:pt idx="501">
                  <c:v>34.443597275552534</c:v>
                </c:pt>
                <c:pt idx="502">
                  <c:v>34.623739858863757</c:v>
                </c:pt>
                <c:pt idx="503">
                  <c:v>34.801921880544803</c:v>
                </c:pt>
                <c:pt idx="504">
                  <c:v>34.978148405765744</c:v>
                </c:pt>
                <c:pt idx="505">
                  <c:v>35.152424985118074</c:v>
                </c:pt>
                <c:pt idx="506">
                  <c:v>35.324757638871532</c:v>
                </c:pt>
                <c:pt idx="507">
                  <c:v>35.495152841432329</c:v>
                </c:pt>
                <c:pt idx="508">
                  <c:v>35.663617506008968</c:v>
                </c:pt>
                <c:pt idx="509">
                  <c:v>35.830158969489837</c:v>
                </c:pt>
                <c:pt idx="510">
                  <c:v>35.994784977537989</c:v>
                </c:pt>
                <c:pt idx="511">
                  <c:v>36.157503669906866</c:v>
                </c:pt>
                <c:pt idx="512">
                  <c:v>36.318323565980826</c:v>
                </c:pt>
                <c:pt idx="513">
                  <c:v>36.477253550544191</c:v>
                </c:pt>
                <c:pt idx="514">
                  <c:v>36.634302859781712</c:v>
                </c:pt>
                <c:pt idx="515">
                  <c:v>36.789481067513016</c:v>
                </c:pt>
                <c:pt idx="516">
                  <c:v>36.942798071663809</c:v>
                </c:pt>
                <c:pt idx="517">
                  <c:v>37.094264080975485</c:v>
                </c:pt>
                <c:pt idx="518">
                  <c:v>37.243889601955289</c:v>
                </c:pt>
                <c:pt idx="519">
                  <c:v>37.391685426068072</c:v>
                </c:pt>
                <c:pt idx="520">
                  <c:v>37.537662617170938</c:v>
                </c:pt>
                <c:pt idx="521">
                  <c:v>37.681832499191742</c:v>
                </c:pt>
                <c:pt idx="522">
                  <c:v>37.824206644051856</c:v>
                </c:pt>
                <c:pt idx="523">
                  <c:v>37.964796859833491</c:v>
                </c:pt>
                <c:pt idx="524">
                  <c:v>38.103615179191976</c:v>
                </c:pt>
                <c:pt idx="525">
                  <c:v>38.240673848012214</c:v>
                </c:pt>
                <c:pt idx="526">
                  <c:v>38.375985314309709</c:v>
                </c:pt>
                <c:pt idx="527">
                  <c:v>38.509562217374764</c:v>
                </c:pt>
                <c:pt idx="528">
                  <c:v>38.641417377159627</c:v>
                </c:pt>
                <c:pt idx="529">
                  <c:v>38.771563783907276</c:v>
                </c:pt>
                <c:pt idx="530">
                  <c:v>38.900014588020717</c:v>
                </c:pt>
                <c:pt idx="531">
                  <c:v>39.026783090171477</c:v>
                </c:pt>
                <c:pt idx="532">
                  <c:v>39.151882731645586</c:v>
                </c:pt>
                <c:pt idx="533">
                  <c:v>39.275327084925543</c:v>
                </c:pt>
                <c:pt idx="534">
                  <c:v>39.397129844506416</c:v>
                </c:pt>
                <c:pt idx="535">
                  <c:v>39.517304817943817</c:v>
                </c:pt>
                <c:pt idx="536">
                  <c:v>39.635865917132044</c:v>
                </c:pt>
                <c:pt idx="537">
                  <c:v>39.752827149809789</c:v>
                </c:pt>
                <c:pt idx="538">
                  <c:v>39.868202611291395</c:v>
                </c:pt>
                <c:pt idx="539">
                  <c:v>39.982006476420864</c:v>
                </c:pt>
                <c:pt idx="540">
                  <c:v>40.094252991746259</c:v>
                </c:pt>
                <c:pt idx="541">
                  <c:v>40.204956467911884</c:v>
                </c:pt>
                <c:pt idx="542">
                  <c:v>40.314131272265428</c:v>
                </c:pt>
                <c:pt idx="543">
                  <c:v>40.421791821677296</c:v>
                </c:pt>
                <c:pt idx="544">
                  <c:v>40.527952575569046</c:v>
                </c:pt>
                <c:pt idx="545">
                  <c:v>40.632628029148499</c:v>
                </c:pt>
                <c:pt idx="546">
                  <c:v>40.735832706847894</c:v>
                </c:pt>
                <c:pt idx="547">
                  <c:v>40.837581155962468</c:v>
                </c:pt>
                <c:pt idx="548">
                  <c:v>40.937887940486213</c:v>
                </c:pt>
                <c:pt idx="549">
                  <c:v>41.036767635141643</c:v>
                </c:pt>
                <c:pt idx="550">
                  <c:v>41.134234819600422</c:v>
                </c:pt>
                <c:pt idx="551">
                  <c:v>41.230304072891599</c:v>
                </c:pt>
                <c:pt idx="552">
                  <c:v>41.324989967994313</c:v>
                </c:pt>
                <c:pt idx="553">
                  <c:v>41.418307066611618</c:v>
                </c:pt>
                <c:pt idx="554">
                  <c:v>41.510269914122141</c:v>
                </c:pt>
                <c:pt idx="555">
                  <c:v>41.600893034706395</c:v>
                </c:pt>
                <c:pt idx="556">
                  <c:v>41.69019092664427</c:v>
                </c:pt>
                <c:pt idx="557">
                  <c:v>41.778178057780622</c:v>
                </c:pt>
                <c:pt idx="558">
                  <c:v>41.864868861155337</c:v>
                </c:pt>
                <c:pt idx="559">
                  <c:v>41.950277730795023</c:v>
                </c:pt>
                <c:pt idx="560">
                  <c:v>42.034419017662522</c:v>
                </c:pt>
                <c:pt idx="561">
                  <c:v>42.11730702576137</c:v>
                </c:pt>
                <c:pt idx="562">
                  <c:v>42.198956008391576</c:v>
                </c:pt>
                <c:pt idx="563">
                  <c:v>42.279380164553793</c:v>
                </c:pt>
                <c:pt idx="564">
                  <c:v>42.358593635498487</c:v>
                </c:pt>
                <c:pt idx="565">
                  <c:v>42.436610501416553</c:v>
                </c:pt>
                <c:pt idx="566">
                  <c:v>42.513444778268877</c:v>
                </c:pt>
                <c:pt idx="567">
                  <c:v>42.589110414750998</c:v>
                </c:pt>
                <c:pt idx="568">
                  <c:v>42.663621289389972</c:v>
                </c:pt>
                <c:pt idx="569">
                  <c:v>42.736991207770437</c:v>
                </c:pt>
                <c:pt idx="570">
                  <c:v>42.809233899886486</c:v>
                </c:pt>
                <c:pt idx="571">
                  <c:v>42.880363017616482</c:v>
                </c:pt>
                <c:pt idx="572">
                  <c:v>42.950392132317802</c:v>
                </c:pt>
                <c:pt idx="573">
                  <c:v>43.019334732538226</c:v>
                </c:pt>
                <c:pt idx="574">
                  <c:v>43.087204221841418</c:v>
                </c:pt>
                <c:pt idx="575">
                  <c:v>43.15401391674321</c:v>
                </c:pt>
                <c:pt idx="576">
                  <c:v>43.219777044755887</c:v>
                </c:pt>
                <c:pt idx="577">
                  <c:v>43.284506742537836</c:v>
                </c:pt>
                <c:pt idx="578">
                  <c:v>43.348216054145311</c:v>
                </c:pt>
                <c:pt idx="579">
                  <c:v>43.410917929384041</c:v>
                </c:pt>
                <c:pt idx="580">
                  <c:v>43.472625222257435</c:v>
                </c:pt>
                <c:pt idx="581">
                  <c:v>43.533350689509135</c:v>
                </c:pt>
                <c:pt idx="582">
                  <c:v>43.593106989256952</c:v>
                </c:pt>
                <c:pt idx="583">
                  <c:v>43.651906679715779</c:v>
                </c:pt>
                <c:pt idx="584">
                  <c:v>43.709762218006617</c:v>
                </c:pt>
                <c:pt idx="585">
                  <c:v>43.766685959049731</c:v>
                </c:pt>
                <c:pt idx="586">
                  <c:v>43.822690154538819</c:v>
                </c:pt>
                <c:pt idx="587">
                  <c:v>43.877786951994253</c:v>
                </c:pt>
                <c:pt idx="588">
                  <c:v>43.931988393892517</c:v>
                </c:pt>
                <c:pt idx="589">
                  <c:v>43.985306416870259</c:v>
                </c:pt>
                <c:pt idx="590">
                  <c:v>44.037752850999702</c:v>
                </c:pt>
                <c:pt idx="591">
                  <c:v>44.089339419133907</c:v>
                </c:pt>
                <c:pt idx="592">
                  <c:v>44.140077736319242</c:v>
                </c:pt>
                <c:pt idx="593">
                  <c:v>44.189979309273248</c:v>
                </c:pt>
                <c:pt idx="594">
                  <c:v>44.239055535925218</c:v>
                </c:pt>
                <c:pt idx="595">
                  <c:v>44.287317705018062</c:v>
                </c:pt>
                <c:pt idx="596">
                  <c:v>44.334776995769005</c:v>
                </c:pt>
                <c:pt idx="597">
                  <c:v>44.381444477587181</c:v>
                </c:pt>
                <c:pt idx="598">
                  <c:v>44.427331109846236</c:v>
                </c:pt>
                <c:pt idx="599">
                  <c:v>44.472447741710027</c:v>
                </c:pt>
                <c:pt idx="600">
                  <c:v>44.516805112009529</c:v>
                </c:pt>
                <c:pt idx="601">
                  <c:v>44.560413849169159</c:v>
                </c:pt>
                <c:pt idx="602">
                  <c:v>44.603284471180537</c:v>
                </c:pt>
                <c:pt idx="603">
                  <c:v>44.645427385622291</c:v>
                </c:pt>
                <c:pt idx="604">
                  <c:v>44.645468788717778</c:v>
                </c:pt>
                <c:pt idx="605">
                  <c:v>44.645510191108215</c:v>
                </c:pt>
                <c:pt idx="606">
                  <c:v>44.64555159279363</c:v>
                </c:pt>
                <c:pt idx="607">
                  <c:v>44.645592993774024</c:v>
                </c:pt>
                <c:pt idx="608">
                  <c:v>44.645634394049409</c:v>
                </c:pt>
                <c:pt idx="609">
                  <c:v>44.64567579361978</c:v>
                </c:pt>
                <c:pt idx="610">
                  <c:v>44.645717192485151</c:v>
                </c:pt>
                <c:pt idx="611">
                  <c:v>44.645758590645528</c:v>
                </c:pt>
                <c:pt idx="612">
                  <c:v>44.64579998810094</c:v>
                </c:pt>
                <c:pt idx="613">
                  <c:v>44.645841384851401</c:v>
                </c:pt>
                <c:pt idx="614">
                  <c:v>44.645882780896883</c:v>
                </c:pt>
                <c:pt idx="615">
                  <c:v>44.645924176237436</c:v>
                </c:pt>
                <c:pt idx="616">
                  <c:v>44.645965570873059</c:v>
                </c:pt>
                <c:pt idx="617">
                  <c:v>44.646006964803732</c:v>
                </c:pt>
                <c:pt idx="618">
                  <c:v>44.646048358029525</c:v>
                </c:pt>
                <c:pt idx="619">
                  <c:v>44.646089750550402</c:v>
                </c:pt>
                <c:pt idx="620">
                  <c:v>44.646131142366364</c:v>
                </c:pt>
                <c:pt idx="621">
                  <c:v>44.646172533477454</c:v>
                </c:pt>
                <c:pt idx="622">
                  <c:v>44.646213923883678</c:v>
                </c:pt>
                <c:pt idx="623">
                  <c:v>44.646255313585016</c:v>
                </c:pt>
                <c:pt idx="624">
                  <c:v>44.646296702581509</c:v>
                </c:pt>
                <c:pt idx="625">
                  <c:v>44.646338090873158</c:v>
                </c:pt>
                <c:pt idx="626">
                  <c:v>44.646379478459991</c:v>
                </c:pt>
                <c:pt idx="627">
                  <c:v>44.646420865341966</c:v>
                </c:pt>
                <c:pt idx="628">
                  <c:v>44.646462251519154</c:v>
                </c:pt>
                <c:pt idx="629">
                  <c:v>44.646503636991504</c:v>
                </c:pt>
                <c:pt idx="630">
                  <c:v>44.646545021759081</c:v>
                </c:pt>
                <c:pt idx="631">
                  <c:v>44.646586405821864</c:v>
                </c:pt>
                <c:pt idx="632">
                  <c:v>44.646627789179895</c:v>
                </c:pt>
                <c:pt idx="633">
                  <c:v>44.646669171833139</c:v>
                </c:pt>
                <c:pt idx="634">
                  <c:v>44.646710553781638</c:v>
                </c:pt>
                <c:pt idx="635">
                  <c:v>44.646751935025364</c:v>
                </c:pt>
                <c:pt idx="636">
                  <c:v>44.646793315564373</c:v>
                </c:pt>
                <c:pt idx="637">
                  <c:v>44.646834695398688</c:v>
                </c:pt>
                <c:pt idx="638">
                  <c:v>44.646876074528258</c:v>
                </c:pt>
                <c:pt idx="639">
                  <c:v>44.646917452953119</c:v>
                </c:pt>
                <c:pt idx="640">
                  <c:v>44.646958830673292</c:v>
                </c:pt>
                <c:pt idx="641">
                  <c:v>44.647000207688784</c:v>
                </c:pt>
                <c:pt idx="642">
                  <c:v>44.647041583999588</c:v>
                </c:pt>
                <c:pt idx="643">
                  <c:v>44.647082959605719</c:v>
                </c:pt>
                <c:pt idx="644">
                  <c:v>44.647124334507225</c:v>
                </c:pt>
                <c:pt idx="645">
                  <c:v>44.647165708704058</c:v>
                </c:pt>
                <c:pt idx="646">
                  <c:v>44.647207082196289</c:v>
                </c:pt>
                <c:pt idx="647">
                  <c:v>44.64724845498386</c:v>
                </c:pt>
                <c:pt idx="648">
                  <c:v>44.647289827066835</c:v>
                </c:pt>
                <c:pt idx="649">
                  <c:v>44.647331198445187</c:v>
                </c:pt>
                <c:pt idx="650">
                  <c:v>44.647372569118964</c:v>
                </c:pt>
                <c:pt idx="651">
                  <c:v>44.647413939088153</c:v>
                </c:pt>
                <c:pt idx="652">
                  <c:v>44.64745530835274</c:v>
                </c:pt>
                <c:pt idx="653">
                  <c:v>44.64749667691278</c:v>
                </c:pt>
                <c:pt idx="654">
                  <c:v>44.647538044768282</c:v>
                </c:pt>
                <c:pt idx="655">
                  <c:v>44.647579411919196</c:v>
                </c:pt>
                <c:pt idx="656">
                  <c:v>44.647620778365621</c:v>
                </c:pt>
                <c:pt idx="657">
                  <c:v>44.647662144107493</c:v>
                </c:pt>
                <c:pt idx="658">
                  <c:v>44.647703509144847</c:v>
                </c:pt>
                <c:pt idx="659">
                  <c:v>44.647744873477706</c:v>
                </c:pt>
                <c:pt idx="660">
                  <c:v>44.647786237106061</c:v>
                </c:pt>
                <c:pt idx="661">
                  <c:v>44.647827600029927</c:v>
                </c:pt>
                <c:pt idx="662">
                  <c:v>44.647868962249333</c:v>
                </c:pt>
                <c:pt idx="663">
                  <c:v>44.647910323764272</c:v>
                </c:pt>
                <c:pt idx="664">
                  <c:v>44.647951684574736</c:v>
                </c:pt>
                <c:pt idx="665">
                  <c:v>44.647993044680774</c:v>
                </c:pt>
                <c:pt idx="666">
                  <c:v>44.648034404082381</c:v>
                </c:pt>
                <c:pt idx="667">
                  <c:v>44.648075762779548</c:v>
                </c:pt>
                <c:pt idx="668">
                  <c:v>44.648117120772298</c:v>
                </c:pt>
                <c:pt idx="669">
                  <c:v>44.648158478060651</c:v>
                </c:pt>
                <c:pt idx="670">
                  <c:v>44.648199834644608</c:v>
                </c:pt>
                <c:pt idx="671">
                  <c:v>44.648241190524189</c:v>
                </c:pt>
                <c:pt idx="672">
                  <c:v>44.648282545699374</c:v>
                </c:pt>
                <c:pt idx="673">
                  <c:v>44.64832390017019</c:v>
                </c:pt>
                <c:pt idx="674">
                  <c:v>44.64836525393666</c:v>
                </c:pt>
                <c:pt idx="675">
                  <c:v>44.648406606998762</c:v>
                </c:pt>
                <c:pt idx="676">
                  <c:v>44.648447959356567</c:v>
                </c:pt>
                <c:pt idx="677">
                  <c:v>44.648489311010024</c:v>
                </c:pt>
                <c:pt idx="678">
                  <c:v>44.648530661959164</c:v>
                </c:pt>
                <c:pt idx="679">
                  <c:v>44.648572012204006</c:v>
                </c:pt>
                <c:pt idx="680">
                  <c:v>44.648613361744552</c:v>
                </c:pt>
                <c:pt idx="681">
                  <c:v>44.648654710580807</c:v>
                </c:pt>
                <c:pt idx="682">
                  <c:v>44.648696058712801</c:v>
                </c:pt>
                <c:pt idx="683">
                  <c:v>44.648737406140519</c:v>
                </c:pt>
                <c:pt idx="684">
                  <c:v>44.648778752863961</c:v>
                </c:pt>
                <c:pt idx="685">
                  <c:v>44.648820098883185</c:v>
                </c:pt>
                <c:pt idx="686">
                  <c:v>44.648861444198147</c:v>
                </c:pt>
                <c:pt idx="687">
                  <c:v>44.64890278880889</c:v>
                </c:pt>
                <c:pt idx="688">
                  <c:v>44.648944132715414</c:v>
                </c:pt>
                <c:pt idx="689">
                  <c:v>44.648985475917755</c:v>
                </c:pt>
                <c:pt idx="690">
                  <c:v>44.649026818415884</c:v>
                </c:pt>
                <c:pt idx="691">
                  <c:v>44.649068160209801</c:v>
                </c:pt>
                <c:pt idx="692">
                  <c:v>44.649109501299577</c:v>
                </c:pt>
                <c:pt idx="693">
                  <c:v>44.649150841685184</c:v>
                </c:pt>
                <c:pt idx="694">
                  <c:v>44.649192181366615</c:v>
                </c:pt>
                <c:pt idx="695">
                  <c:v>44.649233520343941</c:v>
                </c:pt>
                <c:pt idx="696">
                  <c:v>44.649274858617076</c:v>
                </c:pt>
                <c:pt idx="697">
                  <c:v>44.649316196186099</c:v>
                </c:pt>
                <c:pt idx="698">
                  <c:v>44.649357533051017</c:v>
                </c:pt>
                <c:pt idx="699">
                  <c:v>44.649398869211815</c:v>
                </c:pt>
                <c:pt idx="700">
                  <c:v>44.649440204668529</c:v>
                </c:pt>
                <c:pt idx="701">
                  <c:v>44.649481539421167</c:v>
                </c:pt>
                <c:pt idx="702">
                  <c:v>44.649522873469692</c:v>
                </c:pt>
                <c:pt idx="703">
                  <c:v>44.649564206814169</c:v>
                </c:pt>
                <c:pt idx="704">
                  <c:v>44.649605539454598</c:v>
                </c:pt>
                <c:pt idx="705">
                  <c:v>44.649646871390971</c:v>
                </c:pt>
                <c:pt idx="706">
                  <c:v>44.649688202623324</c:v>
                </c:pt>
                <c:pt idx="707">
                  <c:v>44.649729533151621</c:v>
                </c:pt>
                <c:pt idx="708">
                  <c:v>44.649770862975906</c:v>
                </c:pt>
                <c:pt idx="709">
                  <c:v>44.649812192096206</c:v>
                </c:pt>
                <c:pt idx="710">
                  <c:v>44.64985352051248</c:v>
                </c:pt>
                <c:pt idx="711">
                  <c:v>44.649894848224797</c:v>
                </c:pt>
                <c:pt idx="712">
                  <c:v>44.64993617523313</c:v>
                </c:pt>
                <c:pt idx="713">
                  <c:v>44.649977501537499</c:v>
                </c:pt>
                <c:pt idx="714">
                  <c:v>44.650018827137885</c:v>
                </c:pt>
                <c:pt idx="715">
                  <c:v>44.650060152034335</c:v>
                </c:pt>
                <c:pt idx="716">
                  <c:v>44.650101476226851</c:v>
                </c:pt>
                <c:pt idx="717">
                  <c:v>44.650142799715447</c:v>
                </c:pt>
                <c:pt idx="718">
                  <c:v>44.650184122500121</c:v>
                </c:pt>
                <c:pt idx="719">
                  <c:v>44.650225444580897</c:v>
                </c:pt>
                <c:pt idx="720">
                  <c:v>44.650266765957753</c:v>
                </c:pt>
                <c:pt idx="721">
                  <c:v>44.650308086630744</c:v>
                </c:pt>
                <c:pt idx="722">
                  <c:v>44.650349406599851</c:v>
                </c:pt>
                <c:pt idx="723">
                  <c:v>44.650390725865087</c:v>
                </c:pt>
                <c:pt idx="724">
                  <c:v>44.650432044426459</c:v>
                </c:pt>
                <c:pt idx="725">
                  <c:v>44.650473362283975</c:v>
                </c:pt>
                <c:pt idx="726">
                  <c:v>44.650514679437677</c:v>
                </c:pt>
                <c:pt idx="727">
                  <c:v>44.650555995887558</c:v>
                </c:pt>
                <c:pt idx="728">
                  <c:v>44.650597311633597</c:v>
                </c:pt>
                <c:pt idx="729">
                  <c:v>44.650638626675843</c:v>
                </c:pt>
                <c:pt idx="730">
                  <c:v>44.650679941014296</c:v>
                </c:pt>
                <c:pt idx="731">
                  <c:v>44.650721254648957</c:v>
                </c:pt>
                <c:pt idx="732">
                  <c:v>44.650762567579825</c:v>
                </c:pt>
                <c:pt idx="733">
                  <c:v>44.650803879806944</c:v>
                </c:pt>
                <c:pt idx="734">
                  <c:v>44.650845191330291</c:v>
                </c:pt>
                <c:pt idx="735">
                  <c:v>44.650886502149881</c:v>
                </c:pt>
                <c:pt idx="736">
                  <c:v>44.650927812265778</c:v>
                </c:pt>
                <c:pt idx="737">
                  <c:v>44.650969121677917</c:v>
                </c:pt>
                <c:pt idx="738">
                  <c:v>44.651010430386343</c:v>
                </c:pt>
                <c:pt idx="739">
                  <c:v>44.651051738391047</c:v>
                </c:pt>
                <c:pt idx="740">
                  <c:v>44.651093045692051</c:v>
                </c:pt>
                <c:pt idx="741">
                  <c:v>44.651134352289382</c:v>
                </c:pt>
                <c:pt idx="742">
                  <c:v>44.651175658183035</c:v>
                </c:pt>
                <c:pt idx="743">
                  <c:v>44.651216963373002</c:v>
                </c:pt>
                <c:pt idx="744">
                  <c:v>44.651258267859326</c:v>
                </c:pt>
                <c:pt idx="745">
                  <c:v>44.651299571642006</c:v>
                </c:pt>
                <c:pt idx="746">
                  <c:v>44.651340874721051</c:v>
                </c:pt>
                <c:pt idx="747">
                  <c:v>44.651382177096437</c:v>
                </c:pt>
                <c:pt idx="748">
                  <c:v>44.651423478768244</c:v>
                </c:pt>
                <c:pt idx="749">
                  <c:v>44.651464779736408</c:v>
                </c:pt>
                <c:pt idx="750">
                  <c:v>44.651506080001013</c:v>
                </c:pt>
                <c:pt idx="751">
                  <c:v>44.651547379561997</c:v>
                </c:pt>
                <c:pt idx="752">
                  <c:v>44.651588678419415</c:v>
                </c:pt>
                <c:pt idx="753">
                  <c:v>44.651629976573282</c:v>
                </c:pt>
                <c:pt idx="754">
                  <c:v>44.651671274023549</c:v>
                </c:pt>
                <c:pt idx="755">
                  <c:v>44.651712570770286</c:v>
                </c:pt>
                <c:pt idx="756">
                  <c:v>44.651753866813507</c:v>
                </c:pt>
                <c:pt idx="757">
                  <c:v>44.651795162153185</c:v>
                </c:pt>
                <c:pt idx="758">
                  <c:v>44.651836456789347</c:v>
                </c:pt>
                <c:pt idx="759">
                  <c:v>44.651877750721994</c:v>
                </c:pt>
                <c:pt idx="760">
                  <c:v>44.651919043951118</c:v>
                </c:pt>
                <c:pt idx="761">
                  <c:v>44.651960336476805</c:v>
                </c:pt>
                <c:pt idx="762">
                  <c:v>44.652001628298983</c:v>
                </c:pt>
                <c:pt idx="763">
                  <c:v>44.652042919417696</c:v>
                </c:pt>
                <c:pt idx="764">
                  <c:v>44.652084209832957</c:v>
                </c:pt>
                <c:pt idx="765">
                  <c:v>44.652125499544759</c:v>
                </c:pt>
                <c:pt idx="766">
                  <c:v>44.652166788553131</c:v>
                </c:pt>
                <c:pt idx="767">
                  <c:v>44.652208076858066</c:v>
                </c:pt>
                <c:pt idx="768">
                  <c:v>44.6522493644596</c:v>
                </c:pt>
                <c:pt idx="769">
                  <c:v>44.652290651357696</c:v>
                </c:pt>
                <c:pt idx="770">
                  <c:v>44.652331937552432</c:v>
                </c:pt>
                <c:pt idx="771">
                  <c:v>44.652373223043746</c:v>
                </c:pt>
                <c:pt idx="772">
                  <c:v>44.652414507831672</c:v>
                </c:pt>
                <c:pt idx="773">
                  <c:v>44.65245579191626</c:v>
                </c:pt>
                <c:pt idx="774">
                  <c:v>44.652497075297482</c:v>
                </c:pt>
                <c:pt idx="775">
                  <c:v>44.652538357975338</c:v>
                </c:pt>
                <c:pt idx="776">
                  <c:v>44.65257963994987</c:v>
                </c:pt>
                <c:pt idx="777">
                  <c:v>44.652620921221072</c:v>
                </c:pt>
                <c:pt idx="778">
                  <c:v>44.652662201788964</c:v>
                </c:pt>
                <c:pt idx="779">
                  <c:v>44.652703481653532</c:v>
                </c:pt>
                <c:pt idx="780">
                  <c:v>44.652744760814798</c:v>
                </c:pt>
                <c:pt idx="781">
                  <c:v>44.65278603927279</c:v>
                </c:pt>
                <c:pt idx="782">
                  <c:v>44.652827317027501</c:v>
                </c:pt>
                <c:pt idx="783">
                  <c:v>44.652868594078932</c:v>
                </c:pt>
                <c:pt idx="784">
                  <c:v>44.652909870427095</c:v>
                </c:pt>
                <c:pt idx="785">
                  <c:v>44.652951146072027</c:v>
                </c:pt>
                <c:pt idx="786">
                  <c:v>44.652992421013707</c:v>
                </c:pt>
                <c:pt idx="787">
                  <c:v>44.653033695252169</c:v>
                </c:pt>
                <c:pt idx="788">
                  <c:v>44.653074968787394</c:v>
                </c:pt>
                <c:pt idx="789">
                  <c:v>44.653116241619429</c:v>
                </c:pt>
                <c:pt idx="790">
                  <c:v>44.653157513748255</c:v>
                </c:pt>
                <c:pt idx="791">
                  <c:v>44.653198785173892</c:v>
                </c:pt>
                <c:pt idx="792">
                  <c:v>44.653240055896354</c:v>
                </c:pt>
                <c:pt idx="793">
                  <c:v>44.653281325915628</c:v>
                </c:pt>
                <c:pt idx="794">
                  <c:v>44.653322595231771</c:v>
                </c:pt>
                <c:pt idx="795">
                  <c:v>44.653363863844731</c:v>
                </c:pt>
                <c:pt idx="796">
                  <c:v>44.65340513175456</c:v>
                </c:pt>
                <c:pt idx="797">
                  <c:v>44.653446398961279</c:v>
                </c:pt>
                <c:pt idx="798">
                  <c:v>44.653487665464851</c:v>
                </c:pt>
                <c:pt idx="799">
                  <c:v>44.653528931265335</c:v>
                </c:pt>
                <c:pt idx="800">
                  <c:v>44.653570196362722</c:v>
                </c:pt>
                <c:pt idx="801">
                  <c:v>44.653611460757013</c:v>
                </c:pt>
                <c:pt idx="802">
                  <c:v>44.653652724448222</c:v>
                </c:pt>
                <c:pt idx="803">
                  <c:v>44.653693987436355</c:v>
                </c:pt>
                <c:pt idx="804">
                  <c:v>44.653735249721421</c:v>
                </c:pt>
                <c:pt idx="805">
                  <c:v>44.653776511303455</c:v>
                </c:pt>
                <c:pt idx="806">
                  <c:v>44.653817772182464</c:v>
                </c:pt>
                <c:pt idx="807">
                  <c:v>44.653859032358433</c:v>
                </c:pt>
                <c:pt idx="808">
                  <c:v>44.653900291831349</c:v>
                </c:pt>
                <c:pt idx="809">
                  <c:v>44.653941550601303</c:v>
                </c:pt>
                <c:pt idx="810">
                  <c:v>44.653982808668211</c:v>
                </c:pt>
                <c:pt idx="811">
                  <c:v>44.65402406603215</c:v>
                </c:pt>
                <c:pt idx="812">
                  <c:v>44.654065322693093</c:v>
                </c:pt>
                <c:pt idx="813">
                  <c:v>44.654106578651074</c:v>
                </c:pt>
                <c:pt idx="814">
                  <c:v>44.654147833906116</c:v>
                </c:pt>
                <c:pt idx="815">
                  <c:v>44.654189088458182</c:v>
                </c:pt>
                <c:pt idx="816">
                  <c:v>44.654230342307301</c:v>
                </c:pt>
                <c:pt idx="817">
                  <c:v>44.654271595453508</c:v>
                </c:pt>
                <c:pt idx="818">
                  <c:v>44.65431284789679</c:v>
                </c:pt>
                <c:pt idx="819">
                  <c:v>44.654354099637168</c:v>
                </c:pt>
                <c:pt idx="820">
                  <c:v>44.654395350674633</c:v>
                </c:pt>
                <c:pt idx="821">
                  <c:v>44.654436601009202</c:v>
                </c:pt>
                <c:pt idx="822">
                  <c:v>44.654477850640916</c:v>
                </c:pt>
                <c:pt idx="823">
                  <c:v>44.654519099569725</c:v>
                </c:pt>
                <c:pt idx="824">
                  <c:v>44.654560347795687</c:v>
                </c:pt>
                <c:pt idx="825">
                  <c:v>44.654601595318795</c:v>
                </c:pt>
                <c:pt idx="826">
                  <c:v>44.654642842139069</c:v>
                </c:pt>
                <c:pt idx="827">
                  <c:v>44.654684088256502</c:v>
                </c:pt>
                <c:pt idx="828">
                  <c:v>44.654725333671124</c:v>
                </c:pt>
                <c:pt idx="829">
                  <c:v>44.65476657838294</c:v>
                </c:pt>
                <c:pt idx="830">
                  <c:v>44.654807822391945</c:v>
                </c:pt>
                <c:pt idx="831">
                  <c:v>44.654849065698187</c:v>
                </c:pt>
                <c:pt idx="832">
                  <c:v>44.654890308301631</c:v>
                </c:pt>
                <c:pt idx="833">
                  <c:v>44.654931550202271</c:v>
                </c:pt>
                <c:pt idx="834">
                  <c:v>44.654972791400191</c:v>
                </c:pt>
                <c:pt idx="835">
                  <c:v>44.655014031895348</c:v>
                </c:pt>
                <c:pt idx="836">
                  <c:v>44.655055271687772</c:v>
                </c:pt>
                <c:pt idx="837">
                  <c:v>44.65509651077744</c:v>
                </c:pt>
                <c:pt idx="838">
                  <c:v>44.655137749164396</c:v>
                </c:pt>
                <c:pt idx="839">
                  <c:v>44.655178986848654</c:v>
                </c:pt>
                <c:pt idx="840">
                  <c:v>44.655220223830185</c:v>
                </c:pt>
                <c:pt idx="841">
                  <c:v>44.655261460109053</c:v>
                </c:pt>
                <c:pt idx="842">
                  <c:v>44.655302695685229</c:v>
                </c:pt>
                <c:pt idx="843">
                  <c:v>44.655343930558722</c:v>
                </c:pt>
                <c:pt idx="844">
                  <c:v>44.655385164729573</c:v>
                </c:pt>
                <c:pt idx="845">
                  <c:v>44.655426398197761</c:v>
                </c:pt>
                <c:pt idx="846">
                  <c:v>44.655467630963308</c:v>
                </c:pt>
                <c:pt idx="847">
                  <c:v>44.65550886302622</c:v>
                </c:pt>
                <c:pt idx="848">
                  <c:v>44.655550094386513</c:v>
                </c:pt>
                <c:pt idx="849">
                  <c:v>44.655591325044185</c:v>
                </c:pt>
                <c:pt idx="850">
                  <c:v>44.655632554999251</c:v>
                </c:pt>
                <c:pt idx="851">
                  <c:v>44.655673784251739</c:v>
                </c:pt>
                <c:pt idx="852">
                  <c:v>44.655715012801643</c:v>
                </c:pt>
                <c:pt idx="853">
                  <c:v>44.655756240648977</c:v>
                </c:pt>
                <c:pt idx="854">
                  <c:v>44.655797467793747</c:v>
                </c:pt>
                <c:pt idx="855">
                  <c:v>44.655838694235939</c:v>
                </c:pt>
                <c:pt idx="856">
                  <c:v>44.655879919975654</c:v>
                </c:pt>
                <c:pt idx="857">
                  <c:v>44.65592114501279</c:v>
                </c:pt>
                <c:pt idx="858">
                  <c:v>44.655962369347399</c:v>
                </c:pt>
                <c:pt idx="859">
                  <c:v>44.656003592979516</c:v>
                </c:pt>
                <c:pt idx="860">
                  <c:v>44.656044815909105</c:v>
                </c:pt>
                <c:pt idx="861">
                  <c:v>44.656086038136223</c:v>
                </c:pt>
                <c:pt idx="862">
                  <c:v>44.656127259660842</c:v>
                </c:pt>
                <c:pt idx="863">
                  <c:v>44.656168480482961</c:v>
                </c:pt>
                <c:pt idx="864">
                  <c:v>44.656209700602659</c:v>
                </c:pt>
                <c:pt idx="865">
                  <c:v>44.656250920019907</c:v>
                </c:pt>
                <c:pt idx="866">
                  <c:v>44.656292138734706</c:v>
                </c:pt>
                <c:pt idx="867">
                  <c:v>44.656333356747076</c:v>
                </c:pt>
                <c:pt idx="868">
                  <c:v>44.656374574057018</c:v>
                </c:pt>
                <c:pt idx="869">
                  <c:v>44.656415790664553</c:v>
                </c:pt>
                <c:pt idx="870">
                  <c:v>44.656457006569681</c:v>
                </c:pt>
                <c:pt idx="871">
                  <c:v>44.656498221772395</c:v>
                </c:pt>
                <c:pt idx="872">
                  <c:v>44.656539436272773</c:v>
                </c:pt>
                <c:pt idx="873">
                  <c:v>44.65658065007073</c:v>
                </c:pt>
                <c:pt idx="874">
                  <c:v>44.656621863166343</c:v>
                </c:pt>
                <c:pt idx="875">
                  <c:v>44.656663075559614</c:v>
                </c:pt>
                <c:pt idx="876">
                  <c:v>44.656704287250534</c:v>
                </c:pt>
                <c:pt idx="877">
                  <c:v>44.656745498239104</c:v>
                </c:pt>
                <c:pt idx="878">
                  <c:v>44.656786708525381</c:v>
                </c:pt>
                <c:pt idx="879">
                  <c:v>44.656827918109322</c:v>
                </c:pt>
                <c:pt idx="880">
                  <c:v>44.656869126990955</c:v>
                </c:pt>
                <c:pt idx="881">
                  <c:v>44.656910335170295</c:v>
                </c:pt>
                <c:pt idx="882">
                  <c:v>44.656951542647377</c:v>
                </c:pt>
                <c:pt idx="883">
                  <c:v>44.656992749422159</c:v>
                </c:pt>
                <c:pt idx="884">
                  <c:v>44.65703395549469</c:v>
                </c:pt>
                <c:pt idx="885">
                  <c:v>44.657075160864963</c:v>
                </c:pt>
                <c:pt idx="886">
                  <c:v>44.657116365533014</c:v>
                </c:pt>
                <c:pt idx="887">
                  <c:v>44.657157569498793</c:v>
                </c:pt>
                <c:pt idx="888">
                  <c:v>44.657198772762364</c:v>
                </c:pt>
                <c:pt idx="889">
                  <c:v>44.657239975323726</c:v>
                </c:pt>
                <c:pt idx="890">
                  <c:v>44.657281177182874</c:v>
                </c:pt>
                <c:pt idx="891">
                  <c:v>44.657322378339849</c:v>
                </c:pt>
                <c:pt idx="892">
                  <c:v>44.657363578794602</c:v>
                </c:pt>
                <c:pt idx="893">
                  <c:v>44.657404778547225</c:v>
                </c:pt>
                <c:pt idx="894">
                  <c:v>44.657445977597661</c:v>
                </c:pt>
                <c:pt idx="895">
                  <c:v>44.657487175945953</c:v>
                </c:pt>
                <c:pt idx="896">
                  <c:v>44.657528373592086</c:v>
                </c:pt>
                <c:pt idx="897">
                  <c:v>44.657569570536097</c:v>
                </c:pt>
                <c:pt idx="898">
                  <c:v>44.657610766777964</c:v>
                </c:pt>
                <c:pt idx="899">
                  <c:v>44.657651962317743</c:v>
                </c:pt>
                <c:pt idx="900">
                  <c:v>44.6576931571554</c:v>
                </c:pt>
                <c:pt idx="901">
                  <c:v>44.657734351290976</c:v>
                </c:pt>
                <c:pt idx="902">
                  <c:v>44.657775544724458</c:v>
                </c:pt>
                <c:pt idx="903">
                  <c:v>44.657816737455867</c:v>
                </c:pt>
                <c:pt idx="904">
                  <c:v>44.657857929485225</c:v>
                </c:pt>
                <c:pt idx="905">
                  <c:v>44.657899120812502</c:v>
                </c:pt>
                <c:pt idx="906">
                  <c:v>44.657940311437756</c:v>
                </c:pt>
                <c:pt idx="907">
                  <c:v>44.65798150136095</c:v>
                </c:pt>
                <c:pt idx="908">
                  <c:v>44.658022690582158</c:v>
                </c:pt>
                <c:pt idx="909">
                  <c:v>44.658063879101341</c:v>
                </c:pt>
                <c:pt idx="910">
                  <c:v>44.658105066918502</c:v>
                </c:pt>
                <c:pt idx="911">
                  <c:v>44.658146254033674</c:v>
                </c:pt>
                <c:pt idx="912">
                  <c:v>44.658187440446838</c:v>
                </c:pt>
                <c:pt idx="913">
                  <c:v>44.658228626158063</c:v>
                </c:pt>
                <c:pt idx="914">
                  <c:v>44.65826981116733</c:v>
                </c:pt>
                <c:pt idx="915">
                  <c:v>44.658310995474608</c:v>
                </c:pt>
                <c:pt idx="916">
                  <c:v>44.658352179079984</c:v>
                </c:pt>
                <c:pt idx="917">
                  <c:v>44.658393361983379</c:v>
                </c:pt>
                <c:pt idx="918">
                  <c:v>44.658434544184885</c:v>
                </c:pt>
                <c:pt idx="919">
                  <c:v>44.658475725684454</c:v>
                </c:pt>
                <c:pt idx="920">
                  <c:v>44.658516906482106</c:v>
                </c:pt>
                <c:pt idx="921">
                  <c:v>44.658558086577891</c:v>
                </c:pt>
                <c:pt idx="922">
                  <c:v>44.658599265971773</c:v>
                </c:pt>
                <c:pt idx="923">
                  <c:v>44.658640444663781</c:v>
                </c:pt>
                <c:pt idx="924">
                  <c:v>44.658681622653944</c:v>
                </c:pt>
                <c:pt idx="925">
                  <c:v>44.658722799942225</c:v>
                </c:pt>
                <c:pt idx="926">
                  <c:v>44.658763976528689</c:v>
                </c:pt>
                <c:pt idx="927">
                  <c:v>44.658805152413294</c:v>
                </c:pt>
                <c:pt idx="928">
                  <c:v>44.658846327596066</c:v>
                </c:pt>
                <c:pt idx="929">
                  <c:v>44.658887502077036</c:v>
                </c:pt>
                <c:pt idx="930">
                  <c:v>44.658928675856181</c:v>
                </c:pt>
                <c:pt idx="931">
                  <c:v>44.658969848933545</c:v>
                </c:pt>
                <c:pt idx="932">
                  <c:v>44.659011021309134</c:v>
                </c:pt>
                <c:pt idx="933">
                  <c:v>44.659052192982934</c:v>
                </c:pt>
                <c:pt idx="934">
                  <c:v>44.65909336395498</c:v>
                </c:pt>
                <c:pt idx="935">
                  <c:v>44.659134534225252</c:v>
                </c:pt>
                <c:pt idx="936">
                  <c:v>44.659175703793785</c:v>
                </c:pt>
                <c:pt idx="937">
                  <c:v>44.659216872660608</c:v>
                </c:pt>
                <c:pt idx="938">
                  <c:v>44.659258040825669</c:v>
                </c:pt>
                <c:pt idx="939">
                  <c:v>44.659299208289028</c:v>
                </c:pt>
                <c:pt idx="940">
                  <c:v>44.659340375050661</c:v>
                </c:pt>
                <c:pt idx="941">
                  <c:v>44.659381541110626</c:v>
                </c:pt>
                <c:pt idx="942">
                  <c:v>44.659422706468909</c:v>
                </c:pt>
                <c:pt idx="943">
                  <c:v>44.659463871125496</c:v>
                </c:pt>
                <c:pt idx="944">
                  <c:v>44.659505035080414</c:v>
                </c:pt>
                <c:pt idx="945">
                  <c:v>44.659546198333686</c:v>
                </c:pt>
                <c:pt idx="946">
                  <c:v>44.659587360885318</c:v>
                </c:pt>
                <c:pt idx="947">
                  <c:v>44.659628522735275</c:v>
                </c:pt>
                <c:pt idx="948">
                  <c:v>44.659669683883642</c:v>
                </c:pt>
                <c:pt idx="949">
                  <c:v>44.65971084433037</c:v>
                </c:pt>
                <c:pt idx="950">
                  <c:v>44.6597520040755</c:v>
                </c:pt>
                <c:pt idx="951">
                  <c:v>44.659793163119041</c:v>
                </c:pt>
                <c:pt idx="952">
                  <c:v>44.659834321461005</c:v>
                </c:pt>
                <c:pt idx="953">
                  <c:v>44.659875479101366</c:v>
                </c:pt>
                <c:pt idx="954">
                  <c:v>44.659916636040172</c:v>
                </c:pt>
                <c:pt idx="955">
                  <c:v>44.659957792277432</c:v>
                </c:pt>
                <c:pt idx="956">
                  <c:v>44.659998947813122</c:v>
                </c:pt>
                <c:pt idx="957">
                  <c:v>44.660040102647287</c:v>
                </c:pt>
                <c:pt idx="958">
                  <c:v>44.660081256779925</c:v>
                </c:pt>
                <c:pt idx="959">
                  <c:v>44.660122410211052</c:v>
                </c:pt>
                <c:pt idx="960">
                  <c:v>44.660163562940646</c:v>
                </c:pt>
                <c:pt idx="961">
                  <c:v>44.660204714968778</c:v>
                </c:pt>
                <c:pt idx="962">
                  <c:v>44.660245866295391</c:v>
                </c:pt>
                <c:pt idx="963">
                  <c:v>44.660287016920542</c:v>
                </c:pt>
                <c:pt idx="964">
                  <c:v>44.660328166844216</c:v>
                </c:pt>
                <c:pt idx="965">
                  <c:v>44.660369316066443</c:v>
                </c:pt>
                <c:pt idx="966">
                  <c:v>44.660410464587237</c:v>
                </c:pt>
                <c:pt idx="967">
                  <c:v>44.660451612406561</c:v>
                </c:pt>
                <c:pt idx="968">
                  <c:v>44.660492759524459</c:v>
                </c:pt>
                <c:pt idx="969">
                  <c:v>44.660533905940952</c:v>
                </c:pt>
                <c:pt idx="970">
                  <c:v>44.660575051656046</c:v>
                </c:pt>
                <c:pt idx="971">
                  <c:v>44.660616196669729</c:v>
                </c:pt>
                <c:pt idx="972">
                  <c:v>44.660657340982034</c:v>
                </c:pt>
                <c:pt idx="973">
                  <c:v>44.660698484592956</c:v>
                </c:pt>
                <c:pt idx="974">
                  <c:v>44.660739627502494</c:v>
                </c:pt>
                <c:pt idx="975">
                  <c:v>44.660780769710691</c:v>
                </c:pt>
                <c:pt idx="976">
                  <c:v>44.660821911217518</c:v>
                </c:pt>
                <c:pt idx="977">
                  <c:v>44.660863052023032</c:v>
                </c:pt>
                <c:pt idx="978">
                  <c:v>44.660904192127212</c:v>
                </c:pt>
                <c:pt idx="979">
                  <c:v>44.66094533153008</c:v>
                </c:pt>
                <c:pt idx="980">
                  <c:v>44.66098647023162</c:v>
                </c:pt>
                <c:pt idx="981">
                  <c:v>44.661027608231883</c:v>
                </c:pt>
                <c:pt idx="982">
                  <c:v>44.661068745530841</c:v>
                </c:pt>
                <c:pt idx="983">
                  <c:v>44.661109882128514</c:v>
                </c:pt>
                <c:pt idx="984">
                  <c:v>44.661151018024931</c:v>
                </c:pt>
                <c:pt idx="985">
                  <c:v>44.661192153220085</c:v>
                </c:pt>
                <c:pt idx="986">
                  <c:v>44.661233287713998</c:v>
                </c:pt>
                <c:pt idx="987">
                  <c:v>44.661274421506661</c:v>
                </c:pt>
                <c:pt idx="988">
                  <c:v>44.661315554598119</c:v>
                </c:pt>
                <c:pt idx="989">
                  <c:v>44.661356686988341</c:v>
                </c:pt>
                <c:pt idx="990">
                  <c:v>44.661397818677351</c:v>
                </c:pt>
                <c:pt idx="991">
                  <c:v>44.66143894966514</c:v>
                </c:pt>
                <c:pt idx="992">
                  <c:v>44.661480079951772</c:v>
                </c:pt>
                <c:pt idx="993">
                  <c:v>44.661521209537241</c:v>
                </c:pt>
                <c:pt idx="994">
                  <c:v>44.661562338421497</c:v>
                </c:pt>
                <c:pt idx="995">
                  <c:v>44.66160346660461</c:v>
                </c:pt>
                <c:pt idx="996">
                  <c:v>44.66164459408656</c:v>
                </c:pt>
                <c:pt idx="997">
                  <c:v>44.661685720867389</c:v>
                </c:pt>
                <c:pt idx="998">
                  <c:v>44.661726846947083</c:v>
                </c:pt>
                <c:pt idx="999">
                  <c:v>44.661767972325663</c:v>
                </c:pt>
                <c:pt idx="1000">
                  <c:v>44.661809097003136</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Calculs!$I$4:$I$1004</c:f>
              <c:numCache>
                <c:formatCode>0.00</c:formatCode>
                <c:ptCount val="1001"/>
                <c:pt idx="0">
                  <c:v>100</c:v>
                </c:pt>
                <c:pt idx="1">
                  <c:v>100.28333270864235</c:v>
                </c:pt>
                <c:pt idx="2">
                  <c:v>101.81401172145908</c:v>
                </c:pt>
                <c:pt idx="3">
                  <c:v>104.10398068314295</c:v>
                </c:pt>
                <c:pt idx="4">
                  <c:v>106.31229765087569</c:v>
                </c:pt>
                <c:pt idx="5">
                  <c:v>108.43873180821431</c:v>
                </c:pt>
                <c:pt idx="6">
                  <c:v>110.53178078974544</c:v>
                </c:pt>
                <c:pt idx="7">
                  <c:v>112.64009150405184</c:v>
                </c:pt>
                <c:pt idx="8">
                  <c:v>114.76363290391932</c:v>
                </c:pt>
                <c:pt idx="9">
                  <c:v>116.90237296921038</c:v>
                </c:pt>
                <c:pt idx="10">
                  <c:v>119.05627869828533</c:v>
                </c:pt>
                <c:pt idx="11">
                  <c:v>121.22024862608893</c:v>
                </c:pt>
                <c:pt idx="12">
                  <c:v>123.38916527120354</c:v>
                </c:pt>
                <c:pt idx="13">
                  <c:v>125.56297481330944</c:v>
                </c:pt>
                <c:pt idx="14">
                  <c:v>127.74162298648133</c:v>
                </c:pt>
                <c:pt idx="15">
                  <c:v>129.92505508350513</c:v>
                </c:pt>
                <c:pt idx="16">
                  <c:v>132.11321596031112</c:v>
                </c:pt>
                <c:pt idx="17">
                  <c:v>134.30605004052356</c:v>
                </c:pt>
                <c:pt idx="18">
                  <c:v>136.50350132012559</c:v>
                </c:pt>
                <c:pt idx="19">
                  <c:v>138.70551337223938</c:v>
                </c:pt>
                <c:pt idx="20">
                  <c:v>140.91202935202045</c:v>
                </c:pt>
                <c:pt idx="21">
                  <c:v>143.12094833699933</c:v>
                </c:pt>
                <c:pt idx="22">
                  <c:v>145.33016335389189</c:v>
                </c:pt>
                <c:pt idx="23">
                  <c:v>147.53961018788996</c:v>
                </c:pt>
                <c:pt idx="24">
                  <c:v>149.74922455574526</c:v>
                </c:pt>
                <c:pt idx="25">
                  <c:v>151.95894211390763</c:v>
                </c:pt>
                <c:pt idx="26">
                  <c:v>154.16869846669874</c:v>
                </c:pt>
                <c:pt idx="27">
                  <c:v>156.37842917451908</c:v>
                </c:pt>
                <c:pt idx="28">
                  <c:v>158.58806976208521</c:v>
                </c:pt>
                <c:pt idx="29">
                  <c:v>160.79755572669592</c:v>
                </c:pt>
                <c:pt idx="30">
                  <c:v>163.00682254652443</c:v>
                </c:pt>
                <c:pt idx="31">
                  <c:v>165.21580568893455</c:v>
                </c:pt>
                <c:pt idx="32">
                  <c:v>167.42444061881852</c:v>
                </c:pt>
                <c:pt idx="33">
                  <c:v>169.63266280695393</c:v>
                </c:pt>
                <c:pt idx="34">
                  <c:v>171.84040773837793</c:v>
                </c:pt>
                <c:pt idx="35">
                  <c:v>174.04761092077572</c:v>
                </c:pt>
                <c:pt idx="36">
                  <c:v>176.25420789288179</c:v>
                </c:pt>
                <c:pt idx="37">
                  <c:v>178.46013423289071</c:v>
                </c:pt>
                <c:pt idx="38">
                  <c:v>180.66532556687602</c:v>
                </c:pt>
                <c:pt idx="39">
                  <c:v>182.86971757721389</c:v>
                </c:pt>
                <c:pt idx="40">
                  <c:v>185.07324601101021</c:v>
                </c:pt>
                <c:pt idx="41">
                  <c:v>187.27423889854464</c:v>
                </c:pt>
                <c:pt idx="42">
                  <c:v>189.47102078999933</c:v>
                </c:pt>
                <c:pt idx="43">
                  <c:v>191.66352477324878</c:v>
                </c:pt>
                <c:pt idx="44">
                  <c:v>193.85168433968093</c:v>
                </c:pt>
                <c:pt idx="45">
                  <c:v>196.03543339308376</c:v>
                </c:pt>
                <c:pt idx="46">
                  <c:v>198.21470625843421</c:v>
                </c:pt>
                <c:pt idx="47">
                  <c:v>200.38943769058466</c:v>
                </c:pt>
                <c:pt idx="48">
                  <c:v>202.55956288284634</c:v>
                </c:pt>
                <c:pt idx="49">
                  <c:v>204.72501747546605</c:v>
                </c:pt>
                <c:pt idx="50">
                  <c:v>206.88573756399441</c:v>
                </c:pt>
                <c:pt idx="51">
                  <c:v>209.04165970754303</c:v>
                </c:pt>
                <c:pt idx="52">
                  <c:v>211.19272093692842</c:v>
                </c:pt>
                <c:pt idx="53">
                  <c:v>213.33885876270054</c:v>
                </c:pt>
                <c:pt idx="54">
                  <c:v>215.48001118305342</c:v>
                </c:pt>
                <c:pt idx="55">
                  <c:v>217.61611669161613</c:v>
                </c:pt>
                <c:pt idx="56">
                  <c:v>219.74711428512188</c:v>
                </c:pt>
                <c:pt idx="57">
                  <c:v>221.87294347095306</c:v>
                </c:pt>
                <c:pt idx="58">
                  <c:v>223.99354427456066</c:v>
                </c:pt>
                <c:pt idx="59">
                  <c:v>226.10885724675575</c:v>
                </c:pt>
                <c:pt idx="60">
                  <c:v>228.21882347087151</c:v>
                </c:pt>
                <c:pt idx="61">
                  <c:v>230.32338456979392</c:v>
                </c:pt>
                <c:pt idx="62">
                  <c:v>232.42248271285905</c:v>
                </c:pt>
                <c:pt idx="63">
                  <c:v>234.51606062261601</c:v>
                </c:pt>
                <c:pt idx="64">
                  <c:v>236.60406158145332</c:v>
                </c:pt>
                <c:pt idx="65">
                  <c:v>238.68642943808743</c:v>
                </c:pt>
                <c:pt idx="66">
                  <c:v>240.76310861391184</c:v>
                </c:pt>
                <c:pt idx="67">
                  <c:v>242.83404410920548</c:v>
                </c:pt>
                <c:pt idx="68">
                  <c:v>244.89918150919894</c:v>
                </c:pt>
                <c:pt idx="69">
                  <c:v>246.95846698999733</c:v>
                </c:pt>
                <c:pt idx="70">
                  <c:v>249.01184732435823</c:v>
                </c:pt>
                <c:pt idx="71">
                  <c:v>251.05926988732418</c:v>
                </c:pt>
                <c:pt idx="72">
                  <c:v>253.10068266170802</c:v>
                </c:pt>
                <c:pt idx="73">
                  <c:v>255.13603424343037</c:v>
                </c:pt>
                <c:pt idx="74">
                  <c:v>257.16527384670803</c:v>
                </c:pt>
                <c:pt idx="75">
                  <c:v>259.18835130909275</c:v>
                </c:pt>
                <c:pt idx="76">
                  <c:v>261.20521709635932</c:v>
                </c:pt>
                <c:pt idx="77">
                  <c:v>263.21582230724181</c:v>
                </c:pt>
                <c:pt idx="78">
                  <c:v>265.22011867801831</c:v>
                </c:pt>
                <c:pt idx="79">
                  <c:v>267.21805858694228</c:v>
                </c:pt>
                <c:pt idx="80">
                  <c:v>269.20959505852073</c:v>
                </c:pt>
                <c:pt idx="81">
                  <c:v>271.19301017510486</c:v>
                </c:pt>
                <c:pt idx="82">
                  <c:v>273.16658525595767</c:v>
                </c:pt>
                <c:pt idx="83">
                  <c:v>275.13027697189017</c:v>
                </c:pt>
                <c:pt idx="84">
                  <c:v>277.08404299085356</c:v>
                </c:pt>
                <c:pt idx="85">
                  <c:v>279.02784197895789</c:v>
                </c:pt>
                <c:pt idx="86">
                  <c:v>280.96163360124405</c:v>
                </c:pt>
                <c:pt idx="87">
                  <c:v>282.88537852221094</c:v>
                </c:pt>
                <c:pt idx="88">
                  <c:v>284.79903840609967</c:v>
                </c:pt>
                <c:pt idx="89">
                  <c:v>286.70257591693638</c:v>
                </c:pt>
                <c:pt idx="90">
                  <c:v>288.59595471833546</c:v>
                </c:pt>
                <c:pt idx="91">
                  <c:v>290.47839638938183</c:v>
                </c:pt>
                <c:pt idx="92">
                  <c:v>292.34912318260837</c:v>
                </c:pt>
                <c:pt idx="93">
                  <c:v>294.20810310501071</c:v>
                </c:pt>
                <c:pt idx="94">
                  <c:v>296.05530531311973</c:v>
                </c:pt>
                <c:pt idx="95">
                  <c:v>297.89070010996693</c:v>
                </c:pt>
                <c:pt idx="96">
                  <c:v>299.71425894178481</c:v>
                </c:pt>
                <c:pt idx="97">
                  <c:v>301.52595439444593</c:v>
                </c:pt>
                <c:pt idx="98">
                  <c:v>303.32576018964528</c:v>
                </c:pt>
                <c:pt idx="99">
                  <c:v>305.11365118082841</c:v>
                </c:pt>
                <c:pt idx="100">
                  <c:v>306.88960334887031</c:v>
                </c:pt>
                <c:pt idx="101">
                  <c:v>308.65347421681463</c:v>
                </c:pt>
                <c:pt idx="102">
                  <c:v>310.40512242419038</c:v>
                </c:pt>
                <c:pt idx="103">
                  <c:v>312.14452762011484</c:v>
                </c:pt>
                <c:pt idx="104">
                  <c:v>313.87167058533771</c:v>
                </c:pt>
                <c:pt idx="105">
                  <c:v>315.58653322640856</c:v>
                </c:pt>
                <c:pt idx="106">
                  <c:v>317.28909856961411</c:v>
                </c:pt>
                <c:pt idx="107">
                  <c:v>318.97935075469019</c:v>
                </c:pt>
                <c:pt idx="108">
                  <c:v>320.65727502831288</c:v>
                </c:pt>
                <c:pt idx="109">
                  <c:v>322.32285773737351</c:v>
                </c:pt>
                <c:pt idx="110">
                  <c:v>323.97608632204185</c:v>
                </c:pt>
                <c:pt idx="111">
                  <c:v>325.61833444502412</c:v>
                </c:pt>
                <c:pt idx="112">
                  <c:v>327.25097630015375</c:v>
                </c:pt>
                <c:pt idx="113">
                  <c:v>328.87399785107897</c:v>
                </c:pt>
                <c:pt idx="114">
                  <c:v>330.4873858751148</c:v>
                </c:pt>
                <c:pt idx="115">
                  <c:v>332.09112795904713</c:v>
                </c:pt>
                <c:pt idx="116">
                  <c:v>333.68521249479647</c:v>
                </c:pt>
                <c:pt idx="117">
                  <c:v>335.26962867494478</c:v>
                </c:pt>
                <c:pt idx="118">
                  <c:v>336.84436648812704</c:v>
                </c:pt>
                <c:pt idx="119">
                  <c:v>338.40941671429209</c:v>
                </c:pt>
                <c:pt idx="120">
                  <c:v>339.96477091983394</c:v>
                </c:pt>
                <c:pt idx="121">
                  <c:v>341.50811015840623</c:v>
                </c:pt>
                <c:pt idx="122">
                  <c:v>343.03711799059556</c:v>
                </c:pt>
                <c:pt idx="123">
                  <c:v>344.551797781895</c:v>
                </c:pt>
                <c:pt idx="124">
                  <c:v>346.05215406787607</c:v>
                </c:pt>
                <c:pt idx="125">
                  <c:v>347.53819254163102</c:v>
                </c:pt>
                <c:pt idx="126">
                  <c:v>349.00992004105166</c:v>
                </c:pt>
                <c:pt idx="127">
                  <c:v>350.46734453595008</c:v>
                </c:pt>
                <c:pt idx="128">
                  <c:v>351.91047511502978</c:v>
                </c:pt>
                <c:pt idx="129">
                  <c:v>353.33932197271253</c:v>
                </c:pt>
                <c:pt idx="130">
                  <c:v>354.75389639582897</c:v>
                </c:pt>
                <c:pt idx="131">
                  <c:v>356.1536020319175</c:v>
                </c:pt>
                <c:pt idx="132">
                  <c:v>357.53784431694618</c:v>
                </c:pt>
                <c:pt idx="133">
                  <c:v>358.9066407267278</c:v>
                </c:pt>
                <c:pt idx="134">
                  <c:v>360.26000988143562</c:v>
                </c:pt>
                <c:pt idx="135">
                  <c:v>361.59797152937028</c:v>
                </c:pt>
                <c:pt idx="136">
                  <c:v>362.9205465306232</c:v>
                </c:pt>
                <c:pt idx="137">
                  <c:v>364.22775684064243</c:v>
                </c:pt>
                <c:pt idx="138">
                  <c:v>365.5196254937116</c:v>
                </c:pt>
                <c:pt idx="139">
                  <c:v>366.79617658634629</c:v>
                </c:pt>
                <c:pt idx="140">
                  <c:v>368.05743526061758</c:v>
                </c:pt>
                <c:pt idx="141">
                  <c:v>369.29610689372009</c:v>
                </c:pt>
                <c:pt idx="142">
                  <c:v>370.50490998474288</c:v>
                </c:pt>
                <c:pt idx="143">
                  <c:v>371.68391505558412</c:v>
                </c:pt>
                <c:pt idx="144">
                  <c:v>372.8331950728151</c:v>
                </c:pt>
                <c:pt idx="145">
                  <c:v>373.95282538866167</c:v>
                </c:pt>
                <c:pt idx="146">
                  <c:v>375.04288368197098</c:v>
                </c:pt>
                <c:pt idx="147">
                  <c:v>376.10344989919616</c:v>
                </c:pt>
                <c:pt idx="148">
                  <c:v>377.13460619543275</c:v>
                </c:pt>
                <c:pt idx="149">
                  <c:v>378.13643687553804</c:v>
                </c:pt>
                <c:pt idx="150">
                  <c:v>379.10902833536448</c:v>
                </c:pt>
                <c:pt idx="151">
                  <c:v>380.05246900313881</c:v>
                </c:pt>
                <c:pt idx="152">
                  <c:v>380.9668492810145</c:v>
                </c:pt>
                <c:pt idx="153">
                  <c:v>381.85226148682852</c:v>
                </c:pt>
                <c:pt idx="154">
                  <c:v>382.70879979608799</c:v>
                </c:pt>
                <c:pt idx="155">
                  <c:v>383.53656018421628</c:v>
                </c:pt>
                <c:pt idx="156">
                  <c:v>384.30069439333204</c:v>
                </c:pt>
                <c:pt idx="157">
                  <c:v>384.96645548468393</c:v>
                </c:pt>
                <c:pt idx="158">
                  <c:v>385.53422024721851</c:v>
                </c:pt>
                <c:pt idx="159">
                  <c:v>386.00438027241</c:v>
                </c:pt>
                <c:pt idx="160">
                  <c:v>386.3773413308457</c:v>
                </c:pt>
                <c:pt idx="161">
                  <c:v>386.60900652303206</c:v>
                </c:pt>
                <c:pt idx="162">
                  <c:v>386.65547793769952</c:v>
                </c:pt>
                <c:pt idx="163">
                  <c:v>386.52189968553438</c:v>
                </c:pt>
                <c:pt idx="164">
                  <c:v>386.21343939138706</c:v>
                </c:pt>
                <c:pt idx="165">
                  <c:v>385.77359453820583</c:v>
                </c:pt>
                <c:pt idx="166">
                  <c:v>385.24566319720998</c:v>
                </c:pt>
                <c:pt idx="167">
                  <c:v>384.59776852218528</c:v>
                </c:pt>
                <c:pt idx="168">
                  <c:v>383.82164878722318</c:v>
                </c:pt>
                <c:pt idx="169">
                  <c:v>382.85120878509798</c:v>
                </c:pt>
                <c:pt idx="170">
                  <c:v>381.66765293500981</c:v>
                </c:pt>
                <c:pt idx="171">
                  <c:v>380.41714104133507</c:v>
                </c:pt>
                <c:pt idx="172">
                  <c:v>379.17460986326364</c:v>
                </c:pt>
                <c:pt idx="173">
                  <c:v>377.93997951908977</c:v>
                </c:pt>
                <c:pt idx="174">
                  <c:v>376.71317119831099</c:v>
                </c:pt>
                <c:pt idx="175">
                  <c:v>375.49410714363682</c:v>
                </c:pt>
                <c:pt idx="176">
                  <c:v>374.28271063336155</c:v>
                </c:pt>
                <c:pt idx="177">
                  <c:v>373.07890596409038</c:v>
                </c:pt>
                <c:pt idx="178">
                  <c:v>371.8826184338119</c:v>
                </c:pt>
                <c:pt idx="179">
                  <c:v>370.69377432530746</c:v>
                </c:pt>
                <c:pt idx="180">
                  <c:v>369.51230088989138</c:v>
                </c:pt>
                <c:pt idx="181">
                  <c:v>368.33812633147284</c:v>
                </c:pt>
                <c:pt idx="182">
                  <c:v>367.17117979093246</c:v>
                </c:pt>
                <c:pt idx="183">
                  <c:v>366.01139133080699</c:v>
                </c:pt>
                <c:pt idx="184">
                  <c:v>364.85869192027383</c:v>
                </c:pt>
                <c:pt idx="185">
                  <c:v>363.71301342042949</c:v>
                </c:pt>
                <c:pt idx="186">
                  <c:v>362.57428856985501</c:v>
                </c:pt>
                <c:pt idx="187">
                  <c:v>361.44245097046172</c:v>
                </c:pt>
                <c:pt idx="188">
                  <c:v>360.31743507361085</c:v>
                </c:pt>
                <c:pt idx="189">
                  <c:v>359.19917616650133</c:v>
                </c:pt>
                <c:pt idx="190">
                  <c:v>358.08761035881906</c:v>
                </c:pt>
                <c:pt idx="191">
                  <c:v>356.98267456964265</c:v>
                </c:pt>
                <c:pt idx="192">
                  <c:v>355.8843065145989</c:v>
                </c:pt>
                <c:pt idx="193">
                  <c:v>354.79244469326306</c:v>
                </c:pt>
                <c:pt idx="194">
                  <c:v>353.70702837679869</c:v>
                </c:pt>
                <c:pt idx="195">
                  <c:v>352.62799759583095</c:v>
                </c:pt>
                <c:pt idx="196">
                  <c:v>351.55529312854884</c:v>
                </c:pt>
                <c:pt idx="197">
                  <c:v>350.48885648903143</c:v>
                </c:pt>
                <c:pt idx="198">
                  <c:v>349.42862991579267</c:v>
                </c:pt>
                <c:pt idx="199">
                  <c:v>348.37455636054023</c:v>
                </c:pt>
                <c:pt idx="200">
                  <c:v>347.32657947714387</c:v>
                </c:pt>
                <c:pt idx="201">
                  <c:v>336.90726597969524</c:v>
                </c:pt>
                <c:pt idx="202">
                  <c:v>327.076733337961</c:v>
                </c:pt>
                <c:pt idx="203">
                  <c:v>317.78344497646873</c:v>
                </c:pt>
                <c:pt idx="204">
                  <c:v>308.98178260819026</c:v>
                </c:pt>
                <c:pt idx="205">
                  <c:v>300.63121299859773</c:v>
                </c:pt>
                <c:pt idx="206">
                  <c:v>292.69559252169012</c:v>
                </c:pt>
                <c:pt idx="207">
                  <c:v>285.14258351062176</c:v>
                </c:pt>
                <c:pt idx="208">
                  <c:v>277.94316188528757</c:v>
                </c:pt>
                <c:pt idx="209">
                  <c:v>271.0711997488819</c:v>
                </c:pt>
                <c:pt idx="210">
                  <c:v>264.50310990476379</c:v>
                </c:pt>
                <c:pt idx="211">
                  <c:v>258.21754178709131</c:v>
                </c:pt>
                <c:pt idx="212">
                  <c:v>252.19512029523415</c:v>
                </c:pt>
                <c:pt idx="213">
                  <c:v>246.41822060033834</c:v>
                </c:pt>
                <c:pt idx="214">
                  <c:v>240.87077324794174</c:v>
                </c:pt>
                <c:pt idx="215">
                  <c:v>235.5380948851529</c:v>
                </c:pt>
                <c:pt idx="216">
                  <c:v>230.4067407492407</c:v>
                </c:pt>
                <c:pt idx="217">
                  <c:v>225.46437570835087</c:v>
                </c:pt>
                <c:pt idx="218">
                  <c:v>220.69966117665498</c:v>
                </c:pt>
                <c:pt idx="219">
                  <c:v>216.10215566050496</c:v>
                </c:pt>
                <c:pt idx="220">
                  <c:v>211.66222704855355</c:v>
                </c:pt>
                <c:pt idx="221">
                  <c:v>207.37097505256628</c:v>
                </c:pt>
                <c:pt idx="222">
                  <c:v>203.22016244880808</c:v>
                </c:pt>
                <c:pt idx="223">
                  <c:v>199.20215397196768</c:v>
                </c:pt>
                <c:pt idx="224">
                  <c:v>195.30986188217173</c:v>
                </c:pt>
                <c:pt idx="225">
                  <c:v>191.53669736680411</c:v>
                </c:pt>
                <c:pt idx="226">
                  <c:v>187.8765270574695</c:v>
                </c:pt>
                <c:pt idx="227">
                  <c:v>184.32363404245655</c:v>
                </c:pt>
                <c:pt idx="228">
                  <c:v>180.87268283966463</c:v>
                </c:pt>
                <c:pt idx="229">
                  <c:v>177.51868786675323</c:v>
                </c:pt>
                <c:pt idx="230">
                  <c:v>174.2569850063839</c:v>
                </c:pt>
                <c:pt idx="231">
                  <c:v>171.08320591658932</c:v>
                </c:pt>
                <c:pt idx="232">
                  <c:v>167.99325478096026</c:v>
                </c:pt>
                <c:pt idx="233">
                  <c:v>164.98328723167265</c:v>
                </c:pt>
                <c:pt idx="234">
                  <c:v>162.04969121136457</c:v>
                </c:pt>
                <c:pt idx="235">
                  <c:v>159.1890695683357</c:v>
                </c:pt>
                <c:pt idx="236">
                  <c:v>156.39822420415857</c:v>
                </c:pt>
                <c:pt idx="237">
                  <c:v>153.67414161413336</c:v>
                </c:pt>
                <c:pt idx="238">
                  <c:v>151.01397967956314</c:v>
                </c:pt>
                <c:pt idx="239">
                  <c:v>148.41505558697662</c:v>
                </c:pt>
                <c:pt idx="240">
                  <c:v>145.87483476352136</c:v>
                </c:pt>
                <c:pt idx="241">
                  <c:v>143.39092073007788</c:v>
                </c:pt>
                <c:pt idx="242">
                  <c:v>140.96104578444849</c:v>
                </c:pt>
                <c:pt idx="243">
                  <c:v>138.58306243646027</c:v>
                </c:pt>
                <c:pt idx="244">
                  <c:v>136.25493552516801</c:v>
                </c:pt>
                <c:pt idx="245">
                  <c:v>133.97473495569781</c:v>
                </c:pt>
                <c:pt idx="246">
                  <c:v>131.74062899976778</c:v>
                </c:pt>
                <c:pt idx="247">
                  <c:v>129.55087810966694</c:v>
                </c:pt>
                <c:pt idx="248">
                  <c:v>127.40382920056486</c:v>
                </c:pt>
                <c:pt idx="249">
                  <c:v>125.2979103605425</c:v>
                </c:pt>
                <c:pt idx="250">
                  <c:v>123.23162595175248</c:v>
                </c:pt>
                <c:pt idx="251">
                  <c:v>121.20355206969342</c:v>
                </c:pt>
                <c:pt idx="252">
                  <c:v>119.21233233077449</c:v>
                </c:pt>
                <c:pt idx="253">
                  <c:v>117.2566739611955</c:v>
                </c:pt>
                <c:pt idx="254">
                  <c:v>115.33534416271814</c:v>
                </c:pt>
                <c:pt idx="255">
                  <c:v>113.44716673318867</c:v>
                </c:pt>
                <c:pt idx="256">
                  <c:v>111.59101892172288</c:v>
                </c:pt>
                <c:pt idx="257">
                  <c:v>109.7658285003067</c:v>
                </c:pt>
                <c:pt idx="258">
                  <c:v>107.97057103522438</c:v>
                </c:pt>
                <c:pt idx="259">
                  <c:v>106.20426734322236</c:v>
                </c:pt>
                <c:pt idx="260">
                  <c:v>104.46598111866564</c:v>
                </c:pt>
                <c:pt idx="261">
                  <c:v>102.75481671916634</c:v>
                </c:pt>
                <c:pt idx="262">
                  <c:v>101.06991709826804</c:v>
                </c:pt>
                <c:pt idx="263">
                  <c:v>99.410461874774526</c:v>
                </c:pt>
                <c:pt idx="264">
                  <c:v>97.775665529223275</c:v>
                </c:pt>
                <c:pt idx="265">
                  <c:v>96.16477571883398</c:v>
                </c:pt>
                <c:pt idx="266">
                  <c:v>94.577071703021261</c:v>
                </c:pt>
                <c:pt idx="267">
                  <c:v>93.011862872253118</c:v>
                </c:pt>
                <c:pt idx="268">
                  <c:v>91.468487373672062</c:v>
                </c:pt>
                <c:pt idx="269">
                  <c:v>89.946310827479394</c:v>
                </c:pt>
                <c:pt idx="270">
                  <c:v>88.444725128621144</c:v>
                </c:pt>
                <c:pt idx="271">
                  <c:v>86.963147328810834</c:v>
                </c:pt>
                <c:pt idx="272">
                  <c:v>85.501018594385428</c:v>
                </c:pt>
                <c:pt idx="273">
                  <c:v>84.057803235919835</c:v>
                </c:pt>
                <c:pt idx="274">
                  <c:v>82.632987805926689</c:v>
                </c:pt>
                <c:pt idx="275">
                  <c:v>81.226080261344492</c:v>
                </c:pt>
                <c:pt idx="276">
                  <c:v>79.836609187873506</c:v>
                </c:pt>
                <c:pt idx="277">
                  <c:v>78.464123083556046</c:v>
                </c:pt>
                <c:pt idx="278">
                  <c:v>77.108189699321329</c:v>
                </c:pt>
                <c:pt idx="279">
                  <c:v>75.768395434524763</c:v>
                </c:pt>
                <c:pt idx="280">
                  <c:v>74.444344785813556</c:v>
                </c:pt>
                <c:pt idx="281">
                  <c:v>73.13565984794397</c:v>
                </c:pt>
                <c:pt idx="282">
                  <c:v>71.841979865465603</c:v>
                </c:pt>
                <c:pt idx="283">
                  <c:v>70.562960834475732</c:v>
                </c:pt>
                <c:pt idx="284">
                  <c:v>69.298275153935407</c:v>
                </c:pt>
                <c:pt idx="285">
                  <c:v>68.047611326330269</c:v>
                </c:pt>
                <c:pt idx="286">
                  <c:v>66.810673707756607</c:v>
                </c:pt>
                <c:pt idx="287">
                  <c:v>65.587182307818424</c:v>
                </c:pt>
                <c:pt idx="288">
                  <c:v>64.376872640038741</c:v>
                </c:pt>
                <c:pt idx="289">
                  <c:v>63.179495623817914</c:v>
                </c:pt>
                <c:pt idx="290">
                  <c:v>61.994817539319911</c:v>
                </c:pt>
                <c:pt idx="291">
                  <c:v>60.822620037034348</c:v>
                </c:pt>
                <c:pt idx="292">
                  <c:v>59.662700204152095</c:v>
                </c:pt>
                <c:pt idx="293">
                  <c:v>58.514870690308619</c:v>
                </c:pt>
                <c:pt idx="294">
                  <c:v>57.378959895694813</c:v>
                </c:pt>
                <c:pt idx="295">
                  <c:v>56.254812225013254</c:v>
                </c:pt>
                <c:pt idx="296">
                  <c:v>55.142288411272133</c:v>
                </c:pt>
                <c:pt idx="297">
                  <c:v>54.041265913961823</c:v>
                </c:pt>
                <c:pt idx="298">
                  <c:v>52.951639396753905</c:v>
                </c:pt>
                <c:pt idx="299">
                  <c:v>51.873321290500293</c:v>
                </c:pt>
                <c:pt idx="300">
                  <c:v>50.806242447993142</c:v>
                </c:pt>
                <c:pt idx="301">
                  <c:v>49.75035289767392</c:v>
                </c:pt>
                <c:pt idx="302">
                  <c:v>48.705622704250302</c:v>
                </c:pt>
                <c:pt idx="303">
                  <c:v>47.672042944988576</c:v>
                </c:pt>
                <c:pt idx="304">
                  <c:v>46.649626811287931</c:v>
                </c:pt>
                <c:pt idx="305">
                  <c:v>45.63841084600007</c:v>
                </c:pt>
                <c:pt idx="306">
                  <c:v>44.638456327812143</c:v>
                </c:pt>
                <c:pt idx="307">
                  <c:v>43.649850814837272</c:v>
                </c:pt>
                <c:pt idx="308">
                  <c:v>42.672709860314697</c:v>
                </c:pt>
                <c:pt idx="309">
                  <c:v>41.707178913959105</c:v>
                </c:pt>
                <c:pt idx="310">
                  <c:v>40.753435422943326</c:v>
                </c:pt>
                <c:pt idx="311">
                  <c:v>39.811691146655669</c:v>
                </c:pt>
                <c:pt idx="312">
                  <c:v>38.882194699116674</c:v>
                </c:pt>
                <c:pt idx="313">
                  <c:v>37.965234332106974</c:v>
                </c:pt>
                <c:pt idx="314">
                  <c:v>37.061140970437428</c:v>
                </c:pt>
                <c:pt idx="315">
                  <c:v>36.170291508117927</c:v>
                </c:pt>
                <c:pt idx="316">
                  <c:v>35.29311237011445</c:v>
                </c:pt>
                <c:pt idx="317">
                  <c:v>34.430083338507991</c:v>
                </c:pt>
                <c:pt idx="318">
                  <c:v>33.58174163367228</c:v>
                </c:pt>
                <c:pt idx="319">
                  <c:v>32.748686229956576</c:v>
                </c:pt>
                <c:pt idx="320">
                  <c:v>31.931582370575001</c:v>
                </c:pt>
                <c:pt idx="321">
                  <c:v>31.131166227145023</c:v>
                </c:pt>
                <c:pt idx="322">
                  <c:v>30.348249624686677</c:v>
                </c:pt>
                <c:pt idx="323">
                  <c:v>29.583724721965922</c:v>
                </c:pt>
                <c:pt idx="324">
                  <c:v>28.838568498974986</c:v>
                </c:pt>
                <c:pt idx="325">
                  <c:v>28.113846857428616</c:v>
                </c:pt>
                <c:pt idx="326">
                  <c:v>27.410718086176761</c:v>
                </c:pt>
                <c:pt idx="327">
                  <c:v>26.730435381875427</c:v>
                </c:pt>
                <c:pt idx="328">
                  <c:v>26.074348047736457</c:v>
                </c:pt>
                <c:pt idx="329">
                  <c:v>25.443900922951009</c:v>
                </c:pt>
                <c:pt idx="330">
                  <c:v>24.840631527924785</c:v>
                </c:pt>
                <c:pt idx="331">
                  <c:v>24.266164354028483</c:v>
                </c:pt>
                <c:pt idx="332">
                  <c:v>23.722201692602333</c:v>
                </c:pt>
                <c:pt idx="333">
                  <c:v>23.210510401131099</c:v>
                </c:pt>
                <c:pt idx="334">
                  <c:v>22.732904062065799</c:v>
                </c:pt>
                <c:pt idx="335">
                  <c:v>22.291220119824185</c:v>
                </c:pt>
                <c:pt idx="336">
                  <c:v>21.887291800000181</c:v>
                </c:pt>
                <c:pt idx="337">
                  <c:v>21.522914931071707</c:v>
                </c:pt>
                <c:pt idx="338">
                  <c:v>21.19981020007944</c:v>
                </c:pt>
                <c:pt idx="339">
                  <c:v>20.919581859275969</c:v>
                </c:pt>
                <c:pt idx="340">
                  <c:v>20.683674418395558</c:v>
                </c:pt>
                <c:pt idx="341">
                  <c:v>20.493329343124955</c:v>
                </c:pt>
                <c:pt idx="342">
                  <c:v>20.349544155098265</c:v>
                </c:pt>
                <c:pt idx="343">
                  <c:v>20.25303651003172</c:v>
                </c:pt>
                <c:pt idx="344">
                  <c:v>20.204215751635029</c:v>
                </c:pt>
                <c:pt idx="345">
                  <c:v>20.203164067784137</c:v>
                </c:pt>
                <c:pt idx="346">
                  <c:v>20.249628729728748</c:v>
                </c:pt>
                <c:pt idx="347">
                  <c:v>20.343026045628072</c:v>
                </c:pt>
                <c:pt idx="348">
                  <c:v>20.482456719968251</c:v>
                </c:pt>
                <c:pt idx="349">
                  <c:v>20.666731413671137</c:v>
                </c:pt>
                <c:pt idx="350">
                  <c:v>20.894404569931034</c:v>
                </c:pt>
                <c:pt idx="351">
                  <c:v>21.163814096504634</c:v>
                </c:pt>
                <c:pt idx="352">
                  <c:v>21.473124313723268</c:v>
                </c:pt>
                <c:pt idx="353">
                  <c:v>21.820369673742984</c:v>
                </c:pt>
                <c:pt idx="354">
                  <c:v>22.203497073981758</c:v>
                </c:pt>
                <c:pt idx="355">
                  <c:v>22.620405046954058</c:v>
                </c:pt>
                <c:pt idx="356">
                  <c:v>23.068978627009745</c:v>
                </c:pt>
                <c:pt idx="357">
                  <c:v>23.547119200822085</c:v>
                </c:pt>
                <c:pt idx="358">
                  <c:v>24.052769092221659</c:v>
                </c:pt>
                <c:pt idx="359">
                  <c:v>24.583930984903681</c:v>
                </c:pt>
                <c:pt idx="360">
                  <c:v>25.138682540041142</c:v>
                </c:pt>
                <c:pt idx="361">
                  <c:v>25.715186725678059</c:v>
                </c:pt>
                <c:pt idx="362">
                  <c:v>26.311698455324798</c:v>
                </c:pt>
                <c:pt idx="363">
                  <c:v>26.92656815242902</c:v>
                </c:pt>
                <c:pt idx="364">
                  <c:v>27.558242833381136</c:v>
                </c:pt>
                <c:pt idx="365">
                  <c:v>28.205265250320195</c:v>
                </c:pt>
                <c:pt idx="366">
                  <c:v>28.866271568982224</c:v>
                </c:pt>
                <c:pt idx="367">
                  <c:v>29.539987985615522</c:v>
                </c:pt>
                <c:pt idx="368">
                  <c:v>30.225226617015046</c:v>
                </c:pt>
                <c:pt idx="369">
                  <c:v>30.920880932987682</c:v>
                </c:pt>
                <c:pt idx="370">
                  <c:v>31.625920943176926</c:v>
                </c:pt>
                <c:pt idx="371">
                  <c:v>32.33938830096109</c:v>
                </c:pt>
                <c:pt idx="372">
                  <c:v>33.060391446040477</c:v>
                </c:pt>
                <c:pt idx="373">
                  <c:v>33.788100873776287</c:v>
                </c:pt>
                <c:pt idx="374">
                  <c:v>34.521744592497022</c:v>
                </c:pt>
                <c:pt idx="375">
                  <c:v>35.260603808907319</c:v>
                </c:pt>
                <c:pt idx="376">
                  <c:v>36.004008865484018</c:v>
                </c:pt>
                <c:pt idx="377">
                  <c:v>36.751335441458473</c:v>
                </c:pt>
                <c:pt idx="378">
                  <c:v>37.502001019892631</c:v>
                </c:pt>
                <c:pt idx="379">
                  <c:v>38.255461616800169</c:v>
                </c:pt>
                <c:pt idx="380">
                  <c:v>39.011208763688565</c:v>
                </c:pt>
                <c:pt idx="381">
                  <c:v>39.768766731850292</c:v>
                </c:pt>
                <c:pt idx="382">
                  <c:v>40.52768998484374</c:v>
                </c:pt>
                <c:pt idx="383">
                  <c:v>41.287560844583986</c:v>
                </c:pt>
                <c:pt idx="384">
                  <c:v>42.04798735608076</c:v>
                </c:pt>
                <c:pt idx="385">
                  <c:v>42.808601335935258</c:v>
                </c:pt>
                <c:pt idx="386">
                  <c:v>43.569056590102136</c:v>
                </c:pt>
                <c:pt idx="387">
                  <c:v>44.329027287031792</c:v>
                </c:pt>
                <c:pt idx="388">
                  <c:v>45.088206473052658</c:v>
                </c:pt>
                <c:pt idx="389">
                  <c:v>45.846304717675032</c:v>
                </c:pt>
                <c:pt idx="390">
                  <c:v>46.603048877353203</c:v>
                </c:pt>
                <c:pt idx="391">
                  <c:v>47.358180967102058</c:v>
                </c:pt>
                <c:pt idx="392">
                  <c:v>48.11145713020499</c:v>
                </c:pt>
                <c:pt idx="393">
                  <c:v>48.862646697058707</c:v>
                </c:pt>
                <c:pt idx="394">
                  <c:v>49.611531324966904</c:v>
                </c:pt>
                <c:pt idx="395">
                  <c:v>50.357904211414557</c:v>
                </c:pt>
                <c:pt idx="396">
                  <c:v>51.101569374024365</c:v>
                </c:pt>
                <c:pt idx="397">
                  <c:v>51.842340991016343</c:v>
                </c:pt>
                <c:pt idx="398">
                  <c:v>52.580042796561862</c:v>
                </c:pt>
                <c:pt idx="399">
                  <c:v>53.314507525945764</c:v>
                </c:pt>
                <c:pt idx="400">
                  <c:v>54.045576405927534</c:v>
                </c:pt>
                <c:pt idx="401">
                  <c:v>54.773098686126971</c:v>
                </c:pt>
                <c:pt idx="402">
                  <c:v>55.496931207655329</c:v>
                </c:pt>
                <c:pt idx="403">
                  <c:v>56.216938005571038</c:v>
                </c:pt>
                <c:pt idx="404">
                  <c:v>56.932989942064367</c:v>
                </c:pt>
                <c:pt idx="405">
                  <c:v>57.644964367569273</c:v>
                </c:pt>
                <c:pt idx="406">
                  <c:v>58.352744807266809</c:v>
                </c:pt>
                <c:pt idx="407">
                  <c:v>59.056220670685015</c:v>
                </c:pt>
                <c:pt idx="408">
                  <c:v>59.755286982317266</c:v>
                </c:pt>
                <c:pt idx="409">
                  <c:v>60.449844131377596</c:v>
                </c:pt>
                <c:pt idx="410">
                  <c:v>61.139797638988618</c:v>
                </c:pt>
                <c:pt idx="411">
                  <c:v>61.825057941257874</c:v>
                </c:pt>
                <c:pt idx="412">
                  <c:v>62.505540186842993</c:v>
                </c:pt>
                <c:pt idx="413">
                  <c:v>63.181164047736836</c:v>
                </c:pt>
                <c:pt idx="414">
                  <c:v>63.851853542121766</c:v>
                </c:pt>
                <c:pt idx="415">
                  <c:v>64.517536868248882</c:v>
                </c:pt>
                <c:pt idx="416">
                  <c:v>65.178146248394597</c:v>
                </c:pt>
                <c:pt idx="417">
                  <c:v>65.833617782034338</c:v>
                </c:pt>
                <c:pt idx="418">
                  <c:v>66.483891307451742</c:v>
                </c:pt>
                <c:pt idx="419">
                  <c:v>67.128910271073693</c:v>
                </c:pt>
                <c:pt idx="420">
                  <c:v>67.768621603885805</c:v>
                </c:pt>
                <c:pt idx="421">
                  <c:v>68.402975604342089</c:v>
                </c:pt>
                <c:pt idx="422">
                  <c:v>69.031925827235256</c:v>
                </c:pt>
                <c:pt idx="423">
                  <c:v>69.655428978042764</c:v>
                </c:pt>
                <c:pt idx="424">
                  <c:v>70.273444812306906</c:v>
                </c:pt>
                <c:pt idx="425">
                  <c:v>70.885936039647859</c:v>
                </c:pt>
                <c:pt idx="426">
                  <c:v>71.492868232043378</c:v>
                </c:pt>
                <c:pt idx="427">
                  <c:v>72.09420973604314</c:v>
                </c:pt>
                <c:pt idx="428">
                  <c:v>72.689931588614058</c:v>
                </c:pt>
                <c:pt idx="429">
                  <c:v>73.280007436340981</c:v>
                </c:pt>
                <c:pt idx="430">
                  <c:v>73.864413457731487</c:v>
                </c:pt>
                <c:pt idx="431">
                  <c:v>74.443128288395783</c:v>
                </c:pt>
                <c:pt idx="432">
                  <c:v>75.016132948893357</c:v>
                </c:pt>
                <c:pt idx="433">
                  <c:v>75.583410775056478</c:v>
                </c:pt>
                <c:pt idx="434">
                  <c:v>76.144947350617784</c:v>
                </c:pt>
                <c:pt idx="435">
                  <c:v>76.700730441984234</c:v>
                </c:pt>
                <c:pt idx="436">
                  <c:v>77.250749935014156</c:v>
                </c:pt>
                <c:pt idx="437">
                  <c:v>77.794997773666822</c:v>
                </c:pt>
                <c:pt idx="438">
                  <c:v>78.333467900405594</c:v>
                </c:pt>
                <c:pt idx="439">
                  <c:v>78.866156198246244</c:v>
                </c:pt>
                <c:pt idx="440">
                  <c:v>79.393060434352293</c:v>
                </c:pt>
                <c:pt idx="441">
                  <c:v>79.914180205087263</c:v>
                </c:pt>
                <c:pt idx="442">
                  <c:v>80.429516882442499</c:v>
                </c:pt>
                <c:pt idx="443">
                  <c:v>80.939073561766392</c:v>
                </c:pt>
                <c:pt idx="444">
                  <c:v>81.442855010727158</c:v>
                </c:pt>
                <c:pt idx="445">
                  <c:v>81.940867619448284</c:v>
                </c:pt>
                <c:pt idx="446">
                  <c:v>82.433119351760311</c:v>
                </c:pt>
                <c:pt idx="447">
                  <c:v>82.919619697518669</c:v>
                </c:pt>
                <c:pt idx="448">
                  <c:v>83.400379625941127</c:v>
                </c:pt>
                <c:pt idx="449">
                  <c:v>83.875411539923192</c:v>
                </c:pt>
                <c:pt idx="450">
                  <c:v>84.344729231293257</c:v>
                </c:pt>
                <c:pt idx="451">
                  <c:v>84.808347836973013</c:v>
                </c:pt>
                <c:pt idx="452">
                  <c:v>85.266283796011592</c:v>
                </c:pt>
                <c:pt idx="453">
                  <c:v>85.718554807465011</c:v>
                </c:pt>
                <c:pt idx="454">
                  <c:v>86.165179789095021</c:v>
                </c:pt>
                <c:pt idx="455">
                  <c:v>86.606178836863435</c:v>
                </c:pt>
                <c:pt idx="456">
                  <c:v>87.041573185201003</c:v>
                </c:pt>
                <c:pt idx="457">
                  <c:v>87.471385168030949</c:v>
                </c:pt>
                <c:pt idx="458">
                  <c:v>87.895638180529332</c:v>
                </c:pt>
                <c:pt idx="459">
                  <c:v>88.314356641606452</c:v>
                </c:pt>
                <c:pt idx="460">
                  <c:v>88.727565957093958</c:v>
                </c:pt>
                <c:pt idx="461">
                  <c:v>89.135292483624582</c:v>
                </c:pt>
                <c:pt idx="462">
                  <c:v>89.537563493191698</c:v>
                </c:pt>
                <c:pt idx="463">
                  <c:v>89.934407138377694</c:v>
                </c:pt>
                <c:pt idx="464">
                  <c:v>90.325852418240387</c:v>
                </c:pt>
                <c:pt idx="465">
                  <c:v>90.7119291448479</c:v>
                </c:pt>
                <c:pt idx="466">
                  <c:v>91.092667910453031</c:v>
                </c:pt>
                <c:pt idx="467">
                  <c:v>91.468100055298848</c:v>
                </c:pt>
                <c:pt idx="468">
                  <c:v>91.838257636047445</c:v>
                </c:pt>
                <c:pt idx="469">
                  <c:v>92.203173394824873</c:v>
                </c:pt>
                <c:pt idx="470">
                  <c:v>92.562880728875115</c:v>
                </c:pt>
                <c:pt idx="471">
                  <c:v>92.917413660816621</c:v>
                </c:pt>
                <c:pt idx="472">
                  <c:v>93.266806809495321</c:v>
                </c:pt>
                <c:pt idx="473">
                  <c:v>93.611095361427743</c:v>
                </c:pt>
                <c:pt idx="474">
                  <c:v>93.950315042829018</c:v>
                </c:pt>
                <c:pt idx="475">
                  <c:v>94.284502092219739</c:v>
                </c:pt>
                <c:pt idx="476">
                  <c:v>94.613693233606483</c:v>
                </c:pt>
                <c:pt idx="477">
                  <c:v>94.937925650230625</c:v>
                </c:pt>
                <c:pt idx="478">
                  <c:v>95.257236958880171</c:v>
                </c:pt>
                <c:pt idx="479">
                  <c:v>95.571665184759553</c:v>
                </c:pt>
                <c:pt idx="480">
                  <c:v>95.88124873691207</c:v>
                </c:pt>
                <c:pt idx="481">
                  <c:v>96.1860263841901</c:v>
                </c:pt>
                <c:pt idx="482">
                  <c:v>96.486037231767781</c:v>
                </c:pt>
                <c:pt idx="483">
                  <c:v>96.781320698191166</c:v>
                </c:pt>
                <c:pt idx="484">
                  <c:v>97.071916492960682</c:v>
                </c:pt>
                <c:pt idx="485">
                  <c:v>97.357864594640773</c:v>
                </c:pt>
                <c:pt idx="486">
                  <c:v>97.639205229491381</c:v>
                </c:pt>
                <c:pt idx="487">
                  <c:v>97.915978850616142</c:v>
                </c:pt>
                <c:pt idx="488">
                  <c:v>98.18822611762198</c:v>
                </c:pt>
                <c:pt idx="489">
                  <c:v>98.455987876784548</c:v>
                </c:pt>
                <c:pt idx="490">
                  <c:v>98.719305141714287</c:v>
                </c:pt>
                <c:pt idx="491">
                  <c:v>98.978219074517412</c:v>
                </c:pt>
                <c:pt idx="492">
                  <c:v>99.232770967446442</c:v>
                </c:pt>
                <c:pt idx="493">
                  <c:v>99.483002225034284</c:v>
                </c:pt>
                <c:pt idx="494">
                  <c:v>99.72895434670653</c:v>
                </c:pt>
                <c:pt idx="495">
                  <c:v>99.970668909865822</c:v>
                </c:pt>
                <c:pt idx="496">
                  <c:v>100.20818755344268</c:v>
                </c:pt>
                <c:pt idx="497">
                  <c:v>100.44155196190665</c:v>
                </c:pt>
                <c:pt idx="498">
                  <c:v>100.67080384973188</c:v>
                </c:pt>
                <c:pt idx="499">
                  <c:v>100.89598494631095</c:v>
                </c:pt>
                <c:pt idx="500">
                  <c:v>101.11713698131089</c:v>
                </c:pt>
                <c:pt idx="501">
                  <c:v>101.33430167046534</c:v>
                </c:pt>
                <c:pt idx="502">
                  <c:v>101.54752070179607</c:v>
                </c:pt>
                <c:pt idx="503">
                  <c:v>101.75683572225832</c:v>
                </c:pt>
                <c:pt idx="504">
                  <c:v>101.96228832480286</c:v>
                </c:pt>
                <c:pt idx="505">
                  <c:v>102.16392003584892</c:v>
                </c:pt>
                <c:pt idx="506">
                  <c:v>102.36177230316136</c:v>
                </c:pt>
                <c:pt idx="507">
                  <c:v>102.55588648412544</c:v>
                </c:pt>
                <c:pt idx="508">
                  <c:v>102.74630383441301</c:v>
                </c:pt>
                <c:pt idx="509">
                  <c:v>102.9330654970334</c:v>
                </c:pt>
                <c:pt idx="510">
                  <c:v>103.11621249176243</c:v>
                </c:pt>
                <c:pt idx="511">
                  <c:v>103.2957857049431</c:v>
                </c:pt>
                <c:pt idx="512">
                  <c:v>103.47182587965136</c:v>
                </c:pt>
                <c:pt idx="513">
                  <c:v>103.64437360622024</c:v>
                </c:pt>
                <c:pt idx="514">
                  <c:v>103.813469313116</c:v>
                </c:pt>
                <c:pt idx="515">
                  <c:v>103.97915325815939</c:v>
                </c:pt>
                <c:pt idx="516">
                  <c:v>104.14146552008572</c:v>
                </c:pt>
                <c:pt idx="517">
                  <c:v>104.30044599043713</c:v>
                </c:pt>
                <c:pt idx="518">
                  <c:v>104.45613436578027</c:v>
                </c:pt>
                <c:pt idx="519">
                  <c:v>104.60857014024317</c:v>
                </c:pt>
                <c:pt idx="520">
                  <c:v>104.75779259836452</c:v>
                </c:pt>
                <c:pt idx="521">
                  <c:v>104.90384080824903</c:v>
                </c:pt>
                <c:pt idx="522">
                  <c:v>105.04675361502237</c:v>
                </c:pt>
                <c:pt idx="523">
                  <c:v>105.18656963457917</c:v>
                </c:pt>
                <c:pt idx="524">
                  <c:v>105.32332724761794</c:v>
                </c:pt>
                <c:pt idx="525">
                  <c:v>105.4570645939561</c:v>
                </c:pt>
                <c:pt idx="526">
                  <c:v>105.58781956711941</c:v>
                </c:pt>
                <c:pt idx="527">
                  <c:v>105.71562980919899</c:v>
                </c:pt>
                <c:pt idx="528">
                  <c:v>105.84053270597005</c:v>
                </c:pt>
                <c:pt idx="529">
                  <c:v>105.96256538226611</c:v>
                </c:pt>
                <c:pt idx="530">
                  <c:v>106.08176469760248</c:v>
                </c:pt>
                <c:pt idx="531">
                  <c:v>106.19816724204314</c:v>
                </c:pt>
                <c:pt idx="532">
                  <c:v>106.31180933230486</c:v>
                </c:pt>
                <c:pt idx="533">
                  <c:v>106.42272700809271</c:v>
                </c:pt>
                <c:pt idx="534">
                  <c:v>106.53095602866125</c:v>
                </c:pt>
                <c:pt idx="535">
                  <c:v>106.63653186959527</c:v>
                </c:pt>
                <c:pt idx="536">
                  <c:v>106.73948971980472</c:v>
                </c:pt>
                <c:pt idx="537">
                  <c:v>106.83986447872782</c:v>
                </c:pt>
                <c:pt idx="538">
                  <c:v>106.93769075373726</c:v>
                </c:pt>
                <c:pt idx="539">
                  <c:v>107.03300285774333</c:v>
                </c:pt>
                <c:pt idx="540">
                  <c:v>107.12583480698918</c:v>
                </c:pt>
                <c:pt idx="541">
                  <c:v>107.21622031903239</c:v>
                </c:pt>
                <c:pt idx="542">
                  <c:v>107.30419281090788</c:v>
                </c:pt>
                <c:pt idx="543">
                  <c:v>107.38978539746685</c:v>
                </c:pt>
                <c:pt idx="544">
                  <c:v>107.47303088988645</c:v>
                </c:pt>
                <c:pt idx="545">
                  <c:v>107.55396179434543</c:v>
                </c:pt>
                <c:pt idx="546">
                  <c:v>107.63261031086077</c:v>
                </c:pt>
                <c:pt idx="547">
                  <c:v>107.70900833228013</c:v>
                </c:pt>
                <c:pt idx="548">
                  <c:v>107.78318744342572</c:v>
                </c:pt>
                <c:pt idx="549">
                  <c:v>107.85517892038449</c:v>
                </c:pt>
                <c:pt idx="550">
                  <c:v>107.92501372994039</c:v>
                </c:pt>
                <c:pt idx="551">
                  <c:v>107.9927225291438</c:v>
                </c:pt>
                <c:pt idx="552">
                  <c:v>108.05833566501398</c:v>
                </c:pt>
                <c:pt idx="553">
                  <c:v>108.12188317436986</c:v>
                </c:pt>
                <c:pt idx="554">
                  <c:v>108.18339478378509</c:v>
                </c:pt>
                <c:pt idx="555">
                  <c:v>108.24289990966317</c:v>
                </c:pt>
                <c:pt idx="556">
                  <c:v>108.30042765842818</c:v>
                </c:pt>
                <c:pt idx="557">
                  <c:v>108.3560068268276</c:v>
                </c:pt>
                <c:pt idx="558">
                  <c:v>108.40966590234264</c:v>
                </c:pt>
                <c:pt idx="559">
                  <c:v>108.46143306370288</c:v>
                </c:pt>
                <c:pt idx="560">
                  <c:v>108.51133618150072</c:v>
                </c:pt>
                <c:pt idx="561">
                  <c:v>108.55940281890248</c:v>
                </c:pt>
                <c:pt idx="562">
                  <c:v>108.60566023245212</c:v>
                </c:pt>
                <c:pt idx="563">
                  <c:v>108.65013537296439</c:v>
                </c:pt>
                <c:pt idx="564">
                  <c:v>108.69285488650353</c:v>
                </c:pt>
                <c:pt idx="565">
                  <c:v>108.73384511544437</c:v>
                </c:pt>
                <c:pt idx="566">
                  <c:v>108.7731320996126</c:v>
                </c:pt>
                <c:pt idx="567">
                  <c:v>108.81074157750054</c:v>
                </c:pt>
                <c:pt idx="568">
                  <c:v>108.84669898755575</c:v>
                </c:pt>
                <c:pt idx="569">
                  <c:v>108.88102946953913</c:v>
                </c:pt>
                <c:pt idx="570">
                  <c:v>108.91375786594938</c:v>
                </c:pt>
                <c:pt idx="571">
                  <c:v>108.94490872351112</c:v>
                </c:pt>
                <c:pt idx="572">
                  <c:v>108.97450629472374</c:v>
                </c:pt>
                <c:pt idx="573">
                  <c:v>109.00257453946809</c:v>
                </c:pt>
                <c:pt idx="574">
                  <c:v>109.02913712666823</c:v>
                </c:pt>
                <c:pt idx="575">
                  <c:v>109.05421743600591</c:v>
                </c:pt>
                <c:pt idx="576">
                  <c:v>109.07783855968479</c:v>
                </c:pt>
                <c:pt idx="577">
                  <c:v>109.10002330424214</c:v>
                </c:pt>
                <c:pt idx="578">
                  <c:v>109.12079419240551</c:v>
                </c:pt>
                <c:pt idx="579">
                  <c:v>109.14017346499193</c:v>
                </c:pt>
                <c:pt idx="580">
                  <c:v>109.15818308284737</c:v>
                </c:pt>
                <c:pt idx="581">
                  <c:v>109.17484472882431</c:v>
                </c:pt>
                <c:pt idx="582">
                  <c:v>109.19017980979488</c:v>
                </c:pt>
                <c:pt idx="583">
                  <c:v>109.20420945869803</c:v>
                </c:pt>
                <c:pt idx="584">
                  <c:v>109.21695453661792</c:v>
                </c:pt>
                <c:pt idx="585">
                  <c:v>109.22843563489232</c:v>
                </c:pt>
                <c:pt idx="586">
                  <c:v>109.23867307724835</c:v>
                </c:pt>
                <c:pt idx="587">
                  <c:v>109.24768692196422</c:v>
                </c:pt>
                <c:pt idx="588">
                  <c:v>109.25549696405469</c:v>
                </c:pt>
                <c:pt idx="589">
                  <c:v>109.26212273747896</c:v>
                </c:pt>
                <c:pt idx="590">
                  <c:v>109.26758351736882</c:v>
                </c:pt>
                <c:pt idx="591">
                  <c:v>109.27189832227555</c:v>
                </c:pt>
                <c:pt idx="592">
                  <c:v>109.27508591643411</c:v>
                </c:pt>
                <c:pt idx="593">
                  <c:v>109.27716481204288</c:v>
                </c:pt>
                <c:pt idx="594">
                  <c:v>109.27815327155741</c:v>
                </c:pt>
                <c:pt idx="595">
                  <c:v>109.27806930999682</c:v>
                </c:pt>
                <c:pt idx="596">
                  <c:v>109.27693069726142</c:v>
                </c:pt>
                <c:pt idx="597">
                  <c:v>109.27475496046017</c:v>
                </c:pt>
                <c:pt idx="598">
                  <c:v>109.27155938624654</c:v>
                </c:pt>
                <c:pt idx="599">
                  <c:v>109.26736102316173</c:v>
                </c:pt>
                <c:pt idx="600">
                  <c:v>109.26217668398384</c:v>
                </c:pt>
                <c:pt idx="601">
                  <c:v>109.25602294808178</c:v>
                </c:pt>
                <c:pt idx="602">
                  <c:v>109.24891616377283</c:v>
                </c:pt>
                <c:pt idx="603">
                  <c:v>109.2408724506829</c:v>
                </c:pt>
                <c:pt idx="604">
                  <c:v>109.24086347958119</c:v>
                </c:pt>
                <c:pt idx="605">
                  <c:v>109.24085450757477</c:v>
                </c:pt>
                <c:pt idx="606">
                  <c:v>109.24084553466368</c:v>
                </c:pt>
                <c:pt idx="607">
                  <c:v>109.24083656084791</c:v>
                </c:pt>
                <c:pt idx="608">
                  <c:v>109.24082758612749</c:v>
                </c:pt>
                <c:pt idx="609">
                  <c:v>109.24081861050244</c:v>
                </c:pt>
                <c:pt idx="610">
                  <c:v>109.24080963397276</c:v>
                </c:pt>
                <c:pt idx="611">
                  <c:v>109.24080065653847</c:v>
                </c:pt>
                <c:pt idx="612">
                  <c:v>109.24079167819959</c:v>
                </c:pt>
                <c:pt idx="613">
                  <c:v>109.24078269895611</c:v>
                </c:pt>
                <c:pt idx="614">
                  <c:v>109.24077371880809</c:v>
                </c:pt>
                <c:pt idx="615">
                  <c:v>109.24076473775551</c:v>
                </c:pt>
                <c:pt idx="616">
                  <c:v>109.2407557557984</c:v>
                </c:pt>
                <c:pt idx="617">
                  <c:v>109.24074677293679</c:v>
                </c:pt>
                <c:pt idx="618">
                  <c:v>109.24073778917068</c:v>
                </c:pt>
                <c:pt idx="619">
                  <c:v>109.24072880450008</c:v>
                </c:pt>
                <c:pt idx="620">
                  <c:v>109.240719818925</c:v>
                </c:pt>
                <c:pt idx="621">
                  <c:v>109.24071083244547</c:v>
                </c:pt>
                <c:pt idx="622">
                  <c:v>109.24070184506151</c:v>
                </c:pt>
                <c:pt idx="623">
                  <c:v>109.24069285677312</c:v>
                </c:pt>
                <c:pt idx="624">
                  <c:v>109.24068386758032</c:v>
                </c:pt>
                <c:pt idx="625">
                  <c:v>109.24067487748312</c:v>
                </c:pt>
                <c:pt idx="626">
                  <c:v>109.24066588648155</c:v>
                </c:pt>
                <c:pt idx="627">
                  <c:v>109.24065689457562</c:v>
                </c:pt>
                <c:pt idx="628">
                  <c:v>109.24064790176534</c:v>
                </c:pt>
                <c:pt idx="629">
                  <c:v>109.24063890805073</c:v>
                </c:pt>
                <c:pt idx="630">
                  <c:v>109.24062991343179</c:v>
                </c:pt>
                <c:pt idx="631">
                  <c:v>109.24062091790856</c:v>
                </c:pt>
                <c:pt idx="632">
                  <c:v>109.24061192148106</c:v>
                </c:pt>
                <c:pt idx="633">
                  <c:v>109.24060292414927</c:v>
                </c:pt>
                <c:pt idx="634">
                  <c:v>109.24059392591325</c:v>
                </c:pt>
                <c:pt idx="635">
                  <c:v>109.24058492677295</c:v>
                </c:pt>
                <c:pt idx="636">
                  <c:v>109.24057592672845</c:v>
                </c:pt>
                <c:pt idx="637">
                  <c:v>109.24056692577976</c:v>
                </c:pt>
                <c:pt idx="638">
                  <c:v>109.24055792392686</c:v>
                </c:pt>
                <c:pt idx="639">
                  <c:v>109.24054892116978</c:v>
                </c:pt>
                <c:pt idx="640">
                  <c:v>109.24053991750856</c:v>
                </c:pt>
                <c:pt idx="641">
                  <c:v>109.24053091294316</c:v>
                </c:pt>
                <c:pt idx="642">
                  <c:v>109.24052190747364</c:v>
                </c:pt>
                <c:pt idx="643">
                  <c:v>109.2405129011</c:v>
                </c:pt>
                <c:pt idx="644">
                  <c:v>109.24050389382228</c:v>
                </c:pt>
                <c:pt idx="645">
                  <c:v>109.24049488564046</c:v>
                </c:pt>
                <c:pt idx="646">
                  <c:v>109.24048587655457</c:v>
                </c:pt>
                <c:pt idx="647">
                  <c:v>109.24047686656463</c:v>
                </c:pt>
                <c:pt idx="648">
                  <c:v>109.24046785567066</c:v>
                </c:pt>
                <c:pt idx="649">
                  <c:v>109.24045884387264</c:v>
                </c:pt>
                <c:pt idx="650">
                  <c:v>109.24044983117064</c:v>
                </c:pt>
                <c:pt idx="651">
                  <c:v>109.24044081756463</c:v>
                </c:pt>
                <c:pt idx="652">
                  <c:v>109.24043180305465</c:v>
                </c:pt>
                <c:pt idx="653">
                  <c:v>109.2404227876407</c:v>
                </c:pt>
                <c:pt idx="654">
                  <c:v>109.24041377132281</c:v>
                </c:pt>
                <c:pt idx="655">
                  <c:v>109.24040475410098</c:v>
                </c:pt>
                <c:pt idx="656">
                  <c:v>109.24039573597526</c:v>
                </c:pt>
                <c:pt idx="657">
                  <c:v>109.24038671694561</c:v>
                </c:pt>
                <c:pt idx="658">
                  <c:v>109.24037769701208</c:v>
                </c:pt>
                <c:pt idx="659">
                  <c:v>109.24036867617468</c:v>
                </c:pt>
                <c:pt idx="660">
                  <c:v>109.24035965443343</c:v>
                </c:pt>
                <c:pt idx="661">
                  <c:v>109.24035063178835</c:v>
                </c:pt>
                <c:pt idx="662">
                  <c:v>109.24034160823943</c:v>
                </c:pt>
                <c:pt idx="663">
                  <c:v>109.24033258378672</c:v>
                </c:pt>
                <c:pt idx="664">
                  <c:v>109.24032355843021</c:v>
                </c:pt>
                <c:pt idx="665">
                  <c:v>109.24031453216992</c:v>
                </c:pt>
                <c:pt idx="666">
                  <c:v>109.24030550500588</c:v>
                </c:pt>
                <c:pt idx="667">
                  <c:v>109.24029647693808</c:v>
                </c:pt>
                <c:pt idx="668">
                  <c:v>109.24028744796655</c:v>
                </c:pt>
                <c:pt idx="669">
                  <c:v>109.24027841809132</c:v>
                </c:pt>
                <c:pt idx="670">
                  <c:v>109.24026938731237</c:v>
                </c:pt>
                <c:pt idx="671">
                  <c:v>109.24026035562974</c:v>
                </c:pt>
                <c:pt idx="672">
                  <c:v>109.24025132304345</c:v>
                </c:pt>
                <c:pt idx="673">
                  <c:v>109.24024228955349</c:v>
                </c:pt>
                <c:pt idx="674">
                  <c:v>109.24023325515991</c:v>
                </c:pt>
                <c:pt idx="675">
                  <c:v>109.24022421986268</c:v>
                </c:pt>
                <c:pt idx="676">
                  <c:v>109.24021518366186</c:v>
                </c:pt>
                <c:pt idx="677">
                  <c:v>109.24020614655744</c:v>
                </c:pt>
                <c:pt idx="678">
                  <c:v>109.24019710854945</c:v>
                </c:pt>
                <c:pt idx="679">
                  <c:v>109.24018806963791</c:v>
                </c:pt>
                <c:pt idx="680">
                  <c:v>109.24017902982281</c:v>
                </c:pt>
                <c:pt idx="681">
                  <c:v>109.24016998910417</c:v>
                </c:pt>
                <c:pt idx="682">
                  <c:v>109.24016094748204</c:v>
                </c:pt>
                <c:pt idx="683">
                  <c:v>109.24015190495638</c:v>
                </c:pt>
                <c:pt idx="684">
                  <c:v>109.24014286152725</c:v>
                </c:pt>
                <c:pt idx="685">
                  <c:v>109.24013381719465</c:v>
                </c:pt>
                <c:pt idx="686">
                  <c:v>109.24012477195859</c:v>
                </c:pt>
                <c:pt idx="687">
                  <c:v>109.24011572581909</c:v>
                </c:pt>
                <c:pt idx="688">
                  <c:v>109.24010667877616</c:v>
                </c:pt>
                <c:pt idx="689">
                  <c:v>109.24009763082984</c:v>
                </c:pt>
                <c:pt idx="690">
                  <c:v>109.24008858198012</c:v>
                </c:pt>
                <c:pt idx="691">
                  <c:v>109.24007953222701</c:v>
                </c:pt>
                <c:pt idx="692">
                  <c:v>109.24007048157056</c:v>
                </c:pt>
                <c:pt idx="693">
                  <c:v>109.24006143001075</c:v>
                </c:pt>
                <c:pt idx="694">
                  <c:v>109.24005237754761</c:v>
                </c:pt>
                <c:pt idx="695">
                  <c:v>109.24004332418117</c:v>
                </c:pt>
                <c:pt idx="696">
                  <c:v>109.2400342699114</c:v>
                </c:pt>
                <c:pt idx="697">
                  <c:v>109.24002521473835</c:v>
                </c:pt>
                <c:pt idx="698">
                  <c:v>109.24001615866203</c:v>
                </c:pt>
                <c:pt idx="699">
                  <c:v>109.24000710168247</c:v>
                </c:pt>
                <c:pt idx="700">
                  <c:v>109.23999804379966</c:v>
                </c:pt>
                <c:pt idx="701">
                  <c:v>109.23998898501364</c:v>
                </c:pt>
                <c:pt idx="702">
                  <c:v>109.23997992532439</c:v>
                </c:pt>
                <c:pt idx="703">
                  <c:v>109.23997086473196</c:v>
                </c:pt>
                <c:pt idx="704">
                  <c:v>109.23996180323635</c:v>
                </c:pt>
                <c:pt idx="705">
                  <c:v>109.23995274083758</c:v>
                </c:pt>
                <c:pt idx="706">
                  <c:v>109.23994367753566</c:v>
                </c:pt>
                <c:pt idx="707">
                  <c:v>109.2399346133306</c:v>
                </c:pt>
                <c:pt idx="708">
                  <c:v>109.23992554822243</c:v>
                </c:pt>
                <c:pt idx="709">
                  <c:v>109.23991648221117</c:v>
                </c:pt>
                <c:pt idx="710">
                  <c:v>109.23990741529681</c:v>
                </c:pt>
                <c:pt idx="711">
                  <c:v>109.2398983474794</c:v>
                </c:pt>
                <c:pt idx="712">
                  <c:v>109.23988927875892</c:v>
                </c:pt>
                <c:pt idx="713">
                  <c:v>109.23988020913541</c:v>
                </c:pt>
                <c:pt idx="714">
                  <c:v>109.23987113860886</c:v>
                </c:pt>
                <c:pt idx="715">
                  <c:v>109.23986206717932</c:v>
                </c:pt>
                <c:pt idx="716">
                  <c:v>109.23985299484677</c:v>
                </c:pt>
                <c:pt idx="717">
                  <c:v>109.23984392161125</c:v>
                </c:pt>
                <c:pt idx="718">
                  <c:v>109.23983484747278</c:v>
                </c:pt>
                <c:pt idx="719">
                  <c:v>109.23982577243136</c:v>
                </c:pt>
                <c:pt idx="720">
                  <c:v>109.23981669648698</c:v>
                </c:pt>
                <c:pt idx="721">
                  <c:v>109.23980761963971</c:v>
                </c:pt>
                <c:pt idx="722">
                  <c:v>109.23979854188954</c:v>
                </c:pt>
                <c:pt idx="723">
                  <c:v>109.23978946323648</c:v>
                </c:pt>
                <c:pt idx="724">
                  <c:v>109.23978038368054</c:v>
                </c:pt>
                <c:pt idx="725">
                  <c:v>109.23977130322174</c:v>
                </c:pt>
                <c:pt idx="726">
                  <c:v>109.23976222186012</c:v>
                </c:pt>
                <c:pt idx="727">
                  <c:v>109.23975313959568</c:v>
                </c:pt>
                <c:pt idx="728">
                  <c:v>109.23974405642842</c:v>
                </c:pt>
                <c:pt idx="729">
                  <c:v>109.23973497235836</c:v>
                </c:pt>
                <c:pt idx="730">
                  <c:v>109.23972588738553</c:v>
                </c:pt>
                <c:pt idx="731">
                  <c:v>109.23971680150996</c:v>
                </c:pt>
                <c:pt idx="732">
                  <c:v>109.23970771473161</c:v>
                </c:pt>
                <c:pt idx="733">
                  <c:v>109.23969862705053</c:v>
                </c:pt>
                <c:pt idx="734">
                  <c:v>109.23968953846673</c:v>
                </c:pt>
                <c:pt idx="735">
                  <c:v>109.23968044898024</c:v>
                </c:pt>
                <c:pt idx="736">
                  <c:v>109.23967135859108</c:v>
                </c:pt>
                <c:pt idx="737">
                  <c:v>109.23966226729924</c:v>
                </c:pt>
                <c:pt idx="738">
                  <c:v>109.23965317510473</c:v>
                </c:pt>
                <c:pt idx="739">
                  <c:v>109.23964408200759</c:v>
                </c:pt>
                <c:pt idx="740">
                  <c:v>109.23963498800781</c:v>
                </c:pt>
                <c:pt idx="741">
                  <c:v>109.23962589310544</c:v>
                </c:pt>
                <c:pt idx="742">
                  <c:v>109.23961679730047</c:v>
                </c:pt>
                <c:pt idx="743">
                  <c:v>109.23960770059291</c:v>
                </c:pt>
                <c:pt idx="744">
                  <c:v>109.23959860298281</c:v>
                </c:pt>
                <c:pt idx="745">
                  <c:v>109.23958950447015</c:v>
                </c:pt>
                <c:pt idx="746">
                  <c:v>109.23958040505497</c:v>
                </c:pt>
                <c:pt idx="747">
                  <c:v>109.23957130473725</c:v>
                </c:pt>
                <c:pt idx="748">
                  <c:v>109.23956220351705</c:v>
                </c:pt>
                <c:pt idx="749">
                  <c:v>109.23955310139435</c:v>
                </c:pt>
                <c:pt idx="750">
                  <c:v>109.23954399836919</c:v>
                </c:pt>
                <c:pt idx="751">
                  <c:v>109.23953489444158</c:v>
                </c:pt>
                <c:pt idx="752">
                  <c:v>109.23952578961151</c:v>
                </c:pt>
                <c:pt idx="753">
                  <c:v>109.23951668387903</c:v>
                </c:pt>
                <c:pt idx="754">
                  <c:v>109.23950757724413</c:v>
                </c:pt>
                <c:pt idx="755">
                  <c:v>109.23949846970685</c:v>
                </c:pt>
                <c:pt idx="756">
                  <c:v>109.23948936126719</c:v>
                </c:pt>
                <c:pt idx="757">
                  <c:v>109.23948025192516</c:v>
                </c:pt>
                <c:pt idx="758">
                  <c:v>109.23947114168078</c:v>
                </c:pt>
                <c:pt idx="759">
                  <c:v>109.23946203053407</c:v>
                </c:pt>
                <c:pt idx="760">
                  <c:v>109.23945291848504</c:v>
                </c:pt>
                <c:pt idx="761">
                  <c:v>109.23944380553372</c:v>
                </c:pt>
                <c:pt idx="762">
                  <c:v>109.23943469168012</c:v>
                </c:pt>
                <c:pt idx="763">
                  <c:v>109.23942557692422</c:v>
                </c:pt>
                <c:pt idx="764">
                  <c:v>109.2394164612661</c:v>
                </c:pt>
                <c:pt idx="765">
                  <c:v>109.23940734470571</c:v>
                </c:pt>
                <c:pt idx="766">
                  <c:v>109.23939822724311</c:v>
                </c:pt>
                <c:pt idx="767">
                  <c:v>109.2393891088783</c:v>
                </c:pt>
                <c:pt idx="768">
                  <c:v>109.23937998961129</c:v>
                </c:pt>
                <c:pt idx="769">
                  <c:v>109.23937086944211</c:v>
                </c:pt>
                <c:pt idx="770">
                  <c:v>109.23936174837077</c:v>
                </c:pt>
                <c:pt idx="771">
                  <c:v>109.23935262639726</c:v>
                </c:pt>
                <c:pt idx="772">
                  <c:v>109.23934350352162</c:v>
                </c:pt>
                <c:pt idx="773">
                  <c:v>109.23933437974388</c:v>
                </c:pt>
                <c:pt idx="774">
                  <c:v>109.23932525506403</c:v>
                </c:pt>
                <c:pt idx="775">
                  <c:v>109.23931612948209</c:v>
                </c:pt>
                <c:pt idx="776">
                  <c:v>109.23930700299809</c:v>
                </c:pt>
                <c:pt idx="777">
                  <c:v>109.23929787561202</c:v>
                </c:pt>
                <c:pt idx="778">
                  <c:v>109.23928874732393</c:v>
                </c:pt>
                <c:pt idx="779">
                  <c:v>109.23927961813381</c:v>
                </c:pt>
                <c:pt idx="780">
                  <c:v>109.23927048804167</c:v>
                </c:pt>
                <c:pt idx="781">
                  <c:v>109.23926135704754</c:v>
                </c:pt>
                <c:pt idx="782">
                  <c:v>109.23925222515143</c:v>
                </c:pt>
                <c:pt idx="783">
                  <c:v>109.23924309235336</c:v>
                </c:pt>
                <c:pt idx="784">
                  <c:v>109.23923395865333</c:v>
                </c:pt>
                <c:pt idx="785">
                  <c:v>109.23922482405138</c:v>
                </c:pt>
                <c:pt idx="786">
                  <c:v>109.2392156885475</c:v>
                </c:pt>
                <c:pt idx="787">
                  <c:v>109.23920655214172</c:v>
                </c:pt>
                <c:pt idx="788">
                  <c:v>109.23919741483405</c:v>
                </c:pt>
                <c:pt idx="789">
                  <c:v>109.23918827662452</c:v>
                </c:pt>
                <c:pt idx="790">
                  <c:v>109.23917913751313</c:v>
                </c:pt>
                <c:pt idx="791">
                  <c:v>109.2391699974999</c:v>
                </c:pt>
                <c:pt idx="792">
                  <c:v>109.23916085658483</c:v>
                </c:pt>
                <c:pt idx="793">
                  <c:v>109.23915171476796</c:v>
                </c:pt>
                <c:pt idx="794">
                  <c:v>109.2391425720493</c:v>
                </c:pt>
                <c:pt idx="795">
                  <c:v>109.23913342842884</c:v>
                </c:pt>
                <c:pt idx="796">
                  <c:v>109.23912428390663</c:v>
                </c:pt>
                <c:pt idx="797">
                  <c:v>109.23911513848269</c:v>
                </c:pt>
                <c:pt idx="798">
                  <c:v>109.23910599215699</c:v>
                </c:pt>
                <c:pt idx="799">
                  <c:v>109.23909684492959</c:v>
                </c:pt>
                <c:pt idx="800">
                  <c:v>109.23908769680048</c:v>
                </c:pt>
                <c:pt idx="801">
                  <c:v>109.23907854776969</c:v>
                </c:pt>
                <c:pt idx="802">
                  <c:v>109.23906939783721</c:v>
                </c:pt>
                <c:pt idx="803">
                  <c:v>109.23906024700308</c:v>
                </c:pt>
                <c:pt idx="804">
                  <c:v>109.23905109526731</c:v>
                </c:pt>
                <c:pt idx="805">
                  <c:v>109.23904194262992</c:v>
                </c:pt>
                <c:pt idx="806">
                  <c:v>109.23903278909094</c:v>
                </c:pt>
                <c:pt idx="807">
                  <c:v>109.23902363465035</c:v>
                </c:pt>
                <c:pt idx="808">
                  <c:v>109.23901447930817</c:v>
                </c:pt>
                <c:pt idx="809">
                  <c:v>109.23900532306443</c:v>
                </c:pt>
                <c:pt idx="810">
                  <c:v>109.23899616591913</c:v>
                </c:pt>
                <c:pt idx="811">
                  <c:v>109.2389870078723</c:v>
                </c:pt>
                <c:pt idx="812">
                  <c:v>109.23897784892395</c:v>
                </c:pt>
                <c:pt idx="813">
                  <c:v>109.2389686890741</c:v>
                </c:pt>
                <c:pt idx="814">
                  <c:v>109.23895952832278</c:v>
                </c:pt>
                <c:pt idx="815">
                  <c:v>109.23895036666997</c:v>
                </c:pt>
                <c:pt idx="816">
                  <c:v>109.23894120411569</c:v>
                </c:pt>
                <c:pt idx="817">
                  <c:v>109.23893204065999</c:v>
                </c:pt>
                <c:pt idx="818">
                  <c:v>109.23892287630285</c:v>
                </c:pt>
                <c:pt idx="819">
                  <c:v>109.2389137110443</c:v>
                </c:pt>
                <c:pt idx="820">
                  <c:v>109.23890454488438</c:v>
                </c:pt>
                <c:pt idx="821">
                  <c:v>109.23889537782304</c:v>
                </c:pt>
                <c:pt idx="822">
                  <c:v>109.23888620986037</c:v>
                </c:pt>
                <c:pt idx="823">
                  <c:v>109.23887704099633</c:v>
                </c:pt>
                <c:pt idx="824">
                  <c:v>109.23886787123095</c:v>
                </c:pt>
                <c:pt idx="825">
                  <c:v>109.23885870056425</c:v>
                </c:pt>
                <c:pt idx="826">
                  <c:v>109.23884952899625</c:v>
                </c:pt>
                <c:pt idx="827">
                  <c:v>109.23884035652698</c:v>
                </c:pt>
                <c:pt idx="828">
                  <c:v>109.23883118315642</c:v>
                </c:pt>
                <c:pt idx="829">
                  <c:v>109.23882200888461</c:v>
                </c:pt>
                <c:pt idx="830">
                  <c:v>109.23881283371156</c:v>
                </c:pt>
                <c:pt idx="831">
                  <c:v>109.23880365763729</c:v>
                </c:pt>
                <c:pt idx="832">
                  <c:v>109.23879448066181</c:v>
                </c:pt>
                <c:pt idx="833">
                  <c:v>109.23878530278512</c:v>
                </c:pt>
                <c:pt idx="834">
                  <c:v>109.23877612400726</c:v>
                </c:pt>
                <c:pt idx="835">
                  <c:v>109.23876694432823</c:v>
                </c:pt>
                <c:pt idx="836">
                  <c:v>109.23875776374805</c:v>
                </c:pt>
                <c:pt idx="837">
                  <c:v>109.23874858226672</c:v>
                </c:pt>
                <c:pt idx="838">
                  <c:v>109.2387393998843</c:v>
                </c:pt>
                <c:pt idx="839">
                  <c:v>109.23873021660074</c:v>
                </c:pt>
                <c:pt idx="840">
                  <c:v>109.23872103241611</c:v>
                </c:pt>
                <c:pt idx="841">
                  <c:v>109.23871184733042</c:v>
                </c:pt>
                <c:pt idx="842">
                  <c:v>109.23870266134367</c:v>
                </c:pt>
                <c:pt idx="843">
                  <c:v>109.23869347445586</c:v>
                </c:pt>
                <c:pt idx="844">
                  <c:v>109.23868428666704</c:v>
                </c:pt>
                <c:pt idx="845">
                  <c:v>109.23867509797719</c:v>
                </c:pt>
                <c:pt idx="846">
                  <c:v>109.23866590838635</c:v>
                </c:pt>
                <c:pt idx="847">
                  <c:v>109.23865671789453</c:v>
                </c:pt>
                <c:pt idx="848">
                  <c:v>109.23864752650174</c:v>
                </c:pt>
                <c:pt idx="849">
                  <c:v>109.23863833420801</c:v>
                </c:pt>
                <c:pt idx="850">
                  <c:v>109.23862914101332</c:v>
                </c:pt>
                <c:pt idx="851">
                  <c:v>109.23861994691774</c:v>
                </c:pt>
                <c:pt idx="852">
                  <c:v>109.23861075192124</c:v>
                </c:pt>
                <c:pt idx="853">
                  <c:v>109.23860155602385</c:v>
                </c:pt>
                <c:pt idx="854">
                  <c:v>109.23859235922559</c:v>
                </c:pt>
                <c:pt idx="855">
                  <c:v>109.23858316152646</c:v>
                </c:pt>
                <c:pt idx="856">
                  <c:v>109.23857396292652</c:v>
                </c:pt>
                <c:pt idx="857">
                  <c:v>109.23856476342573</c:v>
                </c:pt>
                <c:pt idx="858">
                  <c:v>109.23855556302412</c:v>
                </c:pt>
                <c:pt idx="859">
                  <c:v>109.23854636172172</c:v>
                </c:pt>
                <c:pt idx="860">
                  <c:v>109.23853715951853</c:v>
                </c:pt>
                <c:pt idx="861">
                  <c:v>109.23852795641457</c:v>
                </c:pt>
                <c:pt idx="862">
                  <c:v>109.23851875240986</c:v>
                </c:pt>
                <c:pt idx="863">
                  <c:v>109.23850954750441</c:v>
                </c:pt>
                <c:pt idx="864">
                  <c:v>109.23850034169826</c:v>
                </c:pt>
                <c:pt idx="865">
                  <c:v>109.23849113499139</c:v>
                </c:pt>
                <c:pt idx="866">
                  <c:v>109.23848192738384</c:v>
                </c:pt>
                <c:pt idx="867">
                  <c:v>109.23847271887561</c:v>
                </c:pt>
                <c:pt idx="868">
                  <c:v>109.23846350946673</c:v>
                </c:pt>
                <c:pt idx="869">
                  <c:v>109.2384542991572</c:v>
                </c:pt>
                <c:pt idx="870">
                  <c:v>109.23844508794704</c:v>
                </c:pt>
                <c:pt idx="871">
                  <c:v>109.23843587583626</c:v>
                </c:pt>
                <c:pt idx="872">
                  <c:v>109.23842666282491</c:v>
                </c:pt>
                <c:pt idx="873">
                  <c:v>109.23841744891294</c:v>
                </c:pt>
                <c:pt idx="874">
                  <c:v>109.23840823410043</c:v>
                </c:pt>
                <c:pt idx="875">
                  <c:v>109.23839901838735</c:v>
                </c:pt>
                <c:pt idx="876">
                  <c:v>109.23838980177375</c:v>
                </c:pt>
                <c:pt idx="877">
                  <c:v>109.23838058425962</c:v>
                </c:pt>
                <c:pt idx="878">
                  <c:v>109.23837136584498</c:v>
                </c:pt>
                <c:pt idx="879">
                  <c:v>109.23836214652985</c:v>
                </c:pt>
                <c:pt idx="880">
                  <c:v>109.23835292631425</c:v>
                </c:pt>
                <c:pt idx="881">
                  <c:v>109.23834370519818</c:v>
                </c:pt>
                <c:pt idx="882">
                  <c:v>109.23833448318167</c:v>
                </c:pt>
                <c:pt idx="883">
                  <c:v>109.23832526026474</c:v>
                </c:pt>
                <c:pt idx="884">
                  <c:v>109.23831603644739</c:v>
                </c:pt>
                <c:pt idx="885">
                  <c:v>109.23830681172964</c:v>
                </c:pt>
                <c:pt idx="886">
                  <c:v>109.23829758611153</c:v>
                </c:pt>
                <c:pt idx="887">
                  <c:v>109.23828835959301</c:v>
                </c:pt>
                <c:pt idx="888">
                  <c:v>109.23827913217416</c:v>
                </c:pt>
                <c:pt idx="889">
                  <c:v>109.23826990385497</c:v>
                </c:pt>
                <c:pt idx="890">
                  <c:v>109.23826067463546</c:v>
                </c:pt>
                <c:pt idx="891">
                  <c:v>109.23825144451564</c:v>
                </c:pt>
                <c:pt idx="892">
                  <c:v>109.23824221349552</c:v>
                </c:pt>
                <c:pt idx="893">
                  <c:v>109.23823298157514</c:v>
                </c:pt>
                <c:pt idx="894">
                  <c:v>109.23822374875451</c:v>
                </c:pt>
                <c:pt idx="895">
                  <c:v>109.23821451503362</c:v>
                </c:pt>
                <c:pt idx="896">
                  <c:v>109.2382052804125</c:v>
                </c:pt>
                <c:pt idx="897">
                  <c:v>109.23819604489115</c:v>
                </c:pt>
                <c:pt idx="898">
                  <c:v>109.23818680846962</c:v>
                </c:pt>
                <c:pt idx="899">
                  <c:v>109.2381775711479</c:v>
                </c:pt>
                <c:pt idx="900">
                  <c:v>109.23816833292602</c:v>
                </c:pt>
                <c:pt idx="901">
                  <c:v>109.23815909380399</c:v>
                </c:pt>
                <c:pt idx="902">
                  <c:v>109.23814985378181</c:v>
                </c:pt>
                <c:pt idx="903">
                  <c:v>109.23814061285951</c:v>
                </c:pt>
                <c:pt idx="904">
                  <c:v>109.2381313710371</c:v>
                </c:pt>
                <c:pt idx="905">
                  <c:v>109.2381221283146</c:v>
                </c:pt>
                <c:pt idx="906">
                  <c:v>109.23811288469201</c:v>
                </c:pt>
                <c:pt idx="907">
                  <c:v>109.23810364016938</c:v>
                </c:pt>
                <c:pt idx="908">
                  <c:v>109.23809439474671</c:v>
                </c:pt>
                <c:pt idx="909">
                  <c:v>109.23808514842401</c:v>
                </c:pt>
                <c:pt idx="910">
                  <c:v>109.23807590120127</c:v>
                </c:pt>
                <c:pt idx="911">
                  <c:v>109.23806665307855</c:v>
                </c:pt>
                <c:pt idx="912">
                  <c:v>109.23805740405582</c:v>
                </c:pt>
                <c:pt idx="913">
                  <c:v>109.23804815413315</c:v>
                </c:pt>
                <c:pt idx="914">
                  <c:v>109.23803890331052</c:v>
                </c:pt>
                <c:pt idx="915">
                  <c:v>109.23802965158795</c:v>
                </c:pt>
                <c:pt idx="916">
                  <c:v>109.23802039896547</c:v>
                </c:pt>
                <c:pt idx="917">
                  <c:v>109.23801114544307</c:v>
                </c:pt>
                <c:pt idx="918">
                  <c:v>109.23800189102079</c:v>
                </c:pt>
                <c:pt idx="919">
                  <c:v>109.2379926356986</c:v>
                </c:pt>
                <c:pt idx="920">
                  <c:v>109.23798337947656</c:v>
                </c:pt>
                <c:pt idx="921">
                  <c:v>109.2379741223547</c:v>
                </c:pt>
                <c:pt idx="922">
                  <c:v>109.23796486433297</c:v>
                </c:pt>
                <c:pt idx="923">
                  <c:v>109.23795560541144</c:v>
                </c:pt>
                <c:pt idx="924">
                  <c:v>109.23794634559012</c:v>
                </c:pt>
                <c:pt idx="925">
                  <c:v>109.237937084869</c:v>
                </c:pt>
                <c:pt idx="926">
                  <c:v>109.23792782324813</c:v>
                </c:pt>
                <c:pt idx="927">
                  <c:v>109.23791856072749</c:v>
                </c:pt>
                <c:pt idx="928">
                  <c:v>109.23790929730711</c:v>
                </c:pt>
                <c:pt idx="929">
                  <c:v>109.23790003298701</c:v>
                </c:pt>
                <c:pt idx="930">
                  <c:v>109.23789076776718</c:v>
                </c:pt>
                <c:pt idx="931">
                  <c:v>109.23788150164768</c:v>
                </c:pt>
                <c:pt idx="932">
                  <c:v>109.2378722346285</c:v>
                </c:pt>
                <c:pt idx="933">
                  <c:v>109.23786296670966</c:v>
                </c:pt>
                <c:pt idx="934">
                  <c:v>109.23785369789117</c:v>
                </c:pt>
                <c:pt idx="935">
                  <c:v>109.23784442817305</c:v>
                </c:pt>
                <c:pt idx="936">
                  <c:v>109.23783515755531</c:v>
                </c:pt>
                <c:pt idx="937">
                  <c:v>109.23782588603798</c:v>
                </c:pt>
                <c:pt idx="938">
                  <c:v>109.23781661362104</c:v>
                </c:pt>
                <c:pt idx="939">
                  <c:v>109.23780734030454</c:v>
                </c:pt>
                <c:pt idx="940">
                  <c:v>109.23779806608849</c:v>
                </c:pt>
                <c:pt idx="941">
                  <c:v>109.2377887909729</c:v>
                </c:pt>
                <c:pt idx="942">
                  <c:v>109.23777951495778</c:v>
                </c:pt>
                <c:pt idx="943">
                  <c:v>109.23777023804315</c:v>
                </c:pt>
                <c:pt idx="944">
                  <c:v>109.23776096022904</c:v>
                </c:pt>
                <c:pt idx="945">
                  <c:v>109.23775168151543</c:v>
                </c:pt>
                <c:pt idx="946">
                  <c:v>109.23774240190238</c:v>
                </c:pt>
                <c:pt idx="947">
                  <c:v>109.23773312138987</c:v>
                </c:pt>
                <c:pt idx="948">
                  <c:v>109.23772383997792</c:v>
                </c:pt>
                <c:pt idx="949">
                  <c:v>109.23771455766655</c:v>
                </c:pt>
                <c:pt idx="950">
                  <c:v>109.23770527445578</c:v>
                </c:pt>
                <c:pt idx="951">
                  <c:v>109.23769599034563</c:v>
                </c:pt>
                <c:pt idx="952">
                  <c:v>109.23768670533612</c:v>
                </c:pt>
                <c:pt idx="953">
                  <c:v>109.23767741942723</c:v>
                </c:pt>
                <c:pt idx="954">
                  <c:v>109.23766813261901</c:v>
                </c:pt>
                <c:pt idx="955">
                  <c:v>109.23765884491146</c:v>
                </c:pt>
                <c:pt idx="956">
                  <c:v>109.2376495563046</c:v>
                </c:pt>
                <c:pt idx="957">
                  <c:v>109.23764026679845</c:v>
                </c:pt>
                <c:pt idx="958">
                  <c:v>109.23763097639302</c:v>
                </c:pt>
                <c:pt idx="959">
                  <c:v>109.23762168508834</c:v>
                </c:pt>
                <c:pt idx="960">
                  <c:v>109.23761239288439</c:v>
                </c:pt>
                <c:pt idx="961">
                  <c:v>109.23760309978121</c:v>
                </c:pt>
                <c:pt idx="962">
                  <c:v>109.23759380577881</c:v>
                </c:pt>
                <c:pt idx="963">
                  <c:v>109.23758451087721</c:v>
                </c:pt>
                <c:pt idx="964">
                  <c:v>109.23757521507643</c:v>
                </c:pt>
                <c:pt idx="965">
                  <c:v>109.23756591837646</c:v>
                </c:pt>
                <c:pt idx="966">
                  <c:v>109.23755662077735</c:v>
                </c:pt>
                <c:pt idx="967">
                  <c:v>109.2375473222791</c:v>
                </c:pt>
                <c:pt idx="968">
                  <c:v>109.23753802288171</c:v>
                </c:pt>
                <c:pt idx="969">
                  <c:v>109.23752872258521</c:v>
                </c:pt>
                <c:pt idx="970">
                  <c:v>109.23751942138962</c:v>
                </c:pt>
                <c:pt idx="971">
                  <c:v>109.23751011929495</c:v>
                </c:pt>
                <c:pt idx="972">
                  <c:v>109.23750081630122</c:v>
                </c:pt>
                <c:pt idx="973">
                  <c:v>109.23749151240844</c:v>
                </c:pt>
                <c:pt idx="974">
                  <c:v>109.23748220761662</c:v>
                </c:pt>
                <c:pt idx="975">
                  <c:v>109.23747290192577</c:v>
                </c:pt>
                <c:pt idx="976">
                  <c:v>109.23746359533592</c:v>
                </c:pt>
                <c:pt idx="977">
                  <c:v>109.23745428784709</c:v>
                </c:pt>
                <c:pt idx="978">
                  <c:v>109.2374449794593</c:v>
                </c:pt>
                <c:pt idx="979">
                  <c:v>109.23743567017253</c:v>
                </c:pt>
                <c:pt idx="980">
                  <c:v>109.23742635998683</c:v>
                </c:pt>
                <c:pt idx="981">
                  <c:v>109.23741704890219</c:v>
                </c:pt>
                <c:pt idx="982">
                  <c:v>109.23740773691864</c:v>
                </c:pt>
                <c:pt idx="983">
                  <c:v>109.23739842403619</c:v>
                </c:pt>
                <c:pt idx="984">
                  <c:v>109.23738911025487</c:v>
                </c:pt>
                <c:pt idx="985">
                  <c:v>109.23737979557467</c:v>
                </c:pt>
                <c:pt idx="986">
                  <c:v>109.23737047999565</c:v>
                </c:pt>
                <c:pt idx="987">
                  <c:v>109.23736116351776</c:v>
                </c:pt>
                <c:pt idx="988">
                  <c:v>109.23735184614107</c:v>
                </c:pt>
                <c:pt idx="989">
                  <c:v>109.23734252786558</c:v>
                </c:pt>
                <c:pt idx="990">
                  <c:v>109.23733320869128</c:v>
                </c:pt>
                <c:pt idx="991">
                  <c:v>109.23732388861821</c:v>
                </c:pt>
                <c:pt idx="992">
                  <c:v>109.23731456764639</c:v>
                </c:pt>
                <c:pt idx="993">
                  <c:v>109.23730524577583</c:v>
                </c:pt>
                <c:pt idx="994">
                  <c:v>109.23729592300653</c:v>
                </c:pt>
                <c:pt idx="995">
                  <c:v>109.23728659933852</c:v>
                </c:pt>
                <c:pt idx="996">
                  <c:v>109.23727727477181</c:v>
                </c:pt>
                <c:pt idx="997">
                  <c:v>109.23726794930641</c:v>
                </c:pt>
                <c:pt idx="998">
                  <c:v>109.23725862294236</c:v>
                </c:pt>
                <c:pt idx="999">
                  <c:v>109.23724929567965</c:v>
                </c:pt>
                <c:pt idx="1000">
                  <c:v>109.23723996751831</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Calculs!$AG$4:$AG$1004</c:f>
              <c:numCache>
                <c:formatCode>0.00</c:formatCode>
                <c:ptCount val="1001"/>
                <c:pt idx="0">
                  <c:v>0</c:v>
                </c:pt>
                <c:pt idx="1">
                  <c:v>28.333270864228922</c:v>
                </c:pt>
                <c:pt idx="2">
                  <c:v>153.06790128152113</c:v>
                </c:pt>
                <c:pt idx="3">
                  <c:v>228.99689616783382</c:v>
                </c:pt>
                <c:pt idx="4">
                  <c:v>220.83169677238101</c:v>
                </c:pt>
                <c:pt idx="5">
                  <c:v>212.64328284937864</c:v>
                </c:pt>
                <c:pt idx="6">
                  <c:v>209.3047666511772</c:v>
                </c:pt>
                <c:pt idx="7">
                  <c:v>210.83094216439247</c:v>
                </c:pt>
                <c:pt idx="8">
                  <c:v>212.35401289467723</c:v>
                </c:pt>
                <c:pt idx="9">
                  <c:v>213.87388155206747</c:v>
                </c:pt>
                <c:pt idx="10">
                  <c:v>215.39044998859083</c:v>
                </c:pt>
                <c:pt idx="11">
                  <c:v>216.39687185977203</c:v>
                </c:pt>
                <c:pt idx="12">
                  <c:v>216.8915455270012</c:v>
                </c:pt>
                <c:pt idx="13">
                  <c:v>217.38083710291568</c:v>
                </c:pt>
                <c:pt idx="14">
                  <c:v>217.86470202963793</c:v>
                </c:pt>
                <c:pt idx="15">
                  <c:v>218.34309618079686</c:v>
                </c:pt>
                <c:pt idx="16">
                  <c:v>218.81597587320476</c:v>
                </c:pt>
                <c:pt idx="17">
                  <c:v>219.28329787848136</c:v>
                </c:pt>
                <c:pt idx="18">
                  <c:v>219.74501943462187</c:v>
                </c:pt>
                <c:pt idx="19">
                  <c:v>220.20109825750703</c:v>
                </c:pt>
                <c:pt idx="20">
                  <c:v>220.65149255235264</c:v>
                </c:pt>
                <c:pt idx="21">
                  <c:v>220.89179455694332</c:v>
                </c:pt>
                <c:pt idx="22">
                  <c:v>220.92139919017279</c:v>
                </c:pt>
                <c:pt idx="23">
                  <c:v>220.94458230145779</c:v>
                </c:pt>
                <c:pt idx="24">
                  <c:v>220.96133704849689</c:v>
                </c:pt>
                <c:pt idx="25">
                  <c:v>220.97165740273249</c:v>
                </c:pt>
                <c:pt idx="26">
                  <c:v>220.97553815288879</c:v>
                </c:pt>
                <c:pt idx="27">
                  <c:v>220.97297490828225</c:v>
                </c:pt>
                <c:pt idx="28">
                  <c:v>220.96396410190522</c:v>
                </c:pt>
                <c:pt idx="29">
                  <c:v>220.9485029932807</c:v>
                </c:pt>
                <c:pt idx="30">
                  <c:v>220.92658967108832</c:v>
                </c:pt>
                <c:pt idx="31">
                  <c:v>220.89822305556009</c:v>
                </c:pt>
                <c:pt idx="32">
                  <c:v>220.86340290064527</c:v>
                </c:pt>
                <c:pt idx="33">
                  <c:v>220.82212979594425</c:v>
                </c:pt>
                <c:pt idx="34">
                  <c:v>220.77440516840974</c:v>
                </c:pt>
                <c:pt idx="35">
                  <c:v>220.72023128381528</c:v>
                </c:pt>
                <c:pt idx="36">
                  <c:v>220.65961124799023</c:v>
                </c:pt>
                <c:pt idx="37">
                  <c:v>220.59254900782119</c:v>
                </c:pt>
                <c:pt idx="38">
                  <c:v>220.51904935201841</c:v>
                </c:pt>
                <c:pt idx="39">
                  <c:v>220.43911791164777</c:v>
                </c:pt>
                <c:pt idx="40">
                  <c:v>220.35276116042738</c:v>
                </c:pt>
                <c:pt idx="41">
                  <c:v>220.09920741575232</c:v>
                </c:pt>
                <c:pt idx="42">
                  <c:v>219.67810866793192</c:v>
                </c:pt>
                <c:pt idx="43">
                  <c:v>219.25031868693657</c:v>
                </c:pt>
                <c:pt idx="44">
                  <c:v>218.81587782480088</c:v>
                </c:pt>
                <c:pt idx="45">
                  <c:v>218.37482732223788</c:v>
                </c:pt>
                <c:pt idx="46">
                  <c:v>217.92720929875975</c:v>
                </c:pt>
                <c:pt idx="47">
                  <c:v>217.47306674254523</c:v>
                </c:pt>
                <c:pt idx="48">
                  <c:v>217.01244350005814</c:v>
                </c:pt>
                <c:pt idx="49">
                  <c:v>216.54538426542189</c:v>
                </c:pt>
                <c:pt idx="50">
                  <c:v>216.07193456955582</c:v>
                </c:pt>
                <c:pt idx="51">
                  <c:v>215.59214076907733</c:v>
                </c:pt>
                <c:pt idx="52">
                  <c:v>215.10605003497517</c:v>
                </c:pt>
                <c:pt idx="53">
                  <c:v>214.61371034106017</c:v>
                </c:pt>
                <c:pt idx="54">
                  <c:v>214.11517045219787</c:v>
                </c:pt>
                <c:pt idx="55">
                  <c:v>213.61047991232775</c:v>
                </c:pt>
                <c:pt idx="56">
                  <c:v>213.09968903227707</c:v>
                </c:pt>
                <c:pt idx="57">
                  <c:v>212.58284887737196</c:v>
                </c:pt>
                <c:pt idx="58">
                  <c:v>212.06001125485389</c:v>
                </c:pt>
                <c:pt idx="59">
                  <c:v>211.53122870110522</c:v>
                </c:pt>
                <c:pt idx="60">
                  <c:v>210.99655446869181</c:v>
                </c:pt>
                <c:pt idx="61">
                  <c:v>210.45604251322649</c:v>
                </c:pt>
                <c:pt idx="62">
                  <c:v>209.90974748006073</c:v>
                </c:pt>
                <c:pt idx="63">
                  <c:v>209.35772469081041</c:v>
                </c:pt>
                <c:pt idx="64">
                  <c:v>208.80003012972054</c:v>
                </c:pt>
                <c:pt idx="65">
                  <c:v>208.23672042987704</c:v>
                </c:pt>
                <c:pt idx="66">
                  <c:v>207.66785285927006</c:v>
                </c:pt>
                <c:pt idx="67">
                  <c:v>207.09348530671573</c:v>
                </c:pt>
                <c:pt idx="68">
                  <c:v>206.51367626764264</c:v>
                </c:pt>
                <c:pt idx="69">
                  <c:v>205.92848482974955</c:v>
                </c:pt>
                <c:pt idx="70">
                  <c:v>205.33797065853994</c:v>
                </c:pt>
                <c:pt idx="71">
                  <c:v>204.74219398274008</c:v>
                </c:pt>
                <c:pt idx="72">
                  <c:v>204.14121557960812</c:v>
                </c:pt>
                <c:pt idx="73">
                  <c:v>203.53509676013809</c:v>
                </c:pt>
                <c:pt idx="74">
                  <c:v>202.92389935416793</c:v>
                </c:pt>
                <c:pt idx="75">
                  <c:v>202.30768569539617</c:v>
                </c:pt>
                <c:pt idx="76">
                  <c:v>201.68651860631491</c:v>
                </c:pt>
                <c:pt idx="77">
                  <c:v>201.06046138306408</c:v>
                </c:pt>
                <c:pt idx="78">
                  <c:v>200.42957778021491</c:v>
                </c:pt>
                <c:pt idx="79">
                  <c:v>199.79393199548855</c:v>
                </c:pt>
                <c:pt idx="80">
                  <c:v>199.1535886544157</c:v>
                </c:pt>
                <c:pt idx="81">
                  <c:v>198.34145354122248</c:v>
                </c:pt>
                <c:pt idx="82">
                  <c:v>197.35745034692258</c:v>
                </c:pt>
                <c:pt idx="83">
                  <c:v>196.36911422648168</c:v>
                </c:pt>
                <c:pt idx="84">
                  <c:v>195.37654489411742</c:v>
                </c:pt>
                <c:pt idx="85">
                  <c:v>194.37984216588325</c:v>
                </c:pt>
                <c:pt idx="86">
                  <c:v>193.37910593502897</c:v>
                </c:pt>
                <c:pt idx="87">
                  <c:v>192.37443614752181</c:v>
                </c:pt>
                <c:pt idx="88">
                  <c:v>191.36593277773682</c:v>
                </c:pt>
                <c:pt idx="89">
                  <c:v>190.35369580432641</c:v>
                </c:pt>
                <c:pt idx="90">
                  <c:v>189.33782518627811</c:v>
                </c:pt>
                <c:pt idx="91">
                  <c:v>188.2441124706173</c:v>
                </c:pt>
                <c:pt idx="92">
                  <c:v>187.07262500217783</c:v>
                </c:pt>
                <c:pt idx="93">
                  <c:v>185.89793822735459</c:v>
                </c:pt>
                <c:pt idx="94">
                  <c:v>184.72016709982793</c:v>
                </c:pt>
                <c:pt idx="95">
                  <c:v>183.53942626978599</c:v>
                </c:pt>
                <c:pt idx="96">
                  <c:v>182.35583005745286</c:v>
                </c:pt>
                <c:pt idx="97">
                  <c:v>181.16949242698021</c:v>
                </c:pt>
                <c:pt idx="98">
                  <c:v>179.98052696071318</c:v>
                </c:pt>
                <c:pt idx="99">
                  <c:v>178.78904683383627</c:v>
                </c:pt>
                <c:pt idx="100">
                  <c:v>177.5951647894087</c:v>
                </c:pt>
                <c:pt idx="101">
                  <c:v>176.38703504438428</c:v>
                </c:pt>
                <c:pt idx="102">
                  <c:v>175.16476924739038</c:v>
                </c:pt>
                <c:pt idx="103">
                  <c:v>173.94046835736069</c:v>
                </c:pt>
                <c:pt idx="104">
                  <c:v>172.71424553764075</c:v>
                </c:pt>
                <c:pt idx="105">
                  <c:v>171.48621336831164</c:v>
                </c:pt>
                <c:pt idx="106">
                  <c:v>170.25648382318994</c:v>
                </c:pt>
                <c:pt idx="107">
                  <c:v>169.02516824728355</c:v>
                </c:pt>
                <c:pt idx="108">
                  <c:v>167.79237733470762</c:v>
                </c:pt>
                <c:pt idx="109">
                  <c:v>166.55822110706728</c:v>
                </c:pt>
                <c:pt idx="110">
                  <c:v>165.3228088923091</c:v>
                </c:pt>
                <c:pt idx="111">
                  <c:v>164.22476294435194</c:v>
                </c:pt>
                <c:pt idx="112">
                  <c:v>163.26413637621937</c:v>
                </c:pt>
                <c:pt idx="113">
                  <c:v>162.30210616944504</c:v>
                </c:pt>
                <c:pt idx="114">
                  <c:v>161.3387536907847</c:v>
                </c:pt>
                <c:pt idx="115">
                  <c:v>160.37415988738255</c:v>
                </c:pt>
                <c:pt idx="116">
                  <c:v>159.40840527276822</c:v>
                </c:pt>
                <c:pt idx="117">
                  <c:v>158.4415699131284</c:v>
                </c:pt>
                <c:pt idx="118">
                  <c:v>157.47373341385483</c:v>
                </c:pt>
                <c:pt idx="119">
                  <c:v>156.50497490637306</c:v>
                </c:pt>
                <c:pt idx="120">
                  <c:v>155.53537303525059</c:v>
                </c:pt>
                <c:pt idx="121">
                  <c:v>154.33387652620166</c:v>
                </c:pt>
                <c:pt idx="122">
                  <c:v>152.90073607226239</c:v>
                </c:pt>
                <c:pt idx="123">
                  <c:v>151.4679321641359</c:v>
                </c:pt>
                <c:pt idx="124">
                  <c:v>150.03558180973732</c:v>
                </c:pt>
                <c:pt idx="125">
                  <c:v>148.6038007612255</c:v>
                </c:pt>
                <c:pt idx="126">
                  <c:v>147.17270349859461</c:v>
                </c:pt>
                <c:pt idx="127">
                  <c:v>145.74240321395226</c:v>
                </c:pt>
                <c:pt idx="128">
                  <c:v>144.31301179648125</c:v>
                </c:pt>
                <c:pt idx="129">
                  <c:v>142.88463981808218</c:v>
                </c:pt>
                <c:pt idx="130">
                  <c:v>141.45739651969419</c:v>
                </c:pt>
                <c:pt idx="131">
                  <c:v>139.97051797206427</c:v>
                </c:pt>
                <c:pt idx="132">
                  <c:v>138.42418301815079</c:v>
                </c:pt>
                <c:pt idx="133">
                  <c:v>136.879595642467</c:v>
                </c:pt>
                <c:pt idx="134">
                  <c:v>135.33687028112257</c:v>
                </c:pt>
                <c:pt idx="135">
                  <c:v>133.79611974691969</c:v>
                </c:pt>
                <c:pt idx="136">
                  <c:v>132.25745521895354</c:v>
                </c:pt>
                <c:pt idx="137">
                  <c:v>130.72098623298541</c:v>
                </c:pt>
                <c:pt idx="138">
                  <c:v>129.1868206725801</c:v>
                </c:pt>
                <c:pt idx="139">
                  <c:v>127.65506476099981</c:v>
                </c:pt>
                <c:pt idx="140">
                  <c:v>126.12582305384517</c:v>
                </c:pt>
                <c:pt idx="141">
                  <c:v>123.86711906262452</c:v>
                </c:pt>
                <c:pt idx="142">
                  <c:v>120.88026497598423</c:v>
                </c:pt>
                <c:pt idx="143">
                  <c:v>117.90046307490513</c:v>
                </c:pt>
                <c:pt idx="144">
                  <c:v>114.92795782677121</c:v>
                </c:pt>
                <c:pt idx="145">
                  <c:v>111.96298779712124</c:v>
                </c:pt>
                <c:pt idx="146">
                  <c:v>109.00578564814214</c:v>
                </c:pt>
                <c:pt idx="147">
                  <c:v>106.05657814051393</c:v>
                </c:pt>
                <c:pt idx="148">
                  <c:v>103.1155861385314</c:v>
                </c:pt>
                <c:pt idx="149">
                  <c:v>100.18302461842362</c:v>
                </c:pt>
                <c:pt idx="150">
                  <c:v>97.259102679793941</c:v>
                </c:pt>
                <c:pt idx="151">
                  <c:v>94.344023560100936</c:v>
                </c:pt>
                <c:pt idx="152">
                  <c:v>91.437984652098891</c:v>
                </c:pt>
                <c:pt idx="153">
                  <c:v>88.54117752415695</c:v>
                </c:pt>
                <c:pt idx="154">
                  <c:v>85.653787943374908</c:v>
                </c:pt>
                <c:pt idx="155">
                  <c:v>82.775995901412969</c:v>
                </c:pt>
                <c:pt idx="156">
                  <c:v>76.413378063942815</c:v>
                </c:pt>
                <c:pt idx="157">
                  <c:v>66.576066340208598</c:v>
                </c:pt>
                <c:pt idx="158">
                  <c:v>56.776433500087421</c:v>
                </c:pt>
                <c:pt idx="159">
                  <c:v>47.015959796494904</c:v>
                </c:pt>
                <c:pt idx="160">
                  <c:v>37.296063140830924</c:v>
                </c:pt>
                <c:pt idx="161">
                  <c:v>23.166476520195271</c:v>
                </c:pt>
                <c:pt idx="162">
                  <c:v>4.6470987521338429</c:v>
                </c:pt>
                <c:pt idx="163">
                  <c:v>-13.357867967197425</c:v>
                </c:pt>
                <c:pt idx="164">
                  <c:v>-30.846072220902201</c:v>
                </c:pt>
                <c:pt idx="165">
                  <c:v>-43.984528194494985</c:v>
                </c:pt>
                <c:pt idx="166">
                  <c:v>-52.793177056167799</c:v>
                </c:pt>
                <c:pt idx="167">
                  <c:v>-64.789510552964373</c:v>
                </c:pt>
                <c:pt idx="168">
                  <c:v>-77.612016655373509</c:v>
                </c:pt>
                <c:pt idx="169">
                  <c:v>-97.04404350282833</c:v>
                </c:pt>
                <c:pt idx="170">
                  <c:v>-118.35562845523478</c:v>
                </c:pt>
                <c:pt idx="171">
                  <c:v>-125.05123297872282</c:v>
                </c:pt>
                <c:pt idx="172">
                  <c:v>-124.2531615834924</c:v>
                </c:pt>
                <c:pt idx="173">
                  <c:v>-123.46307835905907</c:v>
                </c:pt>
                <c:pt idx="174">
                  <c:v>-122.68087618515187</c:v>
                </c:pt>
                <c:pt idx="175">
                  <c:v>-121.90644974053501</c:v>
                </c:pt>
                <c:pt idx="176">
                  <c:v>-121.13969546674591</c:v>
                </c:pt>
                <c:pt idx="177">
                  <c:v>-120.38051153268614</c:v>
                </c:pt>
                <c:pt idx="178">
                  <c:v>-119.62879780004124</c:v>
                </c:pt>
                <c:pt idx="179">
                  <c:v>-118.8844557895078</c:v>
                </c:pt>
                <c:pt idx="180">
                  <c:v>-118.14738864780512</c:v>
                </c:pt>
                <c:pt idx="181">
                  <c:v>-117.41750111545267</c:v>
                </c:pt>
                <c:pt idx="182">
                  <c:v>-116.69469949529133</c:v>
                </c:pt>
                <c:pt idx="183">
                  <c:v>-115.97889162172923</c:v>
                </c:pt>
                <c:pt idx="184">
                  <c:v>-115.26998683069381</c:v>
                </c:pt>
                <c:pt idx="185">
                  <c:v>-114.56789593027089</c:v>
                </c:pt>
                <c:pt idx="186">
                  <c:v>-113.87253117201293</c:v>
                </c:pt>
                <c:pt idx="187">
                  <c:v>-113.18380622289948</c:v>
                </c:pt>
                <c:pt idx="188">
                  <c:v>-112.50163613793241</c:v>
                </c:pt>
                <c:pt idx="189">
                  <c:v>-111.82593733334974</c:v>
                </c:pt>
                <c:pt idx="190">
                  <c:v>-111.15662756044219</c:v>
                </c:pt>
                <c:pt idx="191">
                  <c:v>-110.4936258799568</c:v>
                </c:pt>
                <c:pt idx="192">
                  <c:v>-109.83685263707284</c:v>
                </c:pt>
                <c:pt idx="193">
                  <c:v>-109.18622943693512</c:v>
                </c:pt>
                <c:pt idx="194">
                  <c:v>-108.54167912073069</c:v>
                </c:pt>
                <c:pt idx="195">
                  <c:v>-107.90312574229522</c:v>
                </c:pt>
                <c:pt idx="196">
                  <c:v>-107.27049454523551</c:v>
                </c:pt>
                <c:pt idx="197">
                  <c:v>-106.64371194055505</c:v>
                </c:pt>
                <c:pt idx="198">
                  <c:v>-106.02270548477067</c:v>
                </c:pt>
                <c:pt idx="199">
                  <c:v>-105.40740385850678</c:v>
                </c:pt>
                <c:pt idx="200">
                  <c:v>-104.79773684555664</c:v>
                </c:pt>
                <c:pt idx="201">
                  <c:v>-104.19363531239793</c:v>
                </c:pt>
                <c:pt idx="202">
                  <c:v>-98.305844745628136</c:v>
                </c:pt>
                <c:pt idx="203">
                  <c:v>-92.933420248997251</c:v>
                </c:pt>
                <c:pt idx="204">
                  <c:v>-88.017178954959135</c:v>
                </c:pt>
                <c:pt idx="205">
                  <c:v>-83.50627035578529</c:v>
                </c:pt>
                <c:pt idx="206">
                  <c:v>-79.356798383913542</c:v>
                </c:pt>
                <c:pt idx="207">
                  <c:v>-75.530703465965772</c:v>
                </c:pt>
                <c:pt idx="208">
                  <c:v>-71.994849753226148</c:v>
                </c:pt>
                <c:pt idx="209">
                  <c:v>-68.720275431949773</c:v>
                </c:pt>
                <c:pt idx="210">
                  <c:v>-65.681573520341402</c:v>
                </c:pt>
                <c:pt idx="211">
                  <c:v>-62.856377730912307</c:v>
                </c:pt>
                <c:pt idx="212">
                  <c:v>-60.224933432738815</c:v>
                </c:pt>
                <c:pt idx="213">
                  <c:v>-57.769737929997213</c:v>
                </c:pt>
                <c:pt idx="214">
                  <c:v>-55.47523750149864</c:v>
                </c:pt>
                <c:pt idx="215">
                  <c:v>-53.327571155111059</c:v>
                </c:pt>
                <c:pt idx="216">
                  <c:v>-51.314353013700966</c:v>
                </c:pt>
                <c:pt idx="217">
                  <c:v>-49.424486793925709</c:v>
                </c:pt>
                <c:pt idx="218">
                  <c:v>-47.648007061962133</c:v>
                </c:pt>
                <c:pt idx="219">
                  <c:v>-45.975942923517692</c:v>
                </c:pt>
                <c:pt idx="220">
                  <c:v>-44.400200584230774</c:v>
                </c:pt>
                <c:pt idx="221">
                  <c:v>-42.913461842826649</c:v>
                </c:pt>
                <c:pt idx="222">
                  <c:v>-41.509096085443133</c:v>
                </c:pt>
                <c:pt idx="223">
                  <c:v>-40.181083760324846</c:v>
                </c:pt>
                <c:pt idx="224">
                  <c:v>-38.923949647010446</c:v>
                </c:pt>
                <c:pt idx="225">
                  <c:v>-37.732704508361138</c:v>
                </c:pt>
                <c:pt idx="226">
                  <c:v>-36.602793939211445</c:v>
                </c:pt>
                <c:pt idx="227">
                  <c:v>-35.530053411464721</c:v>
                </c:pt>
                <c:pt idx="228">
                  <c:v>-34.510668669561056</c:v>
                </c:pt>
                <c:pt idx="229">
                  <c:v>-33.541140758355056</c:v>
                </c:pt>
                <c:pt idx="230">
                  <c:v>-32.618255072306717</c:v>
                </c:pt>
                <c:pt idx="231">
                  <c:v>-31.739053904330177</c:v>
                </c:pt>
                <c:pt idx="232">
                  <c:v>-30.900812047742132</c:v>
                </c:pt>
                <c:pt idx="233">
                  <c:v>-30.101015067999974</c:v>
                </c:pt>
                <c:pt idx="234">
                  <c:v>-29.337339914347496</c:v>
                </c:pt>
                <c:pt idx="235">
                  <c:v>-28.607637586746975</c:v>
                </c:pt>
                <c:pt idx="236">
                  <c:v>-27.909917611926431</c:v>
                </c:pt>
                <c:pt idx="237">
                  <c:v>-27.242334115121849</c:v>
                </c:pt>
                <c:pt idx="238">
                  <c:v>-26.603173302063993</c:v>
                </c:pt>
                <c:pt idx="239">
                  <c:v>-25.990842189704651</c:v>
                </c:pt>
                <c:pt idx="240">
                  <c:v>-25.403858444729046</c:v>
                </c:pt>
                <c:pt idx="241">
                  <c:v>-24.84084120657921</c:v>
                </c:pt>
                <c:pt idx="242">
                  <c:v>-24.300502786956955</c:v>
                </c:pt>
                <c:pt idx="243">
                  <c:v>-23.781641150946363</c:v>
                </c:pt>
                <c:pt idx="244">
                  <c:v>-23.283133096301984</c:v>
                </c:pt>
                <c:pt idx="245">
                  <c:v>-22.803928057347441</c:v>
                </c:pt>
                <c:pt idx="246">
                  <c:v>-22.343042468535067</c:v>
                </c:pt>
                <c:pt idx="247">
                  <c:v>-21.899554630215796</c:v>
                </c:pt>
                <c:pt idx="248">
                  <c:v>-21.472600025713177</c:v>
                </c:pt>
                <c:pt idx="249">
                  <c:v>-21.061367044518612</c:v>
                </c:pt>
                <c:pt idx="250">
                  <c:v>-20.665093071438719</c:v>
                </c:pt>
                <c:pt idx="251">
                  <c:v>-20.283060905925399</c:v>
                </c:pt>
                <c:pt idx="252">
                  <c:v>-19.914595479686344</c:v>
                </c:pt>
                <c:pt idx="253">
                  <c:v>-19.559060844078626</c:v>
                </c:pt>
                <c:pt idx="254">
                  <c:v>-19.215857401790263</c:v>
                </c:pt>
                <c:pt idx="255">
                  <c:v>-18.884419359965598</c:v>
                </c:pt>
                <c:pt idx="256">
                  <c:v>-18.564212384275248</c:v>
                </c:pt>
                <c:pt idx="257">
                  <c:v>-18.254731435507399</c:v>
                </c:pt>
                <c:pt idx="258">
                  <c:v>-17.955498772098192</c:v>
                </c:pt>
                <c:pt idx="259">
                  <c:v>-17.666062103653353</c:v>
                </c:pt>
                <c:pt idx="260">
                  <c:v>-17.385992881965755</c:v>
                </c:pt>
                <c:pt idx="261">
                  <c:v>-17.114884717325765</c:v>
                </c:pt>
                <c:pt idx="262">
                  <c:v>-16.852351909072176</c:v>
                </c:pt>
                <c:pt idx="263">
                  <c:v>-16.598028080356862</c:v>
                </c:pt>
                <c:pt idx="264">
                  <c:v>-16.351564908011117</c:v>
                </c:pt>
                <c:pt idx="265">
                  <c:v>-16.112630939217297</c:v>
                </c:pt>
                <c:pt idx="266">
                  <c:v>-15.880910487417779</c:v>
                </c:pt>
                <c:pt idx="267">
                  <c:v>-15.656102600542971</c:v>
                </c:pt>
                <c:pt idx="268">
                  <c:v>-15.437920095219772</c:v>
                </c:pt>
                <c:pt idx="269">
                  <c:v>-15.226088651138907</c:v>
                </c:pt>
                <c:pt idx="270">
                  <c:v>-15.02034596021949</c:v>
                </c:pt>
                <c:pt idx="271">
                  <c:v>-14.820440925618618</c:v>
                </c:pt>
                <c:pt idx="272">
                  <c:v>-14.626132905996263</c:v>
                </c:pt>
                <c:pt idx="273">
                  <c:v>-14.437191000766397</c:v>
                </c:pt>
                <c:pt idx="274">
                  <c:v>-14.253393372347158</c:v>
                </c:pt>
                <c:pt idx="275">
                  <c:v>-14.074526601669159</c:v>
                </c:pt>
                <c:pt idx="276">
                  <c:v>-13.900385073414245</c:v>
                </c:pt>
                <c:pt idx="277">
                  <c:v>-13.730770387639861</c:v>
                </c:pt>
                <c:pt idx="278">
                  <c:v>-13.565490794597427</c:v>
                </c:pt>
                <c:pt idx="279">
                  <c:v>-13.404360649679713</c:v>
                </c:pt>
                <c:pt idx="280">
                  <c:v>-13.247199885531669</c:v>
                </c:pt>
                <c:pt idx="281">
                  <c:v>-13.093833498433966</c:v>
                </c:pt>
                <c:pt idx="282">
                  <c:v>-12.944091046117828</c:v>
                </c:pt>
                <c:pt idx="283">
                  <c:v>-12.797806154195079</c:v>
                </c:pt>
                <c:pt idx="284">
                  <c:v>-12.654816028387618</c:v>
                </c:pt>
                <c:pt idx="285">
                  <c:v>-12.514960969717022</c:v>
                </c:pt>
                <c:pt idx="286">
                  <c:v>-12.378083889765547</c:v>
                </c:pt>
                <c:pt idx="287">
                  <c:v>-12.24402982304561</c:v>
                </c:pt>
                <c:pt idx="288">
                  <c:v>-12.112645433413793</c:v>
                </c:pt>
                <c:pt idx="289">
                  <c:v>-11.983778511337482</c:v>
                </c:pt>
                <c:pt idx="290">
                  <c:v>-11.857277458665655</c:v>
                </c:pt>
                <c:pt idx="291">
                  <c:v>-11.732990757369848</c:v>
                </c:pt>
                <c:pt idx="292">
                  <c:v>-11.610766418504971</c:v>
                </c:pt>
                <c:pt idx="293">
                  <c:v>-11.490451407392092</c:v>
                </c:pt>
                <c:pt idx="294">
                  <c:v>-11.371891040745426</c:v>
                </c:pt>
                <c:pt idx="295">
                  <c:v>-11.254928351153442</c:v>
                </c:pt>
                <c:pt idx="296">
                  <c:v>-11.139403413979199</c:v>
                </c:pt>
                <c:pt idx="297">
                  <c:v>-11.025152631369409</c:v>
                </c:pt>
                <c:pt idx="298">
                  <c:v>-10.912007967657367</c:v>
                </c:pt>
                <c:pt idx="299">
                  <c:v>-10.799796130016755</c:v>
                </c:pt>
                <c:pt idx="300">
                  <c:v>-10.688337687778072</c:v>
                </c:pt>
                <c:pt idx="301">
                  <c:v>-10.577446123368027</c:v>
                </c:pt>
                <c:pt idx="302">
                  <c:v>-10.466926807389925</c:v>
                </c:pt>
                <c:pt idx="303">
                  <c:v>-10.356575889951314</c:v>
                </c:pt>
                <c:pt idx="304">
                  <c:v>-10.24617909999442</c:v>
                </c:pt>
                <c:pt idx="305">
                  <c:v>-10.135510444135484</c:v>
                </c:pt>
                <c:pt idx="306">
                  <c:v>-10.024330796426334</c:v>
                </c:pt>
                <c:pt idx="307">
                  <c:v>-9.9123863705883899</c:v>
                </c:pt>
                <c:pt idx="308">
                  <c:v>-9.7994070667321402</c:v>
                </c:pt>
                <c:pt idx="309">
                  <c:v>-9.6851046854903373</c:v>
                </c:pt>
                <c:pt idx="310">
                  <c:v>-9.5691710040236426</c:v>
                </c:pt>
                <c:pt idx="311">
                  <c:v>-9.4512757107137979</c:v>
                </c:pt>
                <c:pt idx="312">
                  <c:v>-9.3310641988086331</c:v>
                </c:pt>
                <c:pt idx="313">
                  <c:v>-9.208155224163356</c:v>
                </c:pt>
                <c:pt idx="314">
                  <c:v>-9.0821384389546083</c:v>
                </c:pt>
                <c:pt idx="315">
                  <c:v>-8.9525718223473092</c:v>
                </c:pt>
                <c:pt idx="316">
                  <c:v>-8.8189790411998157</c:v>
                </c:pt>
                <c:pt idx="317">
                  <c:v>-8.6808467897513495</c:v>
                </c:pt>
                <c:pt idx="318">
                  <c:v>-8.5376221777212269</c:v>
                </c:pt>
                <c:pt idx="319">
                  <c:v>-8.3887102623449561</c:v>
                </c:pt>
                <c:pt idx="320">
                  <c:v>-8.2334718526351871</c:v>
                </c:pt>
                <c:pt idx="321">
                  <c:v>-8.0712217546407299</c:v>
                </c:pt>
                <c:pt idx="322">
                  <c:v>-7.9012276756085367</c:v>
                </c:pt>
                <c:pt idx="323">
                  <c:v>-7.7227100633108368</c:v>
                </c:pt>
                <c:pt idx="324">
                  <c:v>-7.5348432242965373</c:v>
                </c:pt>
                <c:pt idx="325">
                  <c:v>-7.3367581402458626</c:v>
                </c:pt>
                <c:pt idx="326">
                  <c:v>-7.1275474819684366</c:v>
                </c:pt>
                <c:pt idx="327">
                  <c:v>-6.9062734003238013</c:v>
                </c:pt>
                <c:pt idx="328">
                  <c:v>-6.6719787433390856</c:v>
                </c:pt>
                <c:pt idx="329">
                  <c:v>-6.423702395334824</c:v>
                </c:pt>
                <c:pt idx="330">
                  <c:v>-6.1604994377378448</c:v>
                </c:pt>
                <c:pt idx="331">
                  <c:v>-5.8814667673697709</c:v>
                </c:pt>
                <c:pt idx="332">
                  <c:v>-5.5857746460658753</c:v>
                </c:pt>
                <c:pt idx="333">
                  <c:v>-5.2727043625444461</c:v>
                </c:pt>
                <c:pt idx="334">
                  <c:v>-4.9416917331054595</c:v>
                </c:pt>
                <c:pt idx="335">
                  <c:v>-4.5923755327610651</c:v>
                </c:pt>
                <c:pt idx="336">
                  <c:v>-4.2246491368462706</c:v>
                </c:pt>
                <c:pt idx="337">
                  <c:v>-3.8387127067308162</c:v>
                </c:pt>
                <c:pt idx="338">
                  <c:v>-3.4351222646923785</c:v>
                </c:pt>
                <c:pt idx="339">
                  <c:v>-3.0148311229308824</c:v>
                </c:pt>
                <c:pt idx="340">
                  <c:v>-2.5792185615987742</c:v>
                </c:pt>
                <c:pt idx="341">
                  <c:v>-2.1301006153773661</c:v>
                </c:pt>
                <c:pt idx="342">
                  <c:v>-1.6697185250557136</c:v>
                </c:pt>
                <c:pt idx="343">
                  <c:v>-1.2007019429603825</c:v>
                </c:pt>
                <c:pt idx="344">
                  <c:v>-0.72600629215545454</c:v>
                </c:pt>
                <c:pt idx="345">
                  <c:v>-0.24882651464484512</c:v>
                </c:pt>
                <c:pt idx="346">
                  <c:v>0.2275076324718282</c:v>
                </c:pt>
                <c:pt idx="347">
                  <c:v>0.69964709753724608</c:v>
                </c:pt>
                <c:pt idx="348">
                  <c:v>1.1643407105885126</c:v>
                </c:pt>
                <c:pt idx="349">
                  <c:v>1.61854460866046</c:v>
                </c:pt>
                <c:pt idx="350">
                  <c:v>2.0595155930233409</c:v>
                </c:pt>
                <c:pt idx="351">
                  <c:v>2.4848822900173073</c:v>
                </c:pt>
                <c:pt idx="352">
                  <c:v>2.8926908199075392</c:v>
                </c:pt>
                <c:pt idx="353">
                  <c:v>3.2814246127502109</c:v>
                </c:pt>
                <c:pt idx="354">
                  <c:v>3.6500005595944689</c:v>
                </c:pt>
                <c:pt idx="355">
                  <c:v>3.997745523636909</c:v>
                </c:pt>
                <c:pt idx="356">
                  <c:v>4.3243582313109687</c:v>
                </c:pt>
                <c:pt idx="357">
                  <c:v>4.6298617695476327</c:v>
                </c:pt>
                <c:pt idx="358">
                  <c:v>4.9145515051409712</c:v>
                </c:pt>
                <c:pt idx="359">
                  <c:v>5.1789424388942882</c:v>
                </c:pt>
                <c:pt idx="360">
                  <c:v>5.4237190271986062</c:v>
                </c:pt>
                <c:pt idx="361">
                  <c:v>5.6496895192036947</c:v>
                </c:pt>
                <c:pt idx="362">
                  <c:v>5.8577459831590719</c:v>
                </c:pt>
                <c:pt idx="363">
                  <c:v>6.0488304899830476</c:v>
                </c:pt>
                <c:pt idx="364">
                  <c:v>6.2239074015024993</c:v>
                </c:pt>
                <c:pt idx="365">
                  <c:v>6.3839413623093106</c:v>
                </c:pt>
                <c:pt idx="366">
                  <c:v>6.5298803897162196</c:v>
                </c:pt>
                <c:pt idx="367">
                  <c:v>6.6626433625348414</c:v>
                </c:pt>
                <c:pt idx="368">
                  <c:v>6.7831111942341487</c:v>
                </c:pt>
                <c:pt idx="369">
                  <c:v>6.8921210120118337</c:v>
                </c:pt>
                <c:pt idx="370">
                  <c:v>6.9904627288727861</c:v>
                </c:pt>
                <c:pt idx="371">
                  <c:v>7.0788774752179879</c:v>
                </c:pt>
                <c:pt idx="372">
                  <c:v>7.1580574389867566</c:v>
                </c:pt>
                <c:pt idx="373">
                  <c:v>7.2286467423299889</c:v>
                </c:pt>
                <c:pt idx="374">
                  <c:v>7.2912430543357498</c:v>
                </c:pt>
                <c:pt idx="375">
                  <c:v>7.3463997017500029</c:v>
                </c:pt>
                <c:pt idx="376">
                  <c:v>7.3946280925469487</c:v>
                </c:pt>
                <c:pt idx="377">
                  <c:v>7.4364003110332382</c:v>
                </c:pt>
                <c:pt idx="378">
                  <c:v>7.4721517787871221</c:v>
                </c:pt>
                <c:pt idx="379">
                  <c:v>7.5022839041981593</c:v>
                </c:pt>
                <c:pt idx="380">
                  <c:v>7.5271666657810528</c:v>
                </c:pt>
                <c:pt idx="381">
                  <c:v>7.5471410918261146</c:v>
                </c:pt>
                <c:pt idx="382">
                  <c:v>7.5625216122515235</c:v>
                </c:pt>
                <c:pt idx="383">
                  <c:v>7.5735982685474283</c:v>
                </c:pt>
                <c:pt idx="384">
                  <c:v>7.5806387751311242</c:v>
                </c:pt>
                <c:pt idx="385">
                  <c:v>7.58389043083067</c:v>
                </c:pt>
                <c:pt idx="386">
                  <c:v>7.5835818830405621</c:v>
                </c:pt>
                <c:pt idx="387">
                  <c:v>7.579924749716267</c:v>
                </c:pt>
                <c:pt idx="388">
                  <c:v>7.5731151060875685</c:v>
                </c:pt>
                <c:pt idx="389">
                  <c:v>7.5633348440037045</c:v>
                </c:pt>
                <c:pt idx="390">
                  <c:v>7.5507529123555983</c:v>
                </c:pt>
                <c:pt idx="391">
                  <c:v>7.535526447190426</c:v>
                </c:pt>
                <c:pt idx="392">
                  <c:v>7.5178018000470139</c:v>
                </c:pt>
                <c:pt idx="393">
                  <c:v>7.4977154727778785</c:v>
                </c:pt>
                <c:pt idx="394">
                  <c:v>7.4753949667447523</c:v>
                </c:pt>
                <c:pt idx="395">
                  <c:v>7.4509595538246538</c:v>
                </c:pt>
                <c:pt idx="396">
                  <c:v>7.4245209761754305</c:v>
                </c:pt>
                <c:pt idx="397">
                  <c:v>7.3961840812069379</c:v>
                </c:pt>
                <c:pt idx="398">
                  <c:v>7.3660473977035954</c:v>
                </c:pt>
                <c:pt idx="399">
                  <c:v>7.334203658557378</c:v>
                </c:pt>
                <c:pt idx="400">
                  <c:v>7.3007402751049071</c:v>
                </c:pt>
                <c:pt idx="401">
                  <c:v>7.2657397676231188</c:v>
                </c:pt>
                <c:pt idx="402">
                  <c:v>7.2292801561274729</c:v>
                </c:pt>
                <c:pt idx="403">
                  <c:v>7.1914353152357826</c:v>
                </c:pt>
                <c:pt idx="404">
                  <c:v>7.1522752965099006</c:v>
                </c:pt>
                <c:pt idx="405">
                  <c:v>7.1118666213654205</c:v>
                </c:pt>
                <c:pt idx="406">
                  <c:v>7.0702725473453718</c:v>
                </c:pt>
                <c:pt idx="407">
                  <c:v>7.0275533102860717</c:v>
                </c:pt>
                <c:pt idx="408">
                  <c:v>6.9837663446596787</c:v>
                </c:pt>
                <c:pt idx="409">
                  <c:v>6.9389664841575698</c:v>
                </c:pt>
                <c:pt idx="410">
                  <c:v>6.8932061443787713</c:v>
                </c:pt>
                <c:pt idx="411">
                  <c:v>6.8465354893072723</c:v>
                </c:pt>
                <c:pt idx="412">
                  <c:v>6.7990025830990319</c:v>
                </c:pt>
                <c:pt idx="413">
                  <c:v>6.750653528552446</c:v>
                </c:pt>
                <c:pt idx="414">
                  <c:v>6.7015325935034227</c:v>
                </c:pt>
                <c:pt idx="415">
                  <c:v>6.651682326266755</c:v>
                </c:pt>
                <c:pt idx="416">
                  <c:v>6.6011436611377299</c:v>
                </c:pt>
                <c:pt idx="417">
                  <c:v>6.5499560148709017</c:v>
                </c:pt>
                <c:pt idx="418">
                  <c:v>6.4981573749655226</c:v>
                </c:pt>
                <c:pt idx="419">
                  <c:v>6.445784380508325</c:v>
                </c:pt>
                <c:pt idx="420">
                  <c:v>6.39287239625334</c:v>
                </c:pt>
                <c:pt idx="421">
                  <c:v>6.3394555805544712</c:v>
                </c:pt>
                <c:pt idx="422">
                  <c:v>6.2855669477086948</c:v>
                </c:pt>
                <c:pt idx="423">
                  <c:v>6.2312384252158077</c:v>
                </c:pt>
                <c:pt idx="424">
                  <c:v>6.1765009064135699</c:v>
                </c:pt>
                <c:pt idx="425">
                  <c:v>6.1213842989046654</c:v>
                </c:pt>
                <c:pt idx="426">
                  <c:v>6.0659175691535072</c:v>
                </c:pt>
                <c:pt idx="427">
                  <c:v>6.010128783596409</c:v>
                </c:pt>
                <c:pt idx="428">
                  <c:v>5.9540451465770809</c:v>
                </c:pt>
                <c:pt idx="429">
                  <c:v>5.8976930353912884</c:v>
                </c:pt>
                <c:pt idx="430">
                  <c:v>5.8410980326986133</c:v>
                </c:pt>
                <c:pt idx="431">
                  <c:v>5.7842849565361369</c:v>
                </c:pt>
                <c:pt idx="432">
                  <c:v>5.7272778881477793</c:v>
                </c:pt>
                <c:pt idx="433">
                  <c:v>5.6701001978237588</c:v>
                </c:pt>
                <c:pt idx="434">
                  <c:v>5.6127745689274624</c:v>
                </c:pt>
                <c:pt idx="435">
                  <c:v>5.5553230202710937</c:v>
                </c:pt>
                <c:pt idx="436">
                  <c:v>5.4977669269872482</c:v>
                </c:pt>
                <c:pt idx="437">
                  <c:v>5.4401270400304647</c:v>
                </c:pt>
                <c:pt idx="438">
                  <c:v>5.3824235044310074</c:v>
                </c:pt>
                <c:pt idx="439">
                  <c:v>5.3246758764122415</c:v>
                </c:pt>
                <c:pt idx="440">
                  <c:v>5.2669031394733175</c:v>
                </c:pt>
                <c:pt idx="441">
                  <c:v>5.2091237195296829</c:v>
                </c:pt>
                <c:pt idx="442">
                  <c:v>5.1513554991960016</c:v>
                </c:pt>
                <c:pt idx="443">
                  <c:v>5.0936158312884574</c:v>
                </c:pt>
                <c:pt idx="444">
                  <c:v>5.0359215516166449</c:v>
                </c:pt>
                <c:pt idx="445">
                  <c:v>4.9782889911291166</c:v>
                </c:pt>
                <c:pt idx="446">
                  <c:v>4.9207339874708724</c:v>
                </c:pt>
                <c:pt idx="447">
                  <c:v>4.8632718960059611</c:v>
                </c:pt>
                <c:pt idx="448">
                  <c:v>4.8059176003535677</c:v>
                </c:pt>
                <c:pt idx="449">
                  <c:v>4.7486855224817317</c:v>
                </c:pt>
                <c:pt idx="450">
                  <c:v>4.6915896323986734</c:v>
                </c:pt>
                <c:pt idx="451">
                  <c:v>4.6346434574783153</c:v>
                </c:pt>
                <c:pt idx="452">
                  <c:v>4.5778600914530561</c:v>
                </c:pt>
                <c:pt idx="453">
                  <c:v>4.5212522031039235</c:v>
                </c:pt>
                <c:pt idx="454">
                  <c:v>4.4648320446754575</c:v>
                </c:pt>
                <c:pt idx="455">
                  <c:v>4.4086114600399391</c:v>
                </c:pt>
                <c:pt idx="456">
                  <c:v>4.3526018926336016</c:v>
                </c:pt>
                <c:pt idx="457">
                  <c:v>4.2968143931848894</c:v>
                </c:pt>
                <c:pt idx="458">
                  <c:v>4.2412596272532035</c:v>
                </c:pt>
                <c:pt idx="459">
                  <c:v>4.1859478825946539</c:v>
                </c:pt>
                <c:pt idx="460">
                  <c:v>4.1308890763696109</c:v>
                </c:pt>
                <c:pt idx="461">
                  <c:v>4.07609276220556</c:v>
                </c:pt>
                <c:pt idx="462">
                  <c:v>4.0215681371271117</c:v>
                </c:pt>
                <c:pt idx="463">
                  <c:v>3.9673240483640528</c:v>
                </c:pt>
                <c:pt idx="464">
                  <c:v>3.913369000046937</c:v>
                </c:pt>
                <c:pt idx="465">
                  <c:v>3.8597111597987617</c:v>
                </c:pt>
                <c:pt idx="466">
                  <c:v>3.8063583652303556</c:v>
                </c:pt>
                <c:pt idx="467">
                  <c:v>3.7533181303461767</c:v>
                </c:pt>
                <c:pt idx="468">
                  <c:v>3.7005976518663477</c:v>
                </c:pt>
                <c:pt idx="469">
                  <c:v>3.6482038154702661</c:v>
                </c:pt>
                <c:pt idx="470">
                  <c:v>3.5961432019661563</c:v>
                </c:pt>
                <c:pt idx="471">
                  <c:v>3.544422093390593</c:v>
                </c:pt>
                <c:pt idx="472">
                  <c:v>3.4930464790413289</c:v>
                </c:pt>
                <c:pt idx="473">
                  <c:v>3.4420220614462975</c:v>
                </c:pt>
                <c:pt idx="474">
                  <c:v>3.3913542622713155</c:v>
                </c:pt>
                <c:pt idx="475">
                  <c:v>3.3410482281684208</c:v>
                </c:pt>
                <c:pt idx="476">
                  <c:v>3.2911088365665959</c:v>
                </c:pt>
                <c:pt idx="477">
                  <c:v>3.2415407014062128</c:v>
                </c:pt>
                <c:pt idx="478">
                  <c:v>3.1923481788182482</c:v>
                </c:pt>
                <c:pt idx="479">
                  <c:v>3.1435353727490956</c:v>
                </c:pt>
                <c:pt idx="480">
                  <c:v>3.0951061405315592</c:v>
                </c:pt>
                <c:pt idx="481">
                  <c:v>3.0470640984023705</c:v>
                </c:pt>
                <c:pt idx="482">
                  <c:v>2.9994126269664072</c:v>
                </c:pt>
                <c:pt idx="483">
                  <c:v>2.9521548766077679</c:v>
                </c:pt>
                <c:pt idx="484">
                  <c:v>2.9052937728473989</c:v>
                </c:pt>
                <c:pt idx="485">
                  <c:v>2.8588320216472685</c:v>
                </c:pt>
                <c:pt idx="486">
                  <c:v>2.8127721146605982</c:v>
                </c:pt>
                <c:pt idx="487">
                  <c:v>2.7671163344278611</c:v>
                </c:pt>
                <c:pt idx="488">
                  <c:v>2.7218667595180381</c:v>
                </c:pt>
                <c:pt idx="489">
                  <c:v>2.677025269614556</c:v>
                </c:pt>
                <c:pt idx="490">
                  <c:v>2.6325935505454208</c:v>
                </c:pt>
                <c:pt idx="491">
                  <c:v>2.5885730992568359</c:v>
                </c:pt>
                <c:pt idx="492">
                  <c:v>2.5449652287298044</c:v>
                </c:pt>
                <c:pt idx="493">
                  <c:v>2.5017710728388449</c:v>
                </c:pt>
                <c:pt idx="494">
                  <c:v>2.4589915911524507</c:v>
                </c:pt>
                <c:pt idx="495">
                  <c:v>2.4166275736743943</c:v>
                </c:pt>
                <c:pt idx="496">
                  <c:v>2.3746796455253198</c:v>
                </c:pt>
                <c:pt idx="497">
                  <c:v>2.3331482715640162</c:v>
                </c:pt>
                <c:pt idx="498">
                  <c:v>2.2920337609476729</c:v>
                </c:pt>
                <c:pt idx="499">
                  <c:v>2.2513362716305556</c:v>
                </c:pt>
                <c:pt idx="500">
                  <c:v>2.2110558148005834</c:v>
                </c:pt>
                <c:pt idx="501">
                  <c:v>2.1711922592530959</c:v>
                </c:pt>
                <c:pt idx="502">
                  <c:v>2.1317453357015026</c:v>
                </c:pt>
                <c:pt idx="503">
                  <c:v>2.0927146410241848</c:v>
                </c:pt>
                <c:pt idx="504">
                  <c:v>2.0540996424472828</c:v>
                </c:pt>
                <c:pt idx="505">
                  <c:v>2.0158996816629156</c:v>
                </c:pt>
                <c:pt idx="506">
                  <c:v>1.9781139788825444</c:v>
                </c:pt>
                <c:pt idx="507">
                  <c:v>1.940741636825063</c:v>
                </c:pt>
                <c:pt idx="508">
                  <c:v>1.9037816446394498</c:v>
                </c:pt>
                <c:pt idx="509">
                  <c:v>1.8672328817616073</c:v>
                </c:pt>
                <c:pt idx="510">
                  <c:v>1.8310941217053838</c:v>
                </c:pt>
                <c:pt idx="511">
                  <c:v>1.7953640357874336</c:v>
                </c:pt>
                <c:pt idx="512">
                  <c:v>1.7600411967859539</c:v>
                </c:pt>
                <c:pt idx="513">
                  <c:v>1.725124082533215</c:v>
                </c:pt>
                <c:pt idx="514">
                  <c:v>1.690611079441803</c:v>
                </c:pt>
                <c:pt idx="515">
                  <c:v>1.6565004859646759</c:v>
                </c:pt>
                <c:pt idx="516">
                  <c:v>1.6227905159890934</c:v>
                </c:pt>
                <c:pt idx="517">
                  <c:v>1.5894793021645039</c:v>
                </c:pt>
                <c:pt idx="518">
                  <c:v>1.5565648991645826</c:v>
                </c:pt>
                <c:pt idx="519">
                  <c:v>1.524045286883565</c:v>
                </c:pt>
                <c:pt idx="520">
                  <c:v>1.491918373567156</c:v>
                </c:pt>
                <c:pt idx="521">
                  <c:v>1.4601819988783014</c:v>
                </c:pt>
                <c:pt idx="522">
                  <c:v>1.4288339368980481</c:v>
                </c:pt>
                <c:pt idx="523">
                  <c:v>1.3978718990619239</c:v>
                </c:pt>
                <c:pt idx="524">
                  <c:v>1.3672935370322037</c:v>
                </c:pt>
                <c:pt idx="525">
                  <c:v>1.3370964455063792</c:v>
                </c:pt>
                <c:pt idx="526">
                  <c:v>1.3072781649624847</c:v>
                </c:pt>
                <c:pt idx="527">
                  <c:v>1.2778361843414707</c:v>
                </c:pt>
                <c:pt idx="528">
                  <c:v>1.2487679436674082</c:v>
                </c:pt>
                <c:pt idx="529">
                  <c:v>1.220070836605883</c:v>
                </c:pt>
                <c:pt idx="530">
                  <c:v>1.1917422129611897</c:v>
                </c:pt>
                <c:pt idx="531">
                  <c:v>1.1637793811129153</c:v>
                </c:pt>
                <c:pt idx="532">
                  <c:v>1.1361796103925297</c:v>
                </c:pt>
                <c:pt idx="533">
                  <c:v>1.1089401334005924</c:v>
                </c:pt>
                <c:pt idx="534">
                  <c:v>1.0820581482652667</c:v>
                </c:pt>
                <c:pt idx="535">
                  <c:v>1.055530820842737</c:v>
                </c:pt>
                <c:pt idx="536">
                  <c:v>1.0293552868603282</c:v>
                </c:pt>
                <c:pt idx="537">
                  <c:v>1.0035286540029684</c:v>
                </c:pt>
                <c:pt idx="538">
                  <c:v>0.97804800394370695</c:v>
                </c:pt>
                <c:pt idx="539">
                  <c:v>0.95291039431909219</c:v>
                </c:pt>
                <c:pt idx="540">
                  <c:v>0.92811286065011167</c:v>
                </c:pt>
                <c:pt idx="541">
                  <c:v>0.90365241820948938</c:v>
                </c:pt>
                <c:pt idx="542">
                  <c:v>0.879526063836094</c:v>
                </c:pt>
                <c:pt idx="543">
                  <c:v>0.8557307776972678</c:v>
                </c:pt>
                <c:pt idx="544">
                  <c:v>0.83226352499985623</c:v>
                </c:pt>
                <c:pt idx="545">
                  <c:v>0.80912125765079246</c:v>
                </c:pt>
                <c:pt idx="546">
                  <c:v>0.78630091586795459</c:v>
                </c:pt>
                <c:pt idx="547">
                  <c:v>0.76379942974221748</c:v>
                </c:pt>
                <c:pt idx="548">
                  <c:v>0.74161372075145771</c:v>
                </c:pt>
                <c:pt idx="549">
                  <c:v>0.71974070322736416</c:v>
                </c:pt>
                <c:pt idx="550">
                  <c:v>0.6981772857758628</c:v>
                </c:pt>
                <c:pt idx="551">
                  <c:v>0.67692037265204874</c:v>
                </c:pt>
                <c:pt idx="552">
                  <c:v>0.65596686509036495</c:v>
                </c:pt>
                <c:pt idx="553">
                  <c:v>0.63531366259096167</c:v>
                </c:pt>
                <c:pt idx="554">
                  <c:v>0.61495766416300235</c:v>
                </c:pt>
                <c:pt idx="555">
                  <c:v>0.59489576952576684</c:v>
                </c:pt>
                <c:pt idx="556">
                  <c:v>0.57512488026842412</c:v>
                </c:pt>
                <c:pt idx="557">
                  <c:v>0.5556419009692366</c:v>
                </c:pt>
                <c:pt idx="558">
                  <c:v>0.53644374027507347</c:v>
                </c:pt>
                <c:pt idx="559">
                  <c:v>0.51752731194208224</c:v>
                </c:pt>
                <c:pt idx="560">
                  <c:v>0.49888953583821127</c:v>
                </c:pt>
                <c:pt idx="561">
                  <c:v>0.48052733890857802</c:v>
                </c:pt>
                <c:pt idx="562">
                  <c:v>0.46243765610434018</c:v>
                </c:pt>
                <c:pt idx="563">
                  <c:v>0.44461743127597586</c:v>
                </c:pt>
                <c:pt idx="564">
                  <c:v>0.42706361803170445</c:v>
                </c:pt>
                <c:pt idx="565">
                  <c:v>0.40977318056184053</c:v>
                </c:pt>
                <c:pt idx="566">
                  <c:v>0.39274309442998501</c:v>
                </c:pt>
                <c:pt idx="567">
                  <c:v>0.37597034733160939</c:v>
                </c:pt>
                <c:pt idx="568">
                  <c:v>0.35945193982101387</c:v>
                </c:pt>
                <c:pt idx="569">
                  <c:v>0.34318488600731456</c:v>
                </c:pt>
                <c:pt idx="570">
                  <c:v>0.32716621422019898</c:v>
                </c:pt>
                <c:pt idx="571">
                  <c:v>0.31139296764626323</c:v>
                </c:pt>
                <c:pt idx="572">
                  <c:v>0.29586220493663085</c:v>
                </c:pt>
                <c:pt idx="573">
                  <c:v>0.28057100078651231</c:v>
                </c:pt>
                <c:pt idx="574">
                  <c:v>0.26551644648758099</c:v>
                </c:pt>
                <c:pt idx="575">
                  <c:v>0.25069565045368591</c:v>
                </c:pt>
                <c:pt idx="576">
                  <c:v>0.23610573872072926</c:v>
                </c:pt>
                <c:pt idx="577">
                  <c:v>0.22174385542135333</c:v>
                </c:pt>
                <c:pt idx="578">
                  <c:v>0.20760716323508532</c:v>
                </c:pt>
                <c:pt idx="579">
                  <c:v>0.19369284381466834</c:v>
                </c:pt>
                <c:pt idx="580">
                  <c:v>0.17999809818913626</c:v>
                </c:pt>
                <c:pt idx="581">
                  <c:v>0.16652014714440888</c:v>
                </c:pt>
                <c:pt idx="582">
                  <c:v>0.15325623158191526</c:v>
                </c:pt>
                <c:pt idx="583">
                  <c:v>0.14020361285593097</c:v>
                </c:pt>
                <c:pt idx="584">
                  <c:v>0.12735957309024393</c:v>
                </c:pt>
                <c:pt idx="585">
                  <c:v>0.11472141547476333</c:v>
                </c:pt>
                <c:pt idx="586">
                  <c:v>0.10228646454256207</c:v>
                </c:pt>
                <c:pt idx="587">
                  <c:v>9.0052066428077282E-2</c:v>
                </c:pt>
                <c:pt idx="588">
                  <c:v>7.8015589106934513E-2</c:v>
                </c:pt>
                <c:pt idx="589">
                  <c:v>6.6174422618042072E-2</c:v>
                </c:pt>
                <c:pt idx="590">
                  <c:v>5.4525979268339242E-2</c:v>
                </c:pt>
                <c:pt idx="591">
                  <c:v>4.3067693820960429E-2</c:v>
                </c:pt>
                <c:pt idx="592">
                  <c:v>3.1797023667152757E-2</c:v>
                </c:pt>
                <c:pt idx="593">
                  <c:v>2.0711448982570602E-2</c:v>
                </c:pt>
                <c:pt idx="594">
                  <c:v>9.8084728683716094E-3</c:v>
                </c:pt>
                <c:pt idx="595">
                  <c:v>-9.1437852226761152E-4</c:v>
                </c:pt>
                <c:pt idx="596">
                  <c:v>-1.1459555871908833E-2</c:v>
                </c:pt>
                <c:pt idx="597">
                  <c:v>-2.1829486600257297E-2</c:v>
                </c:pt>
                <c:pt idx="598">
                  <c:v>-3.2026574778813099E-2</c:v>
                </c:pt>
                <c:pt idx="599">
                  <c:v>-4.2053201058340761E-2</c:v>
                </c:pt>
                <c:pt idx="600">
                  <c:v>-5.19117226086383E-2</c:v>
                </c:pt>
                <c:pt idx="601">
                  <c:v>-6.16044730702896E-2</c:v>
                </c:pt>
                <c:pt idx="602">
                  <c:v>-7.1133762517854748E-2</c:v>
                </c:pt>
                <c:pt idx="603">
                  <c:v>-8.0501877434164371E-2</c:v>
                </c:pt>
                <c:pt idx="604">
                  <c:v>-8.9711080695282774E-2</c:v>
                </c:pt>
                <c:pt idx="605">
                  <c:v>-8.972012770107618E-2</c:v>
                </c:pt>
                <c:pt idx="606">
                  <c:v>-8.9729174552914515E-2</c:v>
                </c:pt>
                <c:pt idx="607">
                  <c:v>-8.9738221250804884E-2</c:v>
                </c:pt>
                <c:pt idx="608">
                  <c:v>-8.9747267794749064E-2</c:v>
                </c:pt>
                <c:pt idx="609">
                  <c:v>-8.9756314184745278E-2</c:v>
                </c:pt>
                <c:pt idx="610">
                  <c:v>-8.976536042079708E-2</c:v>
                </c:pt>
                <c:pt idx="611">
                  <c:v>-8.9774406502904469E-2</c:v>
                </c:pt>
                <c:pt idx="612">
                  <c:v>-8.9783452431069222E-2</c:v>
                </c:pt>
                <c:pt idx="613">
                  <c:v>-8.979249820530022E-2</c:v>
                </c:pt>
                <c:pt idx="614">
                  <c:v>-8.9801543825595687E-2</c:v>
                </c:pt>
                <c:pt idx="615">
                  <c:v>-8.9810589291953846E-2</c:v>
                </c:pt>
                <c:pt idx="616">
                  <c:v>-8.9819634604385357E-2</c:v>
                </c:pt>
                <c:pt idx="617">
                  <c:v>-8.9828679762884889E-2</c:v>
                </c:pt>
                <c:pt idx="618">
                  <c:v>-8.9837724767454219E-2</c:v>
                </c:pt>
                <c:pt idx="619">
                  <c:v>-8.9846769618102229E-2</c:v>
                </c:pt>
                <c:pt idx="620">
                  <c:v>-8.9855814314830695E-2</c:v>
                </c:pt>
                <c:pt idx="621">
                  <c:v>-8.9864858857630736E-2</c:v>
                </c:pt>
                <c:pt idx="622">
                  <c:v>-8.9873903246516562E-2</c:v>
                </c:pt>
                <c:pt idx="623">
                  <c:v>-8.9882947481488173E-2</c:v>
                </c:pt>
                <c:pt idx="624">
                  <c:v>-8.9891991562540241E-2</c:v>
                </c:pt>
                <c:pt idx="625">
                  <c:v>-8.9901035489683423E-2</c:v>
                </c:pt>
                <c:pt idx="626">
                  <c:v>-8.9910079262914167E-2</c:v>
                </c:pt>
                <c:pt idx="627">
                  <c:v>-8.9919122882244906E-2</c:v>
                </c:pt>
                <c:pt idx="628">
                  <c:v>-8.9928166347661431E-2</c:v>
                </c:pt>
                <c:pt idx="629">
                  <c:v>-8.9937209659181505E-2</c:v>
                </c:pt>
                <c:pt idx="630">
                  <c:v>-8.9946252816792693E-2</c:v>
                </c:pt>
                <c:pt idx="631">
                  <c:v>-8.9955295820510983E-2</c:v>
                </c:pt>
                <c:pt idx="632">
                  <c:v>-8.9964338670327493E-2</c:v>
                </c:pt>
                <c:pt idx="633">
                  <c:v>-8.9973381366258209E-2</c:v>
                </c:pt>
                <c:pt idx="634">
                  <c:v>-8.9982423908288922E-2</c:v>
                </c:pt>
                <c:pt idx="635">
                  <c:v>-8.9991466296433842E-2</c:v>
                </c:pt>
                <c:pt idx="636">
                  <c:v>-9.000050853068231E-2</c:v>
                </c:pt>
                <c:pt idx="637">
                  <c:v>-9.0009550611048539E-2</c:v>
                </c:pt>
                <c:pt idx="638">
                  <c:v>-9.0018592537539632E-2</c:v>
                </c:pt>
                <c:pt idx="639">
                  <c:v>-9.0027634310143156E-2</c:v>
                </c:pt>
                <c:pt idx="640">
                  <c:v>-9.0036675928867993E-2</c:v>
                </c:pt>
                <c:pt idx="641">
                  <c:v>-9.0045717393712366E-2</c:v>
                </c:pt>
                <c:pt idx="642">
                  <c:v>-9.005475870468338E-2</c:v>
                </c:pt>
                <c:pt idx="643">
                  <c:v>-9.0063799861782812E-2</c:v>
                </c:pt>
                <c:pt idx="644">
                  <c:v>-9.0072840865005332E-2</c:v>
                </c:pt>
                <c:pt idx="645">
                  <c:v>-9.0081881714368706E-2</c:v>
                </c:pt>
                <c:pt idx="646">
                  <c:v>-9.009092240985872E-2</c:v>
                </c:pt>
                <c:pt idx="647">
                  <c:v>-9.0099962951491364E-2</c:v>
                </c:pt>
                <c:pt idx="648">
                  <c:v>-9.0109003339255977E-2</c:v>
                </c:pt>
                <c:pt idx="649">
                  <c:v>-9.0118043573164996E-2</c:v>
                </c:pt>
                <c:pt idx="650">
                  <c:v>-9.0127083653211315E-2</c:v>
                </c:pt>
                <c:pt idx="651">
                  <c:v>-9.0136123579405591E-2</c:v>
                </c:pt>
                <c:pt idx="652">
                  <c:v>-9.0145163351747826E-2</c:v>
                </c:pt>
                <c:pt idx="653">
                  <c:v>-9.0154202970230912E-2</c:v>
                </c:pt>
                <c:pt idx="654">
                  <c:v>-9.0163242434872615E-2</c:v>
                </c:pt>
                <c:pt idx="655">
                  <c:v>-9.0172281745667604E-2</c:v>
                </c:pt>
                <c:pt idx="656">
                  <c:v>-9.0181320902610551E-2</c:v>
                </c:pt>
                <c:pt idx="657">
                  <c:v>-9.0190359905720996E-2</c:v>
                </c:pt>
                <c:pt idx="658">
                  <c:v>-9.0199398754984728E-2</c:v>
                </c:pt>
                <c:pt idx="659">
                  <c:v>-9.0208437450410628E-2</c:v>
                </c:pt>
                <c:pt idx="660">
                  <c:v>-9.0217475992000473E-2</c:v>
                </c:pt>
                <c:pt idx="661">
                  <c:v>-9.022651437975604E-2</c:v>
                </c:pt>
                <c:pt idx="662">
                  <c:v>-9.0235552613679104E-2</c:v>
                </c:pt>
                <c:pt idx="663">
                  <c:v>-9.0244590693778548E-2</c:v>
                </c:pt>
                <c:pt idx="664">
                  <c:v>-9.025362862004549E-2</c:v>
                </c:pt>
                <c:pt idx="665">
                  <c:v>-9.0262666392488811E-2</c:v>
                </c:pt>
                <c:pt idx="666">
                  <c:v>-9.0271704011110288E-2</c:v>
                </c:pt>
                <c:pt idx="667">
                  <c:v>-9.0280741475913473E-2</c:v>
                </c:pt>
                <c:pt idx="668">
                  <c:v>-9.0289778786893038E-2</c:v>
                </c:pt>
                <c:pt idx="669">
                  <c:v>-9.0298815944054311E-2</c:v>
                </c:pt>
                <c:pt idx="670">
                  <c:v>-9.0307852947406175E-2</c:v>
                </c:pt>
                <c:pt idx="671">
                  <c:v>-9.0316889796945077E-2</c:v>
                </c:pt>
                <c:pt idx="672">
                  <c:v>-9.0325926492676345E-2</c:v>
                </c:pt>
                <c:pt idx="673">
                  <c:v>-9.0334963034594651E-2</c:v>
                </c:pt>
                <c:pt idx="674">
                  <c:v>-9.0343999422708876E-2</c:v>
                </c:pt>
                <c:pt idx="675">
                  <c:v>-9.0353035657020797E-2</c:v>
                </c:pt>
                <c:pt idx="676">
                  <c:v>-9.0362071737525085E-2</c:v>
                </c:pt>
                <c:pt idx="677">
                  <c:v>-9.0371107664241279E-2</c:v>
                </c:pt>
                <c:pt idx="678">
                  <c:v>-9.0380143437151617E-2</c:v>
                </c:pt>
                <c:pt idx="679">
                  <c:v>-9.0389179056270308E-2</c:v>
                </c:pt>
                <c:pt idx="680">
                  <c:v>-9.0398214521597353E-2</c:v>
                </c:pt>
                <c:pt idx="681">
                  <c:v>-9.0407249833134529E-2</c:v>
                </c:pt>
                <c:pt idx="682">
                  <c:v>-9.0416284990881834E-2</c:v>
                </c:pt>
                <c:pt idx="683">
                  <c:v>-9.0425319994846376E-2</c:v>
                </c:pt>
                <c:pt idx="684">
                  <c:v>-9.04343548450246E-2</c:v>
                </c:pt>
                <c:pt idx="685">
                  <c:v>-9.0443389541418284E-2</c:v>
                </c:pt>
                <c:pt idx="686">
                  <c:v>-9.0452424084034533E-2</c:v>
                </c:pt>
                <c:pt idx="687">
                  <c:v>-9.046145847287157E-2</c:v>
                </c:pt>
                <c:pt idx="688">
                  <c:v>-9.0470492707936501E-2</c:v>
                </c:pt>
                <c:pt idx="689">
                  <c:v>-9.0479526789223996E-2</c:v>
                </c:pt>
                <c:pt idx="690">
                  <c:v>-9.0488560716746491E-2</c:v>
                </c:pt>
                <c:pt idx="691">
                  <c:v>-9.049759449049688E-2</c:v>
                </c:pt>
                <c:pt idx="692">
                  <c:v>-9.0506628110475162E-2</c:v>
                </c:pt>
                <c:pt idx="693">
                  <c:v>-9.051566157669555E-2</c:v>
                </c:pt>
                <c:pt idx="694">
                  <c:v>-9.0524694889154489E-2</c:v>
                </c:pt>
                <c:pt idx="695">
                  <c:v>-9.0533728047850204E-2</c:v>
                </c:pt>
                <c:pt idx="696">
                  <c:v>-9.0542761052795129E-2</c:v>
                </c:pt>
                <c:pt idx="697">
                  <c:v>-9.0551793903973277E-2</c:v>
                </c:pt>
                <c:pt idx="698">
                  <c:v>-9.0560826601400635E-2</c:v>
                </c:pt>
                <c:pt idx="699">
                  <c:v>-9.0569859145080756E-2</c:v>
                </c:pt>
                <c:pt idx="700">
                  <c:v>-9.0578891535006534E-2</c:v>
                </c:pt>
                <c:pt idx="701">
                  <c:v>-9.0587923771188628E-2</c:v>
                </c:pt>
                <c:pt idx="702">
                  <c:v>-9.0596955853628813E-2</c:v>
                </c:pt>
                <c:pt idx="703">
                  <c:v>-9.0605987782318209E-2</c:v>
                </c:pt>
                <c:pt idx="704">
                  <c:v>-9.061501955726925E-2</c:v>
                </c:pt>
                <c:pt idx="705">
                  <c:v>-9.0624051178487264E-2</c:v>
                </c:pt>
                <c:pt idx="706">
                  <c:v>-9.0633082645965146E-2</c:v>
                </c:pt>
                <c:pt idx="707">
                  <c:v>-9.0642113959710002E-2</c:v>
                </c:pt>
                <c:pt idx="708">
                  <c:v>-9.0651145119721832E-2</c:v>
                </c:pt>
                <c:pt idx="709">
                  <c:v>-9.0660176125998859E-2</c:v>
                </c:pt>
                <c:pt idx="710">
                  <c:v>-9.0669206978557071E-2</c:v>
                </c:pt>
                <c:pt idx="711">
                  <c:v>-9.0678237677384033E-2</c:v>
                </c:pt>
                <c:pt idx="712">
                  <c:v>-9.0687268222493955E-2</c:v>
                </c:pt>
                <c:pt idx="713">
                  <c:v>-9.0696298613879733E-2</c:v>
                </c:pt>
                <c:pt idx="714">
                  <c:v>-9.0705328851548472E-2</c:v>
                </c:pt>
                <c:pt idx="715">
                  <c:v>-9.0714358935493067E-2</c:v>
                </c:pt>
                <c:pt idx="716">
                  <c:v>-9.0723388865727728E-2</c:v>
                </c:pt>
                <c:pt idx="717">
                  <c:v>-9.0732418642250678E-2</c:v>
                </c:pt>
                <c:pt idx="718">
                  <c:v>-9.0741448265063696E-2</c:v>
                </c:pt>
                <c:pt idx="719">
                  <c:v>-9.0750477734168555E-2</c:v>
                </c:pt>
                <c:pt idx="720">
                  <c:v>-9.0759507049568811E-2</c:v>
                </c:pt>
                <c:pt idx="721">
                  <c:v>-9.0768536211260908E-2</c:v>
                </c:pt>
                <c:pt idx="722">
                  <c:v>-9.0777565219257284E-2</c:v>
                </c:pt>
                <c:pt idx="723">
                  <c:v>-9.078659407355083E-2</c:v>
                </c:pt>
                <c:pt idx="724">
                  <c:v>-9.0795622774145102E-2</c:v>
                </c:pt>
                <c:pt idx="725">
                  <c:v>-9.0804651321048979E-2</c:v>
                </c:pt>
                <c:pt idx="726">
                  <c:v>-9.0813679714251805E-2</c:v>
                </c:pt>
                <c:pt idx="727">
                  <c:v>-9.0822707953773119E-2</c:v>
                </c:pt>
                <c:pt idx="728">
                  <c:v>-9.0831736039604039E-2</c:v>
                </c:pt>
                <c:pt idx="729">
                  <c:v>-9.0840763971744565E-2</c:v>
                </c:pt>
                <c:pt idx="730">
                  <c:v>-9.0849791750205355E-2</c:v>
                </c:pt>
                <c:pt idx="731">
                  <c:v>-9.0858819374982858E-2</c:v>
                </c:pt>
                <c:pt idx="732">
                  <c:v>-9.0867846846080624E-2</c:v>
                </c:pt>
                <c:pt idx="733">
                  <c:v>-9.0876874163498655E-2</c:v>
                </c:pt>
                <c:pt idx="734">
                  <c:v>-9.0885901327240504E-2</c:v>
                </c:pt>
                <c:pt idx="735">
                  <c:v>-9.0894928337311498E-2</c:v>
                </c:pt>
                <c:pt idx="736">
                  <c:v>-9.090395519370631E-2</c:v>
                </c:pt>
                <c:pt idx="737">
                  <c:v>-9.0912981896442702E-2</c:v>
                </c:pt>
                <c:pt idx="738">
                  <c:v>-9.0922008445506464E-2</c:v>
                </c:pt>
                <c:pt idx="739">
                  <c:v>-9.0931034840904701E-2</c:v>
                </c:pt>
                <c:pt idx="740">
                  <c:v>-9.0940061082637413E-2</c:v>
                </c:pt>
                <c:pt idx="741">
                  <c:v>-9.094908717070993E-2</c:v>
                </c:pt>
                <c:pt idx="742">
                  <c:v>-9.0958113105129357E-2</c:v>
                </c:pt>
                <c:pt idx="743">
                  <c:v>-9.0967138885890364E-2</c:v>
                </c:pt>
                <c:pt idx="744">
                  <c:v>-9.0976164512992952E-2</c:v>
                </c:pt>
                <c:pt idx="745">
                  <c:v>-9.0985189986447779E-2</c:v>
                </c:pt>
                <c:pt idx="746">
                  <c:v>-9.0994215306256621E-2</c:v>
                </c:pt>
                <c:pt idx="747">
                  <c:v>-9.1003240472415925E-2</c:v>
                </c:pt>
                <c:pt idx="748">
                  <c:v>-9.1012265484923915E-2</c:v>
                </c:pt>
                <c:pt idx="749">
                  <c:v>-9.1021290343796579E-2</c:v>
                </c:pt>
                <c:pt idx="750">
                  <c:v>-9.1030315049023258E-2</c:v>
                </c:pt>
                <c:pt idx="751">
                  <c:v>-9.1039339600616387E-2</c:v>
                </c:pt>
                <c:pt idx="752">
                  <c:v>-9.104836399856886E-2</c:v>
                </c:pt>
                <c:pt idx="753">
                  <c:v>-9.1057388242889559E-2</c:v>
                </c:pt>
                <c:pt idx="754">
                  <c:v>-9.106641233358026E-2</c:v>
                </c:pt>
                <c:pt idx="755">
                  <c:v>-9.1075436270632082E-2</c:v>
                </c:pt>
                <c:pt idx="756">
                  <c:v>-9.1084460054061012E-2</c:v>
                </c:pt>
                <c:pt idx="757">
                  <c:v>-9.1093483683868826E-2</c:v>
                </c:pt>
                <c:pt idx="758">
                  <c:v>-9.1102507160048418E-2</c:v>
                </c:pt>
                <c:pt idx="759">
                  <c:v>-9.1111530482606895E-2</c:v>
                </c:pt>
                <c:pt idx="760">
                  <c:v>-9.1120553651547809E-2</c:v>
                </c:pt>
                <c:pt idx="761">
                  <c:v>-9.1129576666862278E-2</c:v>
                </c:pt>
                <c:pt idx="762">
                  <c:v>-9.1138599528578723E-2</c:v>
                </c:pt>
                <c:pt idx="763">
                  <c:v>-9.1147622236672277E-2</c:v>
                </c:pt>
                <c:pt idx="764">
                  <c:v>-9.1156644791155372E-2</c:v>
                </c:pt>
                <c:pt idx="765">
                  <c:v>-9.1165667192033339E-2</c:v>
                </c:pt>
                <c:pt idx="766">
                  <c:v>-9.1174689439304402E-2</c:v>
                </c:pt>
                <c:pt idx="767">
                  <c:v>-9.1183711532968559E-2</c:v>
                </c:pt>
                <c:pt idx="768">
                  <c:v>-9.1192733473032916E-2</c:v>
                </c:pt>
                <c:pt idx="769">
                  <c:v>-9.1201755259499251E-2</c:v>
                </c:pt>
                <c:pt idx="770">
                  <c:v>-9.1210776892362233E-2</c:v>
                </c:pt>
                <c:pt idx="771">
                  <c:v>-9.1219798371639627E-2</c:v>
                </c:pt>
                <c:pt idx="772">
                  <c:v>-9.1228819697317221E-2</c:v>
                </c:pt>
                <c:pt idx="773">
                  <c:v>-9.1237840869400344E-2</c:v>
                </c:pt>
                <c:pt idx="774">
                  <c:v>-9.1246861887901431E-2</c:v>
                </c:pt>
                <c:pt idx="775">
                  <c:v>-9.1255882752813378E-2</c:v>
                </c:pt>
                <c:pt idx="776">
                  <c:v>-9.1264903464139735E-2</c:v>
                </c:pt>
                <c:pt idx="777">
                  <c:v>-9.1273924021884056E-2</c:v>
                </c:pt>
                <c:pt idx="778">
                  <c:v>-9.1282944426048118E-2</c:v>
                </c:pt>
                <c:pt idx="779">
                  <c:v>-9.1291964676639026E-2</c:v>
                </c:pt>
                <c:pt idx="780">
                  <c:v>-9.1300984773647897E-2</c:v>
                </c:pt>
                <c:pt idx="781">
                  <c:v>-9.1310004717085391E-2</c:v>
                </c:pt>
                <c:pt idx="782">
                  <c:v>-9.1319024506953284E-2</c:v>
                </c:pt>
                <c:pt idx="783">
                  <c:v>-9.1328044143251574E-2</c:v>
                </c:pt>
                <c:pt idx="784">
                  <c:v>-9.1337063625978487E-2</c:v>
                </c:pt>
                <c:pt idx="785">
                  <c:v>-9.1346082955139352E-2</c:v>
                </c:pt>
                <c:pt idx="786">
                  <c:v>-9.1355102130743049E-2</c:v>
                </c:pt>
                <c:pt idx="787">
                  <c:v>-9.1364121152782474E-2</c:v>
                </c:pt>
                <c:pt idx="788">
                  <c:v>-9.1373140021266508E-2</c:v>
                </c:pt>
                <c:pt idx="789">
                  <c:v>-9.1382158736188046E-2</c:v>
                </c:pt>
                <c:pt idx="790">
                  <c:v>-9.1391177297563075E-2</c:v>
                </c:pt>
                <c:pt idx="791">
                  <c:v>-9.1400195705379161E-2</c:v>
                </c:pt>
                <c:pt idx="792">
                  <c:v>-9.1409213959650515E-2</c:v>
                </c:pt>
                <c:pt idx="793">
                  <c:v>-9.141823206037536E-2</c:v>
                </c:pt>
                <c:pt idx="794">
                  <c:v>-9.142725000754659E-2</c:v>
                </c:pt>
                <c:pt idx="795">
                  <c:v>-9.143626780118197E-2</c:v>
                </c:pt>
                <c:pt idx="796">
                  <c:v>-9.144528544127084E-2</c:v>
                </c:pt>
                <c:pt idx="797">
                  <c:v>-9.1454302927820308E-2</c:v>
                </c:pt>
                <c:pt idx="798">
                  <c:v>-9.1463320260837477E-2</c:v>
                </c:pt>
                <c:pt idx="799">
                  <c:v>-9.147233744031702E-2</c:v>
                </c:pt>
                <c:pt idx="800">
                  <c:v>-9.1481354466266041E-2</c:v>
                </c:pt>
                <c:pt idx="801">
                  <c:v>-9.1490371338686316E-2</c:v>
                </c:pt>
                <c:pt idx="802">
                  <c:v>-9.149938805757607E-2</c:v>
                </c:pt>
                <c:pt idx="803">
                  <c:v>-9.1508404622940631E-2</c:v>
                </c:pt>
                <c:pt idx="804">
                  <c:v>-9.151742103478E-2</c:v>
                </c:pt>
                <c:pt idx="805">
                  <c:v>-9.1526437293094176E-2</c:v>
                </c:pt>
                <c:pt idx="806">
                  <c:v>-9.1535453397893818E-2</c:v>
                </c:pt>
                <c:pt idx="807">
                  <c:v>-9.1544469349182478E-2</c:v>
                </c:pt>
                <c:pt idx="808">
                  <c:v>-9.1553485146949498E-2</c:v>
                </c:pt>
                <c:pt idx="809">
                  <c:v>-9.1562500791198431E-2</c:v>
                </c:pt>
                <c:pt idx="810">
                  <c:v>-9.1571516281947041E-2</c:v>
                </c:pt>
                <c:pt idx="811">
                  <c:v>-9.1580531619175787E-2</c:v>
                </c:pt>
                <c:pt idx="812">
                  <c:v>-9.1589546802902433E-2</c:v>
                </c:pt>
                <c:pt idx="813">
                  <c:v>-9.1598561833123426E-2</c:v>
                </c:pt>
                <c:pt idx="814">
                  <c:v>-9.160757670984232E-2</c:v>
                </c:pt>
                <c:pt idx="815">
                  <c:v>-9.1616591433066219E-2</c:v>
                </c:pt>
                <c:pt idx="816">
                  <c:v>-9.1625606002788018E-2</c:v>
                </c:pt>
                <c:pt idx="817">
                  <c:v>-9.163462041901127E-2</c:v>
                </c:pt>
                <c:pt idx="818">
                  <c:v>-9.1643634681746633E-2</c:v>
                </c:pt>
                <c:pt idx="819">
                  <c:v>-9.1652648790988778E-2</c:v>
                </c:pt>
                <c:pt idx="820">
                  <c:v>-9.1661662746741257E-2</c:v>
                </c:pt>
                <c:pt idx="821">
                  <c:v>-9.1670676549007624E-2</c:v>
                </c:pt>
                <c:pt idx="822">
                  <c:v>-9.1679690197784325E-2</c:v>
                </c:pt>
                <c:pt idx="823">
                  <c:v>-9.1688703693085571E-2</c:v>
                </c:pt>
                <c:pt idx="824">
                  <c:v>-9.1697717034900705E-2</c:v>
                </c:pt>
                <c:pt idx="825">
                  <c:v>-9.1706730223238608E-2</c:v>
                </c:pt>
                <c:pt idx="826">
                  <c:v>-9.1715743258097504E-2</c:v>
                </c:pt>
                <c:pt idx="827">
                  <c:v>-9.1724756139486274E-2</c:v>
                </c:pt>
                <c:pt idx="828">
                  <c:v>-9.1733768867401366E-2</c:v>
                </c:pt>
                <c:pt idx="829">
                  <c:v>-9.1742781441849885E-2</c:v>
                </c:pt>
                <c:pt idx="830">
                  <c:v>-9.1751793862830056E-2</c:v>
                </c:pt>
                <c:pt idx="831">
                  <c:v>-9.1760806130343653E-2</c:v>
                </c:pt>
                <c:pt idx="832">
                  <c:v>-9.1769818244399559E-2</c:v>
                </c:pt>
                <c:pt idx="833">
                  <c:v>-9.1778830204990669E-2</c:v>
                </c:pt>
                <c:pt idx="834">
                  <c:v>-9.1787842012115206E-2</c:v>
                </c:pt>
                <c:pt idx="835">
                  <c:v>-9.1796853665794487E-2</c:v>
                </c:pt>
                <c:pt idx="836">
                  <c:v>-9.18058651660143E-2</c:v>
                </c:pt>
                <c:pt idx="837">
                  <c:v>-9.1814876512783528E-2</c:v>
                </c:pt>
                <c:pt idx="838">
                  <c:v>-9.1823887706098617E-2</c:v>
                </c:pt>
                <c:pt idx="839">
                  <c:v>-9.1832898745966673E-2</c:v>
                </c:pt>
                <c:pt idx="840">
                  <c:v>-9.184190963239125E-2</c:v>
                </c:pt>
                <c:pt idx="841">
                  <c:v>-9.1850920365368793E-2</c:v>
                </c:pt>
                <c:pt idx="842">
                  <c:v>-9.1859930944908186E-2</c:v>
                </c:pt>
                <c:pt idx="843">
                  <c:v>-9.1868941371007651E-2</c:v>
                </c:pt>
                <c:pt idx="844">
                  <c:v>-9.1877951643667188E-2</c:v>
                </c:pt>
                <c:pt idx="845">
                  <c:v>-9.188696176289568E-2</c:v>
                </c:pt>
                <c:pt idx="846">
                  <c:v>-9.1895971728689574E-2</c:v>
                </c:pt>
                <c:pt idx="847">
                  <c:v>-9.1904981541052422E-2</c:v>
                </c:pt>
                <c:pt idx="848">
                  <c:v>-9.1913991199986E-2</c:v>
                </c:pt>
                <c:pt idx="849">
                  <c:v>-9.1923000705493862E-2</c:v>
                </c:pt>
                <c:pt idx="850">
                  <c:v>-9.1932010057576008E-2</c:v>
                </c:pt>
                <c:pt idx="851">
                  <c:v>-9.1941019256234213E-2</c:v>
                </c:pt>
                <c:pt idx="852">
                  <c:v>-9.1950028301473807E-2</c:v>
                </c:pt>
                <c:pt idx="853">
                  <c:v>-9.1959037193298343E-2</c:v>
                </c:pt>
                <c:pt idx="854">
                  <c:v>-9.1968045931706044E-2</c:v>
                </c:pt>
                <c:pt idx="855">
                  <c:v>-9.1977054516700463E-2</c:v>
                </c:pt>
                <c:pt idx="856">
                  <c:v>-9.1986062948279823E-2</c:v>
                </c:pt>
                <c:pt idx="857">
                  <c:v>-9.1995071226461889E-2</c:v>
                </c:pt>
                <c:pt idx="858">
                  <c:v>-9.2004079351228896E-2</c:v>
                </c:pt>
                <c:pt idx="859">
                  <c:v>-9.201308732258795E-2</c:v>
                </c:pt>
                <c:pt idx="860">
                  <c:v>-9.2022095140547933E-2</c:v>
                </c:pt>
                <c:pt idx="861">
                  <c:v>-9.2031102805105292E-2</c:v>
                </c:pt>
                <c:pt idx="862">
                  <c:v>-9.2040110316265356E-2</c:v>
                </c:pt>
                <c:pt idx="863">
                  <c:v>-9.2049117674029901E-2</c:v>
                </c:pt>
                <c:pt idx="864">
                  <c:v>-9.2058124878393599E-2</c:v>
                </c:pt>
                <c:pt idx="865">
                  <c:v>-9.2067131929372437E-2</c:v>
                </c:pt>
                <c:pt idx="866">
                  <c:v>-9.2076138826964637E-2</c:v>
                </c:pt>
                <c:pt idx="867">
                  <c:v>-9.2085145571164873E-2</c:v>
                </c:pt>
                <c:pt idx="868">
                  <c:v>-9.2094152161982024E-2</c:v>
                </c:pt>
                <c:pt idx="869">
                  <c:v>-9.2103158599416091E-2</c:v>
                </c:pt>
                <c:pt idx="870">
                  <c:v>-9.2112164883470626E-2</c:v>
                </c:pt>
                <c:pt idx="871">
                  <c:v>-9.2121171014142078E-2</c:v>
                </c:pt>
                <c:pt idx="872">
                  <c:v>-9.2130176991435775E-2</c:v>
                </c:pt>
                <c:pt idx="873">
                  <c:v>-9.2139182815365928E-2</c:v>
                </c:pt>
                <c:pt idx="874">
                  <c:v>-9.2148188485909444E-2</c:v>
                </c:pt>
                <c:pt idx="875">
                  <c:v>-9.2157194003091192E-2</c:v>
                </c:pt>
                <c:pt idx="876">
                  <c:v>-9.2166199366902291E-2</c:v>
                </c:pt>
                <c:pt idx="877">
                  <c:v>-9.2175204577351622E-2</c:v>
                </c:pt>
                <c:pt idx="878">
                  <c:v>-9.2184209634428527E-2</c:v>
                </c:pt>
                <c:pt idx="879">
                  <c:v>-9.2193214538154322E-2</c:v>
                </c:pt>
                <c:pt idx="880">
                  <c:v>-9.2202219288516574E-2</c:v>
                </c:pt>
                <c:pt idx="881">
                  <c:v>-9.2211223885517057E-2</c:v>
                </c:pt>
                <c:pt idx="882">
                  <c:v>-9.2220228329166432E-2</c:v>
                </c:pt>
                <c:pt idx="883">
                  <c:v>-9.2229232619466472E-2</c:v>
                </c:pt>
                <c:pt idx="884">
                  <c:v>-9.2238236756408298E-2</c:v>
                </c:pt>
                <c:pt idx="885">
                  <c:v>-9.224724074000612E-2</c:v>
                </c:pt>
                <c:pt idx="886">
                  <c:v>-9.2256244570258161E-2</c:v>
                </c:pt>
                <c:pt idx="887">
                  <c:v>-9.2265248247167975E-2</c:v>
                </c:pt>
                <c:pt idx="888">
                  <c:v>-9.2274251770728455E-2</c:v>
                </c:pt>
                <c:pt idx="889">
                  <c:v>-9.2283255140953813E-2</c:v>
                </c:pt>
                <c:pt idx="890">
                  <c:v>-9.2292258357840495E-2</c:v>
                </c:pt>
                <c:pt idx="891">
                  <c:v>-9.2301261421392056E-2</c:v>
                </c:pt>
                <c:pt idx="892">
                  <c:v>-9.2310264331612046E-2</c:v>
                </c:pt>
                <c:pt idx="893">
                  <c:v>-9.2319267088493362E-2</c:v>
                </c:pt>
                <c:pt idx="894">
                  <c:v>-9.2328269692057319E-2</c:v>
                </c:pt>
                <c:pt idx="895">
                  <c:v>-9.2337272142286153E-2</c:v>
                </c:pt>
                <c:pt idx="896">
                  <c:v>-9.2346274439194076E-2</c:v>
                </c:pt>
                <c:pt idx="897">
                  <c:v>-9.2355276582777535E-2</c:v>
                </c:pt>
                <c:pt idx="898">
                  <c:v>-9.2364278573043634E-2</c:v>
                </c:pt>
                <c:pt idx="899">
                  <c:v>-9.2373280409983494E-2</c:v>
                </c:pt>
                <c:pt idx="900">
                  <c:v>-9.2382282093614876E-2</c:v>
                </c:pt>
                <c:pt idx="901">
                  <c:v>-9.2391283623928899E-2</c:v>
                </c:pt>
                <c:pt idx="902">
                  <c:v>-9.2400285000934446E-2</c:v>
                </c:pt>
                <c:pt idx="903">
                  <c:v>-9.2409286224627962E-2</c:v>
                </c:pt>
                <c:pt idx="904">
                  <c:v>-9.2418287295013002E-2</c:v>
                </c:pt>
                <c:pt idx="905">
                  <c:v>-9.2427288212098446E-2</c:v>
                </c:pt>
                <c:pt idx="906">
                  <c:v>-9.2436288975875414E-2</c:v>
                </c:pt>
                <c:pt idx="907">
                  <c:v>-9.2445289586352786E-2</c:v>
                </c:pt>
                <c:pt idx="908">
                  <c:v>-9.2454290043528786E-2</c:v>
                </c:pt>
                <c:pt idx="909">
                  <c:v>-9.246329034741585E-2</c:v>
                </c:pt>
                <c:pt idx="910">
                  <c:v>-9.2472290498005094E-2</c:v>
                </c:pt>
                <c:pt idx="911">
                  <c:v>-9.2481290495300073E-2</c:v>
                </c:pt>
                <c:pt idx="912">
                  <c:v>-9.2490290339304337E-2</c:v>
                </c:pt>
                <c:pt idx="913">
                  <c:v>-9.2499290030017889E-2</c:v>
                </c:pt>
                <c:pt idx="914">
                  <c:v>-9.2508289567453161E-2</c:v>
                </c:pt>
                <c:pt idx="915">
                  <c:v>-9.2517288951604826E-2</c:v>
                </c:pt>
                <c:pt idx="916">
                  <c:v>-9.2526288182467553E-2</c:v>
                </c:pt>
                <c:pt idx="917">
                  <c:v>-9.253528726006266E-2</c:v>
                </c:pt>
                <c:pt idx="918">
                  <c:v>-9.2544286184370605E-2</c:v>
                </c:pt>
                <c:pt idx="919">
                  <c:v>-9.255328495541093E-2</c:v>
                </c:pt>
                <c:pt idx="920">
                  <c:v>-9.2562283573172977E-2</c:v>
                </c:pt>
                <c:pt idx="921">
                  <c:v>-9.2571282037662073E-2</c:v>
                </c:pt>
                <c:pt idx="922">
                  <c:v>-9.2580280348888877E-2</c:v>
                </c:pt>
                <c:pt idx="923">
                  <c:v>-9.2589278506844508E-2</c:v>
                </c:pt>
                <c:pt idx="924">
                  <c:v>-9.2598276511537847E-2</c:v>
                </c:pt>
                <c:pt idx="925">
                  <c:v>-9.2607274362974223E-2</c:v>
                </c:pt>
                <c:pt idx="926">
                  <c:v>-9.2616272061144755E-2</c:v>
                </c:pt>
                <c:pt idx="927">
                  <c:v>-9.2625269606063654E-2</c:v>
                </c:pt>
                <c:pt idx="928">
                  <c:v>-9.2634266997722037E-2</c:v>
                </c:pt>
                <c:pt idx="929">
                  <c:v>-9.2643264236123457E-2</c:v>
                </c:pt>
                <c:pt idx="930">
                  <c:v>-9.2652261321278573E-2</c:v>
                </c:pt>
                <c:pt idx="931">
                  <c:v>-9.2661258253180279E-2</c:v>
                </c:pt>
                <c:pt idx="932">
                  <c:v>-9.2670255031839233E-2</c:v>
                </c:pt>
                <c:pt idx="933">
                  <c:v>-9.2679251657257211E-2</c:v>
                </c:pt>
                <c:pt idx="934">
                  <c:v>-9.2688248129427109E-2</c:v>
                </c:pt>
                <c:pt idx="935">
                  <c:v>-9.2697244448363136E-2</c:v>
                </c:pt>
                <c:pt idx="936">
                  <c:v>-9.2706240614052859E-2</c:v>
                </c:pt>
                <c:pt idx="937">
                  <c:v>-9.2715236626508712E-2</c:v>
                </c:pt>
                <c:pt idx="938">
                  <c:v>-9.2724232485737801E-2</c:v>
                </c:pt>
                <c:pt idx="939">
                  <c:v>-9.273322819172769E-2</c:v>
                </c:pt>
                <c:pt idx="940">
                  <c:v>-9.2742223744489038E-2</c:v>
                </c:pt>
                <c:pt idx="941">
                  <c:v>-9.2751219144021846E-2</c:v>
                </c:pt>
                <c:pt idx="942">
                  <c:v>-9.2760214390334994E-2</c:v>
                </c:pt>
                <c:pt idx="943">
                  <c:v>-9.2769209483423154E-2</c:v>
                </c:pt>
                <c:pt idx="944">
                  <c:v>-9.2778204423288102E-2</c:v>
                </c:pt>
                <c:pt idx="945">
                  <c:v>-9.2787199209935167E-2</c:v>
                </c:pt>
                <c:pt idx="946">
                  <c:v>-9.2796193843366126E-2</c:v>
                </c:pt>
                <c:pt idx="947">
                  <c:v>-9.2805188323586307E-2</c:v>
                </c:pt>
                <c:pt idx="948">
                  <c:v>-9.2814182650583277E-2</c:v>
                </c:pt>
                <c:pt idx="949">
                  <c:v>-9.2823176824380127E-2</c:v>
                </c:pt>
                <c:pt idx="950">
                  <c:v>-9.2832170844964423E-2</c:v>
                </c:pt>
                <c:pt idx="951">
                  <c:v>-9.2841164712343272E-2</c:v>
                </c:pt>
                <c:pt idx="952">
                  <c:v>-9.2850158426520224E-2</c:v>
                </c:pt>
                <c:pt idx="953">
                  <c:v>-9.2859151987498834E-2</c:v>
                </c:pt>
                <c:pt idx="954">
                  <c:v>-9.2868145395275548E-2</c:v>
                </c:pt>
                <c:pt idx="955">
                  <c:v>-9.2877138649853919E-2</c:v>
                </c:pt>
                <c:pt idx="956">
                  <c:v>-9.2886131751241052E-2</c:v>
                </c:pt>
                <c:pt idx="957">
                  <c:v>-9.2895124699429843E-2</c:v>
                </c:pt>
                <c:pt idx="958">
                  <c:v>-9.2904117494430949E-2</c:v>
                </c:pt>
                <c:pt idx="959">
                  <c:v>-9.291311013624437E-2</c:v>
                </c:pt>
                <c:pt idx="960">
                  <c:v>-9.2922102624873659E-2</c:v>
                </c:pt>
                <c:pt idx="961">
                  <c:v>-9.2931094960311711E-2</c:v>
                </c:pt>
                <c:pt idx="962">
                  <c:v>-9.2940087142578065E-2</c:v>
                </c:pt>
                <c:pt idx="963">
                  <c:v>-9.2949079171653182E-2</c:v>
                </c:pt>
                <c:pt idx="964">
                  <c:v>-9.2958071047558377E-2</c:v>
                </c:pt>
                <c:pt idx="965">
                  <c:v>-9.296706277028477E-2</c:v>
                </c:pt>
                <c:pt idx="966">
                  <c:v>-9.2976054339841241E-2</c:v>
                </c:pt>
                <c:pt idx="967">
                  <c:v>-9.2985045756227791E-2</c:v>
                </c:pt>
                <c:pt idx="968">
                  <c:v>-9.2994037019439091E-2</c:v>
                </c:pt>
                <c:pt idx="969">
                  <c:v>-9.3003028129484022E-2</c:v>
                </c:pt>
                <c:pt idx="970">
                  <c:v>-9.3012019086367914E-2</c:v>
                </c:pt>
                <c:pt idx="971">
                  <c:v>-9.302100989008899E-2</c:v>
                </c:pt>
                <c:pt idx="972">
                  <c:v>-9.3030000540650803E-2</c:v>
                </c:pt>
                <c:pt idx="973">
                  <c:v>-9.3038991038053354E-2</c:v>
                </c:pt>
                <c:pt idx="974">
                  <c:v>-9.3047981382300193E-2</c:v>
                </c:pt>
                <c:pt idx="975">
                  <c:v>-9.3056971573391323E-2</c:v>
                </c:pt>
                <c:pt idx="976">
                  <c:v>-9.3065961611332071E-2</c:v>
                </c:pt>
                <c:pt idx="977">
                  <c:v>-9.3074951496118885E-2</c:v>
                </c:pt>
                <c:pt idx="978">
                  <c:v>-9.30839412277642E-2</c:v>
                </c:pt>
                <c:pt idx="979">
                  <c:v>-9.3092930806264462E-2</c:v>
                </c:pt>
                <c:pt idx="980">
                  <c:v>-9.3101920231621449E-2</c:v>
                </c:pt>
                <c:pt idx="981">
                  <c:v>-9.311090950383516E-2</c:v>
                </c:pt>
                <c:pt idx="982">
                  <c:v>-9.31198986229127E-2</c:v>
                </c:pt>
                <c:pt idx="983">
                  <c:v>-9.3128887588850517E-2</c:v>
                </c:pt>
                <c:pt idx="984">
                  <c:v>-9.3137876401653941E-2</c:v>
                </c:pt>
                <c:pt idx="985">
                  <c:v>-9.3146865061330075E-2</c:v>
                </c:pt>
                <c:pt idx="986">
                  <c:v>-9.3155853567870039E-2</c:v>
                </c:pt>
                <c:pt idx="987">
                  <c:v>-9.3164841921288044E-2</c:v>
                </c:pt>
                <c:pt idx="988">
                  <c:v>-9.3173830121576984E-2</c:v>
                </c:pt>
                <c:pt idx="989">
                  <c:v>-9.3182818168743964E-2</c:v>
                </c:pt>
                <c:pt idx="990">
                  <c:v>-9.3191806062790761E-2</c:v>
                </c:pt>
                <c:pt idx="991">
                  <c:v>-9.3200793803715598E-2</c:v>
                </c:pt>
                <c:pt idx="992">
                  <c:v>-9.3209781391520252E-2</c:v>
                </c:pt>
                <c:pt idx="993">
                  <c:v>-9.3218768826213605E-2</c:v>
                </c:pt>
                <c:pt idx="994">
                  <c:v>-9.3227756107800985E-2</c:v>
                </c:pt>
                <c:pt idx="995">
                  <c:v>-9.3236743236266406E-2</c:v>
                </c:pt>
                <c:pt idx="996">
                  <c:v>-9.3245730211629407E-2</c:v>
                </c:pt>
                <c:pt idx="997">
                  <c:v>-9.3254717033879331E-2</c:v>
                </c:pt>
                <c:pt idx="998">
                  <c:v>-9.326370370303394E-2</c:v>
                </c:pt>
                <c:pt idx="999">
                  <c:v>-9.32726902190808E-2</c:v>
                </c:pt>
                <c:pt idx="1000">
                  <c:v>-9.3281676582032347E-2</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Calculs!$AH$4:$AH$1004</c:f>
              <c:numCache>
                <c:formatCode>0.00</c:formatCode>
                <c:ptCount val="1001"/>
                <c:pt idx="0">
                  <c:v>0</c:v>
                </c:pt>
                <c:pt idx="1">
                  <c:v>37.994234921278682</c:v>
                </c:pt>
                <c:pt idx="2">
                  <c:v>162.7288653385709</c:v>
                </c:pt>
                <c:pt idx="3">
                  <c:v>238.65786022488359</c:v>
                </c:pt>
                <c:pt idx="4">
                  <c:v>230.49266082943078</c:v>
                </c:pt>
                <c:pt idx="5">
                  <c:v>222.3042469064284</c:v>
                </c:pt>
                <c:pt idx="6">
                  <c:v>218.96546390287884</c:v>
                </c:pt>
                <c:pt idx="7">
                  <c:v>220.49137629728878</c:v>
                </c:pt>
                <c:pt idx="8">
                  <c:v>222.01418838421725</c:v>
                </c:pt>
                <c:pt idx="9">
                  <c:v>223.53380275049025</c:v>
                </c:pt>
                <c:pt idx="10">
                  <c:v>225.05012112966793</c:v>
                </c:pt>
                <c:pt idx="11">
                  <c:v>226.05629706331149</c:v>
                </c:pt>
                <c:pt idx="12">
                  <c:v>226.55072879301011</c:v>
                </c:pt>
                <c:pt idx="13">
                  <c:v>227.03978230686135</c:v>
                </c:pt>
                <c:pt idx="14">
                  <c:v>227.52341292815336</c:v>
                </c:pt>
                <c:pt idx="15">
                  <c:v>228.00157641703956</c:v>
                </c:pt>
                <c:pt idx="16">
                  <c:v>228.47422898189535</c:v>
                </c:pt>
                <c:pt idx="17">
                  <c:v>228.94132729064535</c:v>
                </c:pt>
                <c:pt idx="18">
                  <c:v>229.40282848205658</c:v>
                </c:pt>
                <c:pt idx="19">
                  <c:v>229.85869017699309</c:v>
                </c:pt>
                <c:pt idx="20">
                  <c:v>230.30887048962836</c:v>
                </c:pt>
                <c:pt idx="21">
                  <c:v>230.54896157045857</c:v>
                </c:pt>
                <c:pt idx="22">
                  <c:v>230.57835825166683</c:v>
                </c:pt>
                <c:pt idx="23">
                  <c:v>230.60133629667754</c:v>
                </c:pt>
                <c:pt idx="24">
                  <c:v>230.61788878084269</c:v>
                </c:pt>
                <c:pt idx="25">
                  <c:v>230.62800959669906</c:v>
                </c:pt>
                <c:pt idx="26">
                  <c:v>230.63169345731532</c:v>
                </c:pt>
                <c:pt idx="27">
                  <c:v>230.62893589942519</c:v>
                </c:pt>
                <c:pt idx="28">
                  <c:v>230.61973328634522</c:v>
                </c:pt>
                <c:pt idx="29">
                  <c:v>230.60408281067529</c:v>
                </c:pt>
                <c:pt idx="30">
                  <c:v>230.58198249678011</c:v>
                </c:pt>
                <c:pt idx="31">
                  <c:v>230.55343120305002</c:v>
                </c:pt>
                <c:pt idx="32">
                  <c:v>230.51842862393971</c:v>
                </c:pt>
                <c:pt idx="33">
                  <c:v>230.47697529178379</c:v>
                </c:pt>
                <c:pt idx="34">
                  <c:v>230.42907257838701</c:v>
                </c:pt>
                <c:pt idx="35">
                  <c:v>230.3747226963888</c:v>
                </c:pt>
                <c:pt idx="36">
                  <c:v>230.31392870040054</c:v>
                </c:pt>
                <c:pt idx="37">
                  <c:v>230.24669448791522</c:v>
                </c:pt>
                <c:pt idx="38">
                  <c:v>230.17302479998747</c:v>
                </c:pt>
                <c:pt idx="39">
                  <c:v>230.09292522168425</c:v>
                </c:pt>
                <c:pt idx="40">
                  <c:v>230.00640218230492</c:v>
                </c:pt>
                <c:pt idx="41">
                  <c:v>229.7526839563339</c:v>
                </c:pt>
                <c:pt idx="42">
                  <c:v>229.33142249121241</c:v>
                </c:pt>
                <c:pt idx="43">
                  <c:v>228.90347151414011</c:v>
                </c:pt>
                <c:pt idx="44">
                  <c:v>228.4688713358666</c:v>
                </c:pt>
                <c:pt idx="45">
                  <c:v>228.02766315723701</c:v>
                </c:pt>
                <c:pt idx="46">
                  <c:v>227.57988905924802</c:v>
                </c:pt>
                <c:pt idx="47">
                  <c:v>227.12559199285428</c:v>
                </c:pt>
                <c:pt idx="48">
                  <c:v>226.66481576852942</c:v>
                </c:pt>
                <c:pt idx="49">
                  <c:v>226.19760504558604</c:v>
                </c:pt>
                <c:pt idx="50">
                  <c:v>225.72400532126071</c:v>
                </c:pt>
                <c:pt idx="51">
                  <c:v>225.24406291956748</c:v>
                </c:pt>
                <c:pt idx="52">
                  <c:v>224.75782497992506</c:v>
                </c:pt>
                <c:pt idx="53">
                  <c:v>224.26533944556411</c:v>
                </c:pt>
                <c:pt idx="54">
                  <c:v>223.76665505171835</c:v>
                </c:pt>
                <c:pt idx="55">
                  <c:v>223.26182131360486</c:v>
                </c:pt>
                <c:pt idx="56">
                  <c:v>222.75088851420062</c:v>
                </c:pt>
                <c:pt idx="57">
                  <c:v>222.23390769181844</c:v>
                </c:pt>
                <c:pt idx="58">
                  <c:v>221.71093062748986</c:v>
                </c:pt>
                <c:pt idx="59">
                  <c:v>221.18200983215888</c:v>
                </c:pt>
                <c:pt idx="60">
                  <c:v>220.64719853369445</c:v>
                </c:pt>
                <c:pt idx="61">
                  <c:v>220.10655066372496</c:v>
                </c:pt>
                <c:pt idx="62">
                  <c:v>219.5601208443027</c:v>
                </c:pt>
                <c:pt idx="63">
                  <c:v>219.00796437440349</c:v>
                </c:pt>
                <c:pt idx="64">
                  <c:v>218.45013721626648</c:v>
                </c:pt>
                <c:pt idx="65">
                  <c:v>217.88669598158242</c:v>
                </c:pt>
                <c:pt idx="66">
                  <c:v>217.3176979175343</c:v>
                </c:pt>
                <c:pt idx="67">
                  <c:v>216.74320089269753</c:v>
                </c:pt>
                <c:pt idx="68">
                  <c:v>216.16326338280595</c:v>
                </c:pt>
                <c:pt idx="69">
                  <c:v>215.57794445638996</c:v>
                </c:pt>
                <c:pt idx="70">
                  <c:v>214.98730376029212</c:v>
                </c:pt>
                <c:pt idx="71">
                  <c:v>214.39140150506756</c:v>
                </c:pt>
                <c:pt idx="72">
                  <c:v>213.7902984502758</c:v>
                </c:pt>
                <c:pt idx="73">
                  <c:v>213.18405588966834</c:v>
                </c:pt>
                <c:pt idx="74">
                  <c:v>212.57273563628115</c:v>
                </c:pt>
                <c:pt idx="75">
                  <c:v>211.95640000743629</c:v>
                </c:pt>
                <c:pt idx="76">
                  <c:v>211.33511180966045</c:v>
                </c:pt>
                <c:pt idx="77">
                  <c:v>210.7089343235256</c:v>
                </c:pt>
                <c:pt idx="78">
                  <c:v>210.07793128841917</c:v>
                </c:pt>
                <c:pt idx="79">
                  <c:v>209.44216688725001</c:v>
                </c:pt>
                <c:pt idx="80">
                  <c:v>208.80170573109604</c:v>
                </c:pt>
                <c:pt idx="81">
                  <c:v>207.9894535900784</c:v>
                </c:pt>
                <c:pt idx="82">
                  <c:v>207.00533414072569</c:v>
                </c:pt>
                <c:pt idx="83">
                  <c:v>206.016882523166</c:v>
                </c:pt>
                <c:pt idx="84">
                  <c:v>205.0241984371516</c:v>
                </c:pt>
                <c:pt idx="85">
                  <c:v>204.02738168463017</c:v>
                </c:pt>
                <c:pt idx="86">
                  <c:v>203.02653214509343</c:v>
                </c:pt>
                <c:pt idx="87">
                  <c:v>202.02174975108662</c:v>
                </c:pt>
                <c:pt idx="88">
                  <c:v>201.01313446388792</c:v>
                </c:pt>
                <c:pt idx="89">
                  <c:v>200.00078624936742</c:v>
                </c:pt>
                <c:pt idx="90">
                  <c:v>198.98480505403464</c:v>
                </c:pt>
                <c:pt idx="91">
                  <c:v>197.89098241273157</c:v>
                </c:pt>
                <c:pt idx="92">
                  <c:v>196.71938565811431</c:v>
                </c:pt>
                <c:pt idx="93">
                  <c:v>195.54459022440989</c:v>
                </c:pt>
                <c:pt idx="94">
                  <c:v>194.36671105341816</c:v>
                </c:pt>
                <c:pt idx="95">
                  <c:v>193.1858627837249</c:v>
                </c:pt>
                <c:pt idx="96">
                  <c:v>192.00215972422114</c:v>
                </c:pt>
                <c:pt idx="97">
                  <c:v>190.81571582798637</c:v>
                </c:pt>
                <c:pt idx="98">
                  <c:v>189.62664466654618</c:v>
                </c:pt>
                <c:pt idx="99">
                  <c:v>188.43505940451041</c:v>
                </c:pt>
                <c:pt idx="100">
                  <c:v>187.24107277460101</c:v>
                </c:pt>
                <c:pt idx="101">
                  <c:v>186.03283898366442</c:v>
                </c:pt>
                <c:pt idx="102">
                  <c:v>184.81046967040382</c:v>
                </c:pt>
                <c:pt idx="103">
                  <c:v>183.58606578400656</c:v>
                </c:pt>
                <c:pt idx="104">
                  <c:v>182.35974047828438</c:v>
                </c:pt>
                <c:pt idx="105">
                  <c:v>181.13160632399064</c:v>
                </c:pt>
                <c:pt idx="106">
                  <c:v>179.9017752858143</c:v>
                </c:pt>
                <c:pt idx="107">
                  <c:v>178.67035869982979</c:v>
                </c:pt>
                <c:pt idx="108">
                  <c:v>177.43746725140738</c:v>
                </c:pt>
                <c:pt idx="109">
                  <c:v>176.20321095359026</c:v>
                </c:pt>
                <c:pt idx="110">
                  <c:v>174.96769912594104</c:v>
                </c:pt>
                <c:pt idx="111">
                  <c:v>173.86955401416722</c:v>
                </c:pt>
                <c:pt idx="112">
                  <c:v>172.90882872366902</c:v>
                </c:pt>
                <c:pt idx="113">
                  <c:v>171.94670022892413</c:v>
                </c:pt>
                <c:pt idx="114">
                  <c:v>170.98324988976731</c:v>
                </c:pt>
                <c:pt idx="115">
                  <c:v>170.01855864655306</c:v>
                </c:pt>
                <c:pt idx="116">
                  <c:v>169.05270700614935</c:v>
                </c:pt>
                <c:pt idx="117">
                  <c:v>168.08577502820594</c:v>
                </c:pt>
                <c:pt idx="118">
                  <c:v>167.11784231169929</c:v>
                </c:pt>
                <c:pt idx="119">
                  <c:v>166.14898798175815</c:v>
                </c:pt>
                <c:pt idx="120">
                  <c:v>165.17929067676891</c:v>
                </c:pt>
                <c:pt idx="121">
                  <c:v>163.97769911637735</c:v>
                </c:pt>
                <c:pt idx="122">
                  <c:v>162.54446398702029</c:v>
                </c:pt>
                <c:pt idx="123">
                  <c:v>161.11156577228945</c:v>
                </c:pt>
                <c:pt idx="124">
                  <c:v>159.67912147312632</c:v>
                </c:pt>
                <c:pt idx="125">
                  <c:v>158.24724683484982</c:v>
                </c:pt>
                <c:pt idx="126">
                  <c:v>156.81605633074457</c:v>
                </c:pt>
                <c:pt idx="127">
                  <c:v>155.38566314633519</c:v>
                </c:pt>
                <c:pt idx="128">
                  <c:v>153.95617916434492</c:v>
                </c:pt>
                <c:pt idx="129">
                  <c:v>152.52771495033463</c:v>
                </c:pt>
                <c:pt idx="130">
                  <c:v>151.10037973902067</c:v>
                </c:pt>
                <c:pt idx="131">
                  <c:v>149.61340959504082</c:v>
                </c:pt>
                <c:pt idx="132">
                  <c:v>148.06698335519903</c:v>
                </c:pt>
                <c:pt idx="133">
                  <c:v>146.52230499781047</c:v>
                </c:pt>
                <c:pt idx="134">
                  <c:v>144.97948895289883</c:v>
                </c:pt>
                <c:pt idx="135">
                  <c:v>143.43864802728953</c:v>
                </c:pt>
                <c:pt idx="136">
                  <c:v>141.89989339420717</c:v>
                </c:pt>
                <c:pt idx="137">
                  <c:v>140.36333458364589</c:v>
                </c:pt>
                <c:pt idx="138">
                  <c:v>138.82907947350418</c:v>
                </c:pt>
                <c:pt idx="139">
                  <c:v>137.29723428147588</c:v>
                </c:pt>
                <c:pt idx="140">
                  <c:v>135.76790355768892</c:v>
                </c:pt>
                <c:pt idx="141">
                  <c:v>133.509110808272</c:v>
                </c:pt>
                <c:pt idx="142">
                  <c:v>130.52216821482779</c:v>
                </c:pt>
                <c:pt idx="143">
                  <c:v>127.54227804967158</c:v>
                </c:pt>
                <c:pt idx="144">
                  <c:v>124.5696847716771</c:v>
                </c:pt>
                <c:pt idx="145">
                  <c:v>121.60462693802258</c:v>
                </c:pt>
                <c:pt idx="146">
                  <c:v>118.64733720267861</c:v>
                </c:pt>
                <c:pt idx="147">
                  <c:v>115.69804231824808</c:v>
                </c:pt>
                <c:pt idx="148">
                  <c:v>112.75696314108264</c:v>
                </c:pt>
                <c:pt idx="149">
                  <c:v>109.82431463959746</c:v>
                </c:pt>
                <c:pt idx="150">
                  <c:v>106.90030590570652</c:v>
                </c:pt>
                <c:pt idx="151">
                  <c:v>103.98514016929897</c:v>
                </c:pt>
                <c:pt idx="152">
                  <c:v>101.07901481567536</c:v>
                </c:pt>
                <c:pt idx="153">
                  <c:v>98.182121405862404</c:v>
                </c:pt>
                <c:pt idx="154">
                  <c:v>95.294645699724725</c:v>
                </c:pt>
                <c:pt idx="155">
                  <c:v>92.416767681790645</c:v>
                </c:pt>
                <c:pt idx="156">
                  <c:v>86.054064010699406</c:v>
                </c:pt>
                <c:pt idx="157">
                  <c:v>76.216666580964542</c:v>
                </c:pt>
                <c:pt idx="158">
                  <c:v>66.416948140149572</c:v>
                </c:pt>
                <c:pt idx="159">
                  <c:v>56.656388919125241</c:v>
                </c:pt>
                <c:pt idx="160">
                  <c:v>46.936406807482918</c:v>
                </c:pt>
                <c:pt idx="161">
                  <c:v>32.806734770718911</c:v>
                </c:pt>
                <c:pt idx="162">
                  <c:v>14.287271595115715</c:v>
                </c:pt>
                <c:pt idx="163">
                  <c:v>-3.7177805640844346</c:v>
                </c:pt>
                <c:pt idx="164">
                  <c:v>-21.206070329812803</c:v>
                </c:pt>
                <c:pt idx="165">
                  <c:v>-34.344611926427838</c:v>
                </c:pt>
                <c:pt idx="166">
                  <c:v>-43.153346551556631</c:v>
                </c:pt>
                <c:pt idx="167">
                  <c:v>-55.149765972277933</c:v>
                </c:pt>
                <c:pt idx="168">
                  <c:v>-67.972358186455935</c:v>
                </c:pt>
                <c:pt idx="169">
                  <c:v>-87.404471363086103</c:v>
                </c:pt>
                <c:pt idx="170">
                  <c:v>-108.71614290699826</c:v>
                </c:pt>
                <c:pt idx="171">
                  <c:v>-115.41183433429229</c:v>
                </c:pt>
                <c:pt idx="172">
                  <c:v>-114.61385017262214</c:v>
                </c:pt>
                <c:pt idx="173">
                  <c:v>-113.82385451200273</c:v>
                </c:pt>
                <c:pt idx="174">
                  <c:v>-113.0417402326653</c:v>
                </c:pt>
                <c:pt idx="175">
                  <c:v>-112.26740201387911</c:v>
                </c:pt>
                <c:pt idx="176">
                  <c:v>-111.50073629768947</c:v>
                </c:pt>
                <c:pt idx="177">
                  <c:v>-110.74164125350867</c:v>
                </c:pt>
                <c:pt idx="178">
                  <c:v>-109.99001674353585</c:v>
                </c:pt>
                <c:pt idx="179">
                  <c:v>-109.24576428898402</c:v>
                </c:pt>
                <c:pt idx="180">
                  <c:v>-108.50878703709181</c:v>
                </c:pt>
                <c:pt idx="181">
                  <c:v>-107.77898972890084</c:v>
                </c:pt>
                <c:pt idx="182">
                  <c:v>-107.05627866777706</c:v>
                </c:pt>
                <c:pt idx="183">
                  <c:v>-106.34056168865651</c:v>
                </c:pt>
                <c:pt idx="184">
                  <c:v>-105.63174812799743</c:v>
                </c:pt>
                <c:pt idx="185">
                  <c:v>-104.92974879441934</c:v>
                </c:pt>
                <c:pt idx="186">
                  <c:v>-104.23447594001131</c:v>
                </c:pt>
                <c:pt idx="187">
                  <c:v>-103.54584323229238</c:v>
                </c:pt>
                <c:pt idx="188">
                  <c:v>-102.86376572680683</c:v>
                </c:pt>
                <c:pt idx="189">
                  <c:v>-102.188159840338</c:v>
                </c:pt>
                <c:pt idx="190">
                  <c:v>-101.51894332472483</c:v>
                </c:pt>
                <c:pt idx="191">
                  <c:v>-100.85603524126554</c:v>
                </c:pt>
                <c:pt idx="192">
                  <c:v>-100.19935593569349</c:v>
                </c:pt>
                <c:pt idx="193">
                  <c:v>-99.548827013710522</c:v>
                </c:pt>
                <c:pt idx="194">
                  <c:v>-98.904371317063649</c:v>
                </c:pt>
                <c:pt idx="195">
                  <c:v>-98.265912900151477</c:v>
                </c:pt>
                <c:pt idx="196">
                  <c:v>-97.633377007146692</c:v>
                </c:pt>
                <c:pt idx="197">
                  <c:v>-97.006690049621639</c:v>
                </c:pt>
                <c:pt idx="198">
                  <c:v>-96.385779584664945</c:v>
                </c:pt>
                <c:pt idx="199">
                  <c:v>-95.770574293475818</c:v>
                </c:pt>
                <c:pt idx="200">
                  <c:v>-95.161003960425305</c:v>
                </c:pt>
                <c:pt idx="201">
                  <c:v>-94.55699945257183</c:v>
                </c:pt>
                <c:pt idx="202">
                  <c:v>-88.670210992678406</c:v>
                </c:pt>
                <c:pt idx="203">
                  <c:v>-83.298824679523889</c:v>
                </c:pt>
                <c:pt idx="204">
                  <c:v>-78.383658280518532</c:v>
                </c:pt>
                <c:pt idx="205">
                  <c:v>-73.873861956836166</c:v>
                </c:pt>
                <c:pt idx="206">
                  <c:v>-69.725540344538473</c:v>
                </c:pt>
                <c:pt idx="207">
                  <c:v>-65.900634609457001</c:v>
                </c:pt>
                <c:pt idx="208">
                  <c:v>-62.366009678623385</c:v>
                </c:pt>
                <c:pt idx="209">
                  <c:v>-59.092704551617828</c:v>
                </c:pt>
                <c:pt idx="210">
                  <c:v>-56.055313098675853</c:v>
                </c:pt>
                <c:pt idx="211">
                  <c:v>-53.231469924262647</c:v>
                </c:pt>
                <c:pt idx="212">
                  <c:v>-50.601421330640591</c:v>
                </c:pt>
                <c:pt idx="213">
                  <c:v>-48.147665597806629</c:v>
                </c:pt>
                <c:pt idx="214">
                  <c:v>-45.854650024526286</c:v>
                </c:pt>
                <c:pt idx="215">
                  <c:v>-43.708514684354562</c:v>
                </c:pt>
                <c:pt idx="216">
                  <c:v>-41.696874813280331</c:v>
                </c:pt>
                <c:pt idx="217">
                  <c:v>-39.808635290329335</c:v>
                </c:pt>
                <c:pt idx="218">
                  <c:v>-38.033831895216366</c:v>
                </c:pt>
                <c:pt idx="219">
                  <c:v>-36.363495000398046</c:v>
                </c:pt>
                <c:pt idx="220">
                  <c:v>-34.789532133638701</c:v>
                </c:pt>
                <c:pt idx="221">
                  <c:v>-33.3046264734622</c:v>
                </c:pt>
                <c:pt idx="222">
                  <c:v>-31.902148845910595</c:v>
                </c:pt>
                <c:pt idx="223">
                  <c:v>-30.576081201816002</c:v>
                </c:pt>
                <c:pt idx="224">
                  <c:v>-29.32094988871809</c:v>
                </c:pt>
                <c:pt idx="225">
                  <c:v>-28.131767305784251</c:v>
                </c:pt>
                <c:pt idx="226">
                  <c:v>-27.003980755522797</c:v>
                </c:pt>
                <c:pt idx="227">
                  <c:v>-25.933427492121798</c:v>
                </c:pt>
                <c:pt idx="228">
                  <c:v>-24.916295120352117</c:v>
                </c:pt>
                <c:pt idx="229">
                  <c:v>-23.949086627083833</c:v>
                </c:pt>
                <c:pt idx="230">
                  <c:v>-23.028589434331984</c:v>
                </c:pt>
                <c:pt idx="231">
                  <c:v>-22.151847952189907</c:v>
                </c:pt>
                <c:pt idx="232">
                  <c:v>-21.316139185106675</c:v>
                </c:pt>
                <c:pt idx="233">
                  <c:v>-20.518951008214387</c:v>
                </c:pt>
                <c:pt idx="234">
                  <c:v>-19.757962783840139</c:v>
                </c:pt>
                <c:pt idx="235">
                  <c:v>-19.031028033599714</c:v>
                </c:pt>
                <c:pt idx="236">
                  <c:v>-18.336158919921452</c:v>
                </c:pt>
                <c:pt idx="237">
                  <c:v>-17.671512323601277</c:v>
                </c:pt>
                <c:pt idx="238">
                  <c:v>-17.035377331961296</c:v>
                </c:pt>
                <c:pt idx="239">
                  <c:v>-16.426163976131445</c:v>
                </c:pt>
                <c:pt idx="240">
                  <c:v>-15.842393076527424</c:v>
                </c:pt>
                <c:pt idx="241">
                  <c:v>-15.282687073278357</c:v>
                </c:pt>
                <c:pt idx="242">
                  <c:v>-14.745761733603747</c:v>
                </c:pt>
                <c:pt idx="243">
                  <c:v>-14.230418641312969</c:v>
                </c:pt>
                <c:pt idx="244">
                  <c:v>-13.735538385009631</c:v>
                </c:pt>
                <c:pt idx="245">
                  <c:v>-13.260074371484453</c:v>
                </c:pt>
                <c:pt idx="246">
                  <c:v>-12.803047199389503</c:v>
                </c:pt>
                <c:pt idx="247">
                  <c:v>-12.363539535788696</c:v>
                </c:pt>
                <c:pt idx="248">
                  <c:v>-11.940691444727817</c:v>
                </c:pt>
                <c:pt idx="249">
                  <c:v>-11.533696122694767</c:v>
                </c:pt>
                <c:pt idx="250">
                  <c:v>-11.141796000859133</c:v>
                </c:pt>
                <c:pt idx="251">
                  <c:v>-10.764279178384468</c:v>
                </c:pt>
                <c:pt idx="252">
                  <c:v>-10.400476154979643</c:v>
                </c:pt>
                <c:pt idx="253">
                  <c:v>-10.049756834266073</c:v>
                </c:pt>
                <c:pt idx="254">
                  <c:v>-9.7115277725464875</c:v>
                </c:pt>
                <c:pt idx="255">
                  <c:v>-9.3852296502189159</c:v>
                </c:pt>
                <c:pt idx="256">
                  <c:v>-9.0703349454321831</c:v>
                </c:pt>
                <c:pt idx="257">
                  <c:v>-8.766345791663678</c:v>
                </c:pt>
                <c:pt idx="258">
                  <c:v>-8.4727920027505625</c:v>
                </c:pt>
                <c:pt idx="259">
                  <c:v>-8.1892292505500954</c:v>
                </c:pt>
                <c:pt idx="260">
                  <c:v>-7.9152373818685904</c:v>
                </c:pt>
                <c:pt idx="261">
                  <c:v>-7.6504188626030194</c:v>
                </c:pt>
                <c:pt idx="262">
                  <c:v>-7.3943973382038255</c:v>
                </c:pt>
                <c:pt idx="263">
                  <c:v>-7.1468163006078145</c:v>
                </c:pt>
                <c:pt idx="264">
                  <c:v>-6.9073378527212279</c:v>
                </c:pt>
                <c:pt idx="265">
                  <c:v>-6.6756415623670824</c:v>
                </c:pt>
                <c:pt idx="266">
                  <c:v>-6.4514233983591067</c:v>
                </c:pt>
                <c:pt idx="267">
                  <c:v>-6.2343947420365531</c:v>
                </c:pt>
                <c:pt idx="268">
                  <c:v>-6.0242814681982342</c:v>
                </c:pt>
                <c:pt idx="269">
                  <c:v>-5.8208230899180293</c:v>
                </c:pt>
                <c:pt idx="270">
                  <c:v>-5.6237719622140512</c:v>
                </c:pt>
                <c:pt idx="271">
                  <c:v>-5.4328925399858363</c:v>
                </c:pt>
                <c:pt idx="272">
                  <c:v>-5.2479606860331103</c:v>
                </c:pt>
                <c:pt idx="273">
                  <c:v>-5.0687630253306155</c:v>
                </c:pt>
                <c:pt idx="274">
                  <c:v>-4.8950963420601417</c:v>
                </c:pt>
                <c:pt idx="275">
                  <c:v>-4.7267670161967965</c:v>
                </c:pt>
                <c:pt idx="276">
                  <c:v>-4.5635904967147747</c:v>
                </c:pt>
                <c:pt idx="277">
                  <c:v>-4.4053908087215561</c:v>
                </c:pt>
                <c:pt idx="278">
                  <c:v>-4.2520000920505092</c:v>
                </c:pt>
                <c:pt idx="279">
                  <c:v>-4.103258169043281</c:v>
                </c:pt>
                <c:pt idx="280">
                  <c:v>-3.9590121394362625</c:v>
                </c:pt>
                <c:pt idx="281">
                  <c:v>-3.819116000432373</c:v>
                </c:pt>
                <c:pt idx="282">
                  <c:v>-3.6834302901914193</c:v>
                </c:pt>
                <c:pt idx="283">
                  <c:v>-3.5518217531111427</c:v>
                </c:pt>
                <c:pt idx="284">
                  <c:v>-3.4241630253977244</c:v>
                </c:pt>
                <c:pt idx="285">
                  <c:v>-3.3003323395405495</c:v>
                </c:pt>
                <c:pt idx="286">
                  <c:v>-3.1802132464118285</c:v>
                </c:pt>
                <c:pt idx="287">
                  <c:v>-3.0636943538088803</c:v>
                </c:pt>
                <c:pt idx="288">
                  <c:v>-2.9506690803456377</c:v>
                </c:pt>
                <c:pt idx="289">
                  <c:v>-2.8410354236816073</c:v>
                </c:pt>
                <c:pt idx="290">
                  <c:v>-2.7346957421511124</c:v>
                </c:pt>
                <c:pt idx="291">
                  <c:v>-2.6315565489244976</c:v>
                </c:pt>
                <c:pt idx="292">
                  <c:v>-2.531528317895916</c:v>
                </c:pt>
                <c:pt idx="293">
                  <c:v>-2.434525300550419</c:v>
                </c:pt>
                <c:pt idx="294">
                  <c:v>-2.3404653531163544</c:v>
                </c:pt>
                <c:pt idx="295">
                  <c:v>-2.2492697733582085</c:v>
                </c:pt>
                <c:pt idx="296">
                  <c:v>-2.1608631464102626</c:v>
                </c:pt>
                <c:pt idx="297">
                  <c:v>-2.0751731990930624</c:v>
                </c:pt>
                <c:pt idx="298">
                  <c:v>-1.9921306621931221</c:v>
                </c:pt>
                <c:pt idx="299">
                  <c:v>-1.9116691402216752</c:v>
                </c:pt>
                <c:pt idx="300">
                  <c:v>-1.8337249882009419</c:v>
                </c:pt>
                <c:pt idx="301">
                  <c:v>-1.7582371950564661</c:v>
                </c:pt>
                <c:pt idx="302">
                  <c:v>-1.6851472732218982</c:v>
                </c:pt>
                <c:pt idx="303">
                  <c:v>-1.6143991540881457</c:v>
                </c:pt>
                <c:pt idx="304">
                  <c:v>-1.545939088952478</c:v>
                </c:pt>
                <c:pt idx="305">
                  <c:v>-1.4797155551448706</c:v>
                </c:pt>
                <c:pt idx="306">
                  <c:v>-1.4156791670289171</c:v>
                </c:pt>
                <c:pt idx="307">
                  <c:v>-1.3537825915930251</c:v>
                </c:pt>
                <c:pt idx="308">
                  <c:v>-1.293980468364464</c:v>
                </c:pt>
                <c:pt idx="309">
                  <c:v>-1.2362293333942997</c:v>
                </c:pt>
                <c:pt idx="310">
                  <c:v>-1.1804875470753111</c:v>
                </c:pt>
                <c:pt idx="311">
                  <c:v>-1.1267152255677648</c:v>
                </c:pt>
                <c:pt idx="312">
                  <c:v>-1.0748741756194595</c:v>
                </c:pt>
                <c:pt idx="313">
                  <c:v>-1.0249278325767808</c:v>
                </c:pt>
                <c:pt idx="314">
                  <c:v>-0.97684120139263075</c:v>
                </c:pt>
                <c:pt idx="315">
                  <c:v>-0.93058080044509595</c:v>
                </c:pt>
                <c:pt idx="316">
                  <c:v>-0.88611460798753627</c:v>
                </c:pt>
                <c:pt idx="317">
                  <c:v>-0.84341201105641594</c:v>
                </c:pt>
                <c:pt idx="318">
                  <c:v>-0.8024437566677135</c:v>
                </c:pt>
                <c:pt idx="319">
                  <c:v>-0.76318190513600126</c:v>
                </c:pt>
                <c:pt idx="320">
                  <c:v>-0.72559978535237457</c:v>
                </c:pt>
                <c:pt idx="321">
                  <c:v>-0.6896719518581701</c:v>
                </c:pt>
                <c:pt idx="322">
                  <c:v>-0.65537414355095025</c:v>
                </c:pt>
                <c:pt idx="323">
                  <c:v>-0.62268324385737739</c:v>
                </c:pt>
                <c:pt idx="324">
                  <c:v>-0.5915772422044514</c:v>
                </c:pt>
                <c:pt idx="325">
                  <c:v>-0.56203519661608392</c:v>
                </c:pt>
                <c:pt idx="326">
                  <c:v>-0.53403719725619414</c:v>
                </c:pt>
                <c:pt idx="327">
                  <c:v>-0.50756433073256368</c:v>
                </c:pt>
                <c:pt idx="328">
                  <c:v>-0.48259864496770816</c:v>
                </c:pt>
                <c:pt idx="329">
                  <c:v>-0.45912311443439424</c:v>
                </c:pt>
                <c:pt idx="330">
                  <c:v>-0.43712160554449681</c:v>
                </c:pt>
                <c:pt idx="331">
                  <c:v>-0.4165788419713678</c:v>
                </c:pt>
                <c:pt idx="332">
                  <c:v>-0.39748036967853539</c:v>
                </c:pt>
                <c:pt idx="333">
                  <c:v>-0.3798125214225278</c:v>
                </c:pt>
                <c:pt idx="334">
                  <c:v>-0.36356238049623069</c:v>
                </c:pt>
                <c:pt idx="335">
                  <c:v>-0.34871774348307977</c:v>
                </c:pt>
                <c:pt idx="336">
                  <c:v>-0.33526708180336667</c:v>
                </c:pt>
                <c:pt idx="337">
                  <c:v>-0.32319950185392771</c:v>
                </c:pt>
                <c:pt idx="338">
                  <c:v>-0.31250470357329924</c:v>
                </c:pt>
                <c:pt idx="339">
                  <c:v>-0.30317293730759298</c:v>
                </c:pt>
                <c:pt idx="340">
                  <c:v>-0.29519495890864478</c:v>
                </c:pt>
                <c:pt idx="341">
                  <c:v>-0.2885619830652954</c:v>
                </c:pt>
                <c:pt idx="342">
                  <c:v>-0.28326563494934798</c:v>
                </c:pt>
                <c:pt idx="343">
                  <c:v>-0.27929790034671603</c:v>
                </c:pt>
                <c:pt idx="344">
                  <c:v>-0.27665107453671689</c:v>
                </c:pt>
                <c:pt idx="345">
                  <c:v>-0.2753177102722445</c:v>
                </c:pt>
                <c:pt idx="346">
                  <c:v>-0.27529056529366819</c:v>
                </c:pt>
                <c:pt idx="347">
                  <c:v>-0.27656254987282514</c:v>
                </c:pt>
                <c:pt idx="348">
                  <c:v>-0.27912667492438481</c:v>
                </c:pt>
                <c:pt idx="349">
                  <c:v>-0.28297600123617855</c:v>
                </c:pt>
                <c:pt idx="350">
                  <c:v>-0.28810359035634175</c:v>
                </c:pt>
                <c:pt idx="351">
                  <c:v>-0.29450245763474969</c:v>
                </c:pt>
                <c:pt idx="352">
                  <c:v>-0.30216552785329964</c:v>
                </c:pt>
                <c:pt idx="353">
                  <c:v>-0.3110855938001002</c:v>
                </c:pt>
                <c:pt idx="354">
                  <c:v>-0.32125527805360149</c:v>
                </c:pt>
                <c:pt idx="355">
                  <c:v>-0.33266699815119782</c:v>
                </c:pt>
                <c:pt idx="356">
                  <c:v>-0.34531293522907353</c:v>
                </c:pt>
                <c:pt idx="357">
                  <c:v>-0.35918500614091442</c:v>
                </c:pt>
                <c:pt idx="358">
                  <c:v>-0.37427483899571606</c:v>
                </c:pt>
                <c:pt idx="359">
                  <c:v>-0.39057375200090033</c:v>
                </c:pt>
                <c:pt idx="360">
                  <c:v>-0.40807273545642669</c:v>
                </c:pt>
                <c:pt idx="361">
                  <c:v>-0.42676243671774805</c:v>
                </c:pt>
                <c:pt idx="362">
                  <c:v>-0.446633147928718</c:v>
                </c:pt>
                <c:pt idx="363">
                  <c:v>-0.46767479631807363</c:v>
                </c:pt>
                <c:pt idx="364">
                  <c:v>-0.48987693685291001</c:v>
                </c:pt>
                <c:pt idx="365">
                  <c:v>-0.51322874704779231</c:v>
                </c:pt>
                <c:pt idx="366">
                  <c:v>-0.53771902373719194</c:v>
                </c:pt>
                <c:pt idx="367">
                  <c:v>-0.56333618163039578</c:v>
                </c:pt>
                <c:pt idx="368">
                  <c:v>-0.59006825348087921</c:v>
                </c:pt>
                <c:pt idx="369">
                  <c:v>-0.61790289171547008</c:v>
                </c:pt>
                <c:pt idx="370">
                  <c:v>-0.64682737138191626</c:v>
                </c:pt>
                <c:pt idx="371">
                  <c:v>-0.67682859428624509</c:v>
                </c:pt>
                <c:pt idx="372">
                  <c:v>-0.70789309420333502</c:v>
                </c:pt>
                <c:pt idx="373">
                  <c:v>-0.74000704305522114</c:v>
                </c:pt>
                <c:pt idx="374">
                  <c:v>-0.77315625796180543</c:v>
                </c:pt>
                <c:pt idx="375">
                  <c:v>-0.80732620907776409</c:v>
                </c:pt>
                <c:pt idx="376">
                  <c:v>-0.84250202813765229</c:v>
                </c:pt>
                <c:pt idx="377">
                  <c:v>-0.87866851763845677</c:v>
                </c:pt>
                <c:pt idx="378">
                  <c:v>-0.91581016059531317</c:v>
                </c:pt>
                <c:pt idx="379">
                  <c:v>-0.95391113081176371</c:v>
                </c:pt>
                <c:pt idx="380">
                  <c:v>-0.99295530361095907</c:v>
                </c:pt>
                <c:pt idx="381">
                  <c:v>-1.0329262669785848</c:v>
                </c:pt>
                <c:pt idx="382">
                  <c:v>-1.0738073330721685</c:v>
                </c:pt>
                <c:pt idx="383">
                  <c:v>-1.1155815500548358</c:v>
                </c:pt>
                <c:pt idx="384">
                  <c:v>-1.1582317142145548</c:v>
                </c:pt>
                <c:pt idx="385">
                  <c:v>-1.2017403823325783</c:v>
                </c:pt>
                <c:pt idx="386">
                  <c:v>-1.2460898842671195</c:v>
                </c:pt>
                <c:pt idx="387">
                  <c:v>-1.2912623357203978</c:v>
                </c:pt>
                <c:pt idx="388">
                  <c:v>-1.3372396511590294</c:v>
                </c:pt>
                <c:pt idx="389">
                  <c:v>-1.3840035568594267</c:v>
                </c:pt>
                <c:pt idx="390">
                  <c:v>-1.4315356040513831</c:v>
                </c:pt>
                <c:pt idx="391">
                  <c:v>-1.4798171821343618</c:v>
                </c:pt>
                <c:pt idx="392">
                  <c:v>-1.5288295319423093</c:v>
                </c:pt>
                <c:pt idx="393">
                  <c:v>-1.5785537590339174</c:v>
                </c:pt>
                <c:pt idx="394">
                  <c:v>-1.6289708469863811</c:v>
                </c:pt>
                <c:pt idx="395">
                  <c:v>-1.680061670671672</c:v>
                </c:pt>
                <c:pt idx="396">
                  <c:v>-1.7318070094952887</c:v>
                </c:pt>
                <c:pt idx="397">
                  <c:v>-1.7841875605783775</c:v>
                </c:pt>
                <c:pt idx="398">
                  <c:v>-1.8371839518649145</c:v>
                </c:pt>
                <c:pt idx="399">
                  <c:v>-1.8907767551365084</c:v>
                </c:pt>
                <c:pt idx="400">
                  <c:v>-1.944946498918148</c:v>
                </c:pt>
                <c:pt idx="401">
                  <c:v>-1.9996736812589864</c:v>
                </c:pt>
                <c:pt idx="402">
                  <c:v>-2.0549387823729952</c:v>
                </c:pt>
                <c:pt idx="403">
                  <c:v>-2.1107222771250611</c:v>
                </c:pt>
                <c:pt idx="404">
                  <c:v>-2.1670046473487976</c:v>
                </c:pt>
                <c:pt idx="405">
                  <c:v>-2.223766393983031</c:v>
                </c:pt>
                <c:pt idx="406">
                  <c:v>-2.2809880490146557</c:v>
                </c:pt>
                <c:pt idx="407">
                  <c:v>-2.3386501872161425</c:v>
                </c:pt>
                <c:pt idx="408">
                  <c:v>-2.3967334376667564</c:v>
                </c:pt>
                <c:pt idx="409">
                  <c:v>-2.4552184950471125</c:v>
                </c:pt>
                <c:pt idx="410">
                  <c:v>-2.5140861306973865</c:v>
                </c:pt>
                <c:pt idx="411">
                  <c:v>-2.5733172034301459</c:v>
                </c:pt>
                <c:pt idx="412">
                  <c:v>-2.6328926700893667</c:v>
                </c:pt>
                <c:pt idx="413">
                  <c:v>-2.6927935958478701</c:v>
                </c:pt>
                <c:pt idx="414">
                  <c:v>-2.7530011642359877</c:v>
                </c:pt>
                <c:pt idx="415">
                  <c:v>-2.8134966868949061</c:v>
                </c:pt>
                <c:pt idx="416">
                  <c:v>-2.8742616130487062</c:v>
                </c:pt>
                <c:pt idx="417">
                  <c:v>-2.9352775386897525</c:v>
                </c:pt>
                <c:pt idx="418">
                  <c:v>-2.9965262154725969</c:v>
                </c:pt>
                <c:pt idx="419">
                  <c:v>-3.0579895593121988</c:v>
                </c:pt>
                <c:pt idx="420">
                  <c:v>-3.1196496586827851</c:v>
                </c:pt>
                <c:pt idx="421">
                  <c:v>-3.1814887826142004</c:v>
                </c:pt>
                <c:pt idx="422">
                  <c:v>-3.2434893883832085</c:v>
                </c:pt>
                <c:pt idx="423">
                  <c:v>-3.3056341288976201</c:v>
                </c:pt>
                <c:pt idx="424">
                  <c:v>-3.367905859771736</c:v>
                </c:pt>
                <c:pt idx="425">
                  <c:v>-3.4302876460919993</c:v>
                </c:pt>
                <c:pt idx="426">
                  <c:v>-3.4927627688723284</c:v>
                </c:pt>
                <c:pt idx="427">
                  <c:v>-3.5553147311989446</c:v>
                </c:pt>
                <c:pt idx="428">
                  <c:v>-3.6179272640651243</c:v>
                </c:pt>
                <c:pt idx="429">
                  <c:v>-3.6805843318965521</c:v>
                </c:pt>
                <c:pt idx="430">
                  <c:v>-3.7432701377685538</c:v>
                </c:pt>
                <c:pt idx="431">
                  <c:v>-3.8059691283167876</c:v>
                </c:pt>
                <c:pt idx="432">
                  <c:v>-3.8686659983433769</c:v>
                </c:pt>
                <c:pt idx="433">
                  <c:v>-3.9313456951208718</c:v>
                </c:pt>
                <c:pt idx="434">
                  <c:v>-3.9939934223967741</c:v>
                </c:pt>
                <c:pt idx="435">
                  <c:v>-4.0565946441017049</c:v>
                </c:pt>
                <c:pt idx="436">
                  <c:v>-4.1191350877645903</c:v>
                </c:pt>
                <c:pt idx="437">
                  <c:v>-4.1816007476386012</c:v>
                </c:pt>
                <c:pt idx="438">
                  <c:v>-4.2439778875418392</c:v>
                </c:pt>
                <c:pt idx="439">
                  <c:v>-4.3062530434170707</c:v>
                </c:pt>
                <c:pt idx="440">
                  <c:v>-4.3684130256150038</c:v>
                </c:pt>
                <c:pt idx="441">
                  <c:v>-4.4304449209059529</c:v>
                </c:pt>
                <c:pt idx="442">
                  <c:v>-4.4923360942248527</c:v>
                </c:pt>
                <c:pt idx="443">
                  <c:v>-4.5540741901548865</c:v>
                </c:pt>
                <c:pt idx="444">
                  <c:v>-4.6156471341551297</c:v>
                </c:pt>
                <c:pt idx="445">
                  <c:v>-4.6770431335378033</c:v>
                </c:pt>
                <c:pt idx="446">
                  <c:v>-4.7382506782009317</c:v>
                </c:pt>
                <c:pt idx="447">
                  <c:v>-4.7992585411222803</c:v>
                </c:pt>
                <c:pt idx="448">
                  <c:v>-4.8600557786206897</c:v>
                </c:pt>
                <c:pt idx="449">
                  <c:v>-4.9206317303908689</c:v>
                </c:pt>
                <c:pt idx="450">
                  <c:v>-4.9809760193180681</c:v>
                </c:pt>
                <c:pt idx="451">
                  <c:v>-5.0410785510788489</c:v>
                </c:pt>
                <c:pt idx="452">
                  <c:v>-5.1009295135345223</c:v>
                </c:pt>
                <c:pt idx="453">
                  <c:v>-5.1605193759236911</c:v>
                </c:pt>
                <c:pt idx="454">
                  <c:v>-5.2198388878604671</c:v>
                </c:pt>
                <c:pt idx="455">
                  <c:v>-5.2788790781450405</c:v>
                </c:pt>
                <c:pt idx="456">
                  <c:v>-5.3376312533930994</c:v>
                </c:pt>
                <c:pt idx="457">
                  <c:v>-5.396086996490884</c:v>
                </c:pt>
                <c:pt idx="458">
                  <c:v>-5.4542381648824421</c:v>
                </c:pt>
                <c:pt idx="459">
                  <c:v>-5.5120768886957343</c:v>
                </c:pt>
                <c:pt idx="460">
                  <c:v>-5.5695955687143019</c:v>
                </c:pt>
                <c:pt idx="461">
                  <c:v>-5.6267868742009668</c:v>
                </c:pt>
                <c:pt idx="462">
                  <c:v>-5.6836437405802798</c:v>
                </c:pt>
                <c:pt idx="463">
                  <c:v>-5.7401593669861226</c:v>
                </c:pt>
                <c:pt idx="464">
                  <c:v>-5.7963272136810078</c:v>
                </c:pt>
                <c:pt idx="465">
                  <c:v>-5.8521409993534572</c:v>
                </c:pt>
                <c:pt idx="466">
                  <c:v>-5.9075946982998389</c:v>
                </c:pt>
                <c:pt idx="467">
                  <c:v>-5.9626825374968515</c:v>
                </c:pt>
                <c:pt idx="468">
                  <c:v>-6.0173989935709713</c:v>
                </c:pt>
                <c:pt idx="469">
                  <c:v>-6.0717387896708193</c:v>
                </c:pt>
                <c:pt idx="470">
                  <c:v>-6.1256968922485617</c:v>
                </c:pt>
                <c:pt idx="471">
                  <c:v>-6.1792685077561886</c:v>
                </c:pt>
                <c:pt idx="472">
                  <c:v>-6.2324490792624871</c:v>
                </c:pt>
                <c:pt idx="473">
                  <c:v>-6.2852342829964369</c:v>
                </c:pt>
                <c:pt idx="474">
                  <c:v>-6.3376200248225203</c:v>
                </c:pt>
                <c:pt idx="475">
                  <c:v>-6.3896024366534947</c:v>
                </c:pt>
                <c:pt idx="476">
                  <c:v>-6.4411778728059224</c:v>
                </c:pt>
                <c:pt idx="477">
                  <c:v>-6.4923429063036773</c:v>
                </c:pt>
                <c:pt idx="478">
                  <c:v>-6.5430943251345344</c:v>
                </c:pt>
                <c:pt idx="479">
                  <c:v>-6.5934291284647895</c:v>
                </c:pt>
                <c:pt idx="480">
                  <c:v>-6.6433445228167312</c:v>
                </c:pt>
                <c:pt idx="481">
                  <c:v>-6.6928379182136792</c:v>
                </c:pt>
                <c:pt idx="482">
                  <c:v>-6.7419069242971705</c:v>
                </c:pt>
                <c:pt idx="483">
                  <c:v>-6.7905493464206383</c:v>
                </c:pt>
                <c:pt idx="484">
                  <c:v>-6.8387631817240013</c:v>
                </c:pt>
                <c:pt idx="485">
                  <c:v>-6.8865466151931916</c:v>
                </c:pt>
                <c:pt idx="486">
                  <c:v>-6.9338980157087544</c:v>
                </c:pt>
                <c:pt idx="487">
                  <c:v>-6.9808159320873067</c:v>
                </c:pt>
                <c:pt idx="488">
                  <c:v>-7.0272990891196372</c:v>
                </c:pt>
                <c:pt idx="489">
                  <c:v>-7.0733463836090911</c:v>
                </c:pt>
                <c:pt idx="490">
                  <c:v>-7.1189568804136325</c:v>
                </c:pt>
                <c:pt idx="491">
                  <c:v>-7.1641298084950229</c:v>
                </c:pt>
                <c:pt idx="492">
                  <c:v>-7.2088645569781793</c:v>
                </c:pt>
                <c:pt idx="493">
                  <c:v>-7.2531606712239798</c:v>
                </c:pt>
                <c:pt idx="494">
                  <c:v>-7.2970178489182391</c:v>
                </c:pt>
                <c:pt idx="495">
                  <c:v>-7.3404359361798184</c:v>
                </c:pt>
                <c:pt idx="496">
                  <c:v>-7.3834149236905011</c:v>
                </c:pt>
                <c:pt idx="497">
                  <c:v>-7.4259549428491658</c:v>
                </c:pt>
                <c:pt idx="498">
                  <c:v>-7.4680562619527233</c:v>
                </c:pt>
                <c:pt idx="499">
                  <c:v>-7.5097192824061212</c:v>
                </c:pt>
                <c:pt idx="500">
                  <c:v>-7.5509445349635458</c:v>
                </c:pt>
                <c:pt idx="501">
                  <c:v>-7.5917326760030095</c:v>
                </c:pt>
                <c:pt idx="502">
                  <c:v>-7.6320844838361399</c:v>
                </c:pt>
                <c:pt idx="503">
                  <c:v>-7.6720008550551126</c:v>
                </c:pt>
                <c:pt idx="504">
                  <c:v>-7.7114828009184064</c:v>
                </c:pt>
                <c:pt idx="505">
                  <c:v>-7.7505314437770245</c:v>
                </c:pt>
                <c:pt idx="506">
                  <c:v>-7.7891480135426638</c:v>
                </c:pt>
                <c:pt idx="507">
                  <c:v>-7.8273338441993126</c:v>
                </c:pt>
                <c:pt idx="508">
                  <c:v>-7.8650903703594715</c:v>
                </c:pt>
                <c:pt idx="509">
                  <c:v>-7.9024191238663715</c:v>
                </c:pt>
                <c:pt idx="510">
                  <c:v>-7.9393217304431207</c:v>
                </c:pt>
                <c:pt idx="511">
                  <c:v>-7.975799906389974</c:v>
                </c:pt>
                <c:pt idx="512">
                  <c:v>-8.0118554553305632</c:v>
                </c:pt>
                <c:pt idx="513">
                  <c:v>-8.0474902650079301</c:v>
                </c:pt>
                <c:pt idx="514">
                  <c:v>-8.0827063041312108</c:v>
                </c:pt>
                <c:pt idx="515">
                  <c:v>-8.1175056192735831</c:v>
                </c:pt>
                <c:pt idx="516">
                  <c:v>-8.1518903318220648</c:v>
                </c:pt>
                <c:pt idx="517">
                  <c:v>-8.1858626349797863</c:v>
                </c:pt>
                <c:pt idx="518">
                  <c:v>-8.219424790821062</c:v>
                </c:pt>
                <c:pt idx="519">
                  <c:v>-8.2525791273997893</c:v>
                </c:pt>
                <c:pt idx="520">
                  <c:v>-8.285328035911375</c:v>
                </c:pt>
                <c:pt idx="521">
                  <c:v>-8.3176739679084655</c:v>
                </c:pt>
                <c:pt idx="522">
                  <c:v>-8.34961943257073</c:v>
                </c:pt>
                <c:pt idx="523">
                  <c:v>-8.3811669940287654</c:v>
                </c:pt>
                <c:pt idx="524">
                  <c:v>-8.4123192687421788</c:v>
                </c:pt>
                <c:pt idx="525">
                  <c:v>-8.4430789229319618</c:v>
                </c:pt>
                <c:pt idx="526">
                  <c:v>-8.4734486700669578</c:v>
                </c:pt>
                <c:pt idx="527">
                  <c:v>-8.5034312684045368</c:v>
                </c:pt>
                <c:pt idx="528">
                  <c:v>-8.5330295185851384</c:v>
                </c:pt>
                <c:pt idx="529">
                  <c:v>-8.562246261280654</c:v>
                </c:pt>
                <c:pt idx="530">
                  <c:v>-8.5910843748963526</c:v>
                </c:pt>
                <c:pt idx="531">
                  <c:v>-8.619546773326098</c:v>
                </c:pt>
                <c:pt idx="532">
                  <c:v>-8.6476364037605666</c:v>
                </c:pt>
                <c:pt idx="533">
                  <c:v>-8.6753562445480945</c:v>
                </c:pt>
                <c:pt idx="534">
                  <c:v>-8.7027093031078007</c:v>
                </c:pt>
                <c:pt idx="535">
                  <c:v>-8.7296986138946107</c:v>
                </c:pt>
                <c:pt idx="536">
                  <c:v>-8.7563272364156397</c:v>
                </c:pt>
                <c:pt idx="537">
                  <c:v>-8.7825982532975857</c:v>
                </c:pt>
                <c:pt idx="538">
                  <c:v>-8.8085147684045531</c:v>
                </c:pt>
                <c:pt idx="539">
                  <c:v>-8.8340799050058401</c:v>
                </c:pt>
                <c:pt idx="540">
                  <c:v>-8.8592968039930931</c:v>
                </c:pt>
                <c:pt idx="541">
                  <c:v>-8.8841686221462925</c:v>
                </c:pt>
                <c:pt idx="542">
                  <c:v>-8.9086985304480049</c:v>
                </c:pt>
                <c:pt idx="543">
                  <c:v>-8.9328897124452453</c:v>
                </c:pt>
                <c:pt idx="544">
                  <c:v>-8.9567453626583777</c:v>
                </c:pt>
                <c:pt idx="545">
                  <c:v>-8.9802686850363411</c:v>
                </c:pt>
                <c:pt idx="546">
                  <c:v>-9.0034628914576693</c:v>
                </c:pt>
                <c:pt idx="547">
                  <c:v>-9.0263312002765019</c:v>
                </c:pt>
                <c:pt idx="548">
                  <c:v>-9.0488768349130133</c:v>
                </c:pt>
                <c:pt idx="549">
                  <c:v>-9.0711030224875184</c:v>
                </c:pt>
                <c:pt idx="550">
                  <c:v>-9.0930129924975862</c:v>
                </c:pt>
                <c:pt idx="551">
                  <c:v>-9.1146099755374212</c:v>
                </c:pt>
                <c:pt idx="552">
                  <c:v>-9.1358972020588425</c:v>
                </c:pt>
                <c:pt idx="553">
                  <c:v>-9.1568779011731163</c:v>
                </c:pt>
                <c:pt idx="554">
                  <c:v>-9.1775552994929264</c:v>
                </c:pt>
                <c:pt idx="555">
                  <c:v>-9.197932620013761</c:v>
                </c:pt>
                <c:pt idx="556">
                  <c:v>-9.2180130810339804</c:v>
                </c:pt>
                <c:pt idx="557">
                  <c:v>-9.2377998951128362</c:v>
                </c:pt>
                <c:pt idx="558">
                  <c:v>-9.2572962680657174</c:v>
                </c:pt>
                <c:pt idx="559">
                  <c:v>-9.2765053979958552</c:v>
                </c:pt>
                <c:pt idx="560">
                  <c:v>-9.2954304743618401</c:v>
                </c:pt>
                <c:pt idx="561">
                  <c:v>-9.3140746770800984</c:v>
                </c:pt>
                <c:pt idx="562">
                  <c:v>-9.3324411756617174</c:v>
                </c:pt>
                <c:pt idx="563">
                  <c:v>-9.350533128382791</c:v>
                </c:pt>
                <c:pt idx="564">
                  <c:v>-9.3683536814876476</c:v>
                </c:pt>
                <c:pt idx="565">
                  <c:v>-9.3859059684242077</c:v>
                </c:pt>
                <c:pt idx="566">
                  <c:v>-9.4031931091106831</c:v>
                </c:pt>
                <c:pt idx="567">
                  <c:v>-9.4202182092330684</c:v>
                </c:pt>
                <c:pt idx="568">
                  <c:v>-9.4369843595725591</c:v>
                </c:pt>
                <c:pt idx="569">
                  <c:v>-9.4534946353622722</c:v>
                </c:pt>
                <c:pt idx="570">
                  <c:v>-9.4697520956725896</c:v>
                </c:pt>
                <c:pt idx="571">
                  <c:v>-9.4857597828243847</c:v>
                </c:pt>
                <c:pt idx="572">
                  <c:v>-9.501520721829479</c:v>
                </c:pt>
                <c:pt idx="573">
                  <c:v>-9.5170379198576907</c:v>
                </c:pt>
                <c:pt idx="574">
                  <c:v>-9.5323143657297109</c:v>
                </c:pt>
                <c:pt idx="575">
                  <c:v>-9.5473530294352713</c:v>
                </c:pt>
                <c:pt idx="576">
                  <c:v>-9.562156861675863</c:v>
                </c:pt>
                <c:pt idx="577">
                  <c:v>-9.5767287934313856</c:v>
                </c:pt>
                <c:pt idx="578">
                  <c:v>-9.5910717355501429</c:v>
                </c:pt>
                <c:pt idx="579">
                  <c:v>-9.6051885783614601</c:v>
                </c:pt>
                <c:pt idx="580">
                  <c:v>-9.6190821913104365</c:v>
                </c:pt>
                <c:pt idx="581">
                  <c:v>-9.6327554226140908</c:v>
                </c:pt>
                <c:pt idx="582">
                  <c:v>-9.6462110989384211</c:v>
                </c:pt>
                <c:pt idx="583">
                  <c:v>-9.6594520250957032</c:v>
                </c:pt>
                <c:pt idx="584">
                  <c:v>-9.6724809837615187</c:v>
                </c:pt>
                <c:pt idx="585">
                  <c:v>-9.685300735210852</c:v>
                </c:pt>
                <c:pt idx="586">
                  <c:v>-9.6979140170728311</c:v>
                </c:pt>
                <c:pt idx="587">
                  <c:v>-9.7103235441034297</c:v>
                </c:pt>
                <c:pt idx="588">
                  <c:v>-9.7225320079756727</c:v>
                </c:pt>
                <c:pt idx="589">
                  <c:v>-9.7345420770867435</c:v>
                </c:pt>
                <c:pt idx="590">
                  <c:v>-9.7463563963816124</c:v>
                </c:pt>
                <c:pt idx="591">
                  <c:v>-9.7579775871924799</c:v>
                </c:pt>
                <c:pt idx="592">
                  <c:v>-9.7694082470936987</c:v>
                </c:pt>
                <c:pt idx="593">
                  <c:v>-9.7806509497715926</c:v>
                </c:pt>
                <c:pt idx="594">
                  <c:v>-9.7917082449087545</c:v>
                </c:pt>
                <c:pt idx="595">
                  <c:v>-9.8025826580822457</c:v>
                </c:pt>
                <c:pt idx="596">
                  <c:v>-9.8132766906753872</c:v>
                </c:pt>
                <c:pt idx="597">
                  <c:v>-9.8237928198025628</c:v>
                </c:pt>
                <c:pt idx="598">
                  <c:v>-9.8341334982466506</c:v>
                </c:pt>
                <c:pt idx="599">
                  <c:v>-9.8443011544086403</c:v>
                </c:pt>
                <c:pt idx="600">
                  <c:v>-9.8542981922689972</c:v>
                </c:pt>
                <c:pt idx="601">
                  <c:v>-9.8641269913604006</c:v>
                </c:pt>
                <c:pt idx="602">
                  <c:v>-9.8737899067514103</c:v>
                </c:pt>
                <c:pt idx="603">
                  <c:v>-9.8832892690406595</c:v>
                </c:pt>
                <c:pt idx="604">
                  <c:v>-9.8926273843612336</c:v>
                </c:pt>
                <c:pt idx="605">
                  <c:v>-9.8926365585459202</c:v>
                </c:pt>
                <c:pt idx="606">
                  <c:v>-9.8926457325743797</c:v>
                </c:pt>
                <c:pt idx="607">
                  <c:v>-9.8926549064466176</c:v>
                </c:pt>
                <c:pt idx="608">
                  <c:v>-9.8926640801626373</c:v>
                </c:pt>
                <c:pt idx="609">
                  <c:v>-9.8926732537224389</c:v>
                </c:pt>
                <c:pt idx="610">
                  <c:v>-9.8926824271260223</c:v>
                </c:pt>
                <c:pt idx="611">
                  <c:v>-9.8926916003733893</c:v>
                </c:pt>
                <c:pt idx="612">
                  <c:v>-9.8927007734645436</c:v>
                </c:pt>
                <c:pt idx="613">
                  <c:v>-9.8927099463994903</c:v>
                </c:pt>
                <c:pt idx="614">
                  <c:v>-9.8927191191782313</c:v>
                </c:pt>
                <c:pt idx="615">
                  <c:v>-9.8927282918007631</c:v>
                </c:pt>
                <c:pt idx="616">
                  <c:v>-9.8927374642670944</c:v>
                </c:pt>
                <c:pt idx="617">
                  <c:v>-9.8927466365772254</c:v>
                </c:pt>
                <c:pt idx="618">
                  <c:v>-9.8927558087311525</c:v>
                </c:pt>
                <c:pt idx="619">
                  <c:v>-9.8927649807288898</c:v>
                </c:pt>
                <c:pt idx="620">
                  <c:v>-9.892774152570432</c:v>
                </c:pt>
                <c:pt idx="621">
                  <c:v>-9.8927833242557774</c:v>
                </c:pt>
                <c:pt idx="622">
                  <c:v>-9.8927924957849349</c:v>
                </c:pt>
                <c:pt idx="623">
                  <c:v>-9.892801667157908</c:v>
                </c:pt>
                <c:pt idx="624">
                  <c:v>-9.8928108383746896</c:v>
                </c:pt>
                <c:pt idx="625">
                  <c:v>-9.8928200094352903</c:v>
                </c:pt>
                <c:pt idx="626">
                  <c:v>-9.8928291803397101</c:v>
                </c:pt>
                <c:pt idx="627">
                  <c:v>-9.8928383510879563</c:v>
                </c:pt>
                <c:pt idx="628">
                  <c:v>-9.892847521680018</c:v>
                </c:pt>
                <c:pt idx="629">
                  <c:v>-9.8928566921159113</c:v>
                </c:pt>
                <c:pt idx="630">
                  <c:v>-9.8928658623956256</c:v>
                </c:pt>
                <c:pt idx="631">
                  <c:v>-9.892875032519175</c:v>
                </c:pt>
                <c:pt idx="632">
                  <c:v>-9.8928842024865542</c:v>
                </c:pt>
                <c:pt idx="633">
                  <c:v>-9.8928933722977739</c:v>
                </c:pt>
                <c:pt idx="634">
                  <c:v>-9.8929025419528251</c:v>
                </c:pt>
                <c:pt idx="635">
                  <c:v>-9.8929117114517169</c:v>
                </c:pt>
                <c:pt idx="636">
                  <c:v>-9.8929208807944438</c:v>
                </c:pt>
                <c:pt idx="637">
                  <c:v>-9.8929300499810164</c:v>
                </c:pt>
                <c:pt idx="638">
                  <c:v>-9.8929392190114438</c:v>
                </c:pt>
                <c:pt idx="639">
                  <c:v>-9.8929483878857116</c:v>
                </c:pt>
                <c:pt idx="640">
                  <c:v>-9.8929575566038288</c:v>
                </c:pt>
                <c:pt idx="641">
                  <c:v>-9.8929667251657989</c:v>
                </c:pt>
                <c:pt idx="642">
                  <c:v>-9.8929758935716237</c:v>
                </c:pt>
                <c:pt idx="643">
                  <c:v>-9.8929850618213049</c:v>
                </c:pt>
                <c:pt idx="644">
                  <c:v>-9.8929942299148408</c:v>
                </c:pt>
                <c:pt idx="645">
                  <c:v>-9.8930033978522456</c:v>
                </c:pt>
                <c:pt idx="646">
                  <c:v>-9.8930125656335068</c:v>
                </c:pt>
                <c:pt idx="647">
                  <c:v>-9.8930217332586405</c:v>
                </c:pt>
                <c:pt idx="648">
                  <c:v>-9.8930309007276342</c:v>
                </c:pt>
                <c:pt idx="649">
                  <c:v>-9.893040068040504</c:v>
                </c:pt>
                <c:pt idx="650">
                  <c:v>-9.8930492351972408</c:v>
                </c:pt>
                <c:pt idx="651">
                  <c:v>-9.8930584021978554</c:v>
                </c:pt>
                <c:pt idx="652">
                  <c:v>-9.893067569042346</c:v>
                </c:pt>
                <c:pt idx="653">
                  <c:v>-9.8930767357307108</c:v>
                </c:pt>
                <c:pt idx="654">
                  <c:v>-9.8930859022629605</c:v>
                </c:pt>
                <c:pt idx="655">
                  <c:v>-9.893095068639095</c:v>
                </c:pt>
                <c:pt idx="656">
                  <c:v>-9.8931042348591074</c:v>
                </c:pt>
                <c:pt idx="657">
                  <c:v>-9.8931134009230171</c:v>
                </c:pt>
                <c:pt idx="658">
                  <c:v>-9.8931225668308116</c:v>
                </c:pt>
                <c:pt idx="659">
                  <c:v>-9.8931317325824963</c:v>
                </c:pt>
                <c:pt idx="660">
                  <c:v>-9.8931408981780766</c:v>
                </c:pt>
                <c:pt idx="661">
                  <c:v>-9.8931500636175524</c:v>
                </c:pt>
                <c:pt idx="662">
                  <c:v>-9.8931592289009274</c:v>
                </c:pt>
                <c:pt idx="663">
                  <c:v>-9.8931683940282049</c:v>
                </c:pt>
                <c:pt idx="664">
                  <c:v>-9.8931775589993851</c:v>
                </c:pt>
                <c:pt idx="665">
                  <c:v>-9.893186723814468</c:v>
                </c:pt>
                <c:pt idx="666">
                  <c:v>-9.8931958884734605</c:v>
                </c:pt>
                <c:pt idx="667">
                  <c:v>-9.8932050529763664</c:v>
                </c:pt>
                <c:pt idx="668">
                  <c:v>-9.8932142173231785</c:v>
                </c:pt>
                <c:pt idx="669">
                  <c:v>-9.8932233815139057</c:v>
                </c:pt>
                <c:pt idx="670">
                  <c:v>-9.8932325455485497</c:v>
                </c:pt>
                <c:pt idx="671">
                  <c:v>-9.8932417094271141</c:v>
                </c:pt>
                <c:pt idx="672">
                  <c:v>-9.8932508731496007</c:v>
                </c:pt>
                <c:pt idx="673">
                  <c:v>-9.8932600367160042</c:v>
                </c:pt>
                <c:pt idx="674">
                  <c:v>-9.8932692001263352</c:v>
                </c:pt>
                <c:pt idx="675">
                  <c:v>-9.8932783633805936</c:v>
                </c:pt>
                <c:pt idx="676">
                  <c:v>-9.8932875264787761</c:v>
                </c:pt>
                <c:pt idx="677">
                  <c:v>-9.8932966894209002</c:v>
                </c:pt>
                <c:pt idx="678">
                  <c:v>-9.8933058522069537</c:v>
                </c:pt>
                <c:pt idx="679">
                  <c:v>-9.8933150148369418</c:v>
                </c:pt>
                <c:pt idx="680">
                  <c:v>-9.8933241773108715</c:v>
                </c:pt>
                <c:pt idx="681">
                  <c:v>-9.8933333396287413</c:v>
                </c:pt>
                <c:pt idx="682">
                  <c:v>-9.8933425017905527</c:v>
                </c:pt>
                <c:pt idx="683">
                  <c:v>-9.893351663796313</c:v>
                </c:pt>
                <c:pt idx="684">
                  <c:v>-9.8933608256460168</c:v>
                </c:pt>
                <c:pt idx="685">
                  <c:v>-9.8933699873396677</c:v>
                </c:pt>
                <c:pt idx="686">
                  <c:v>-9.8933791488772744</c:v>
                </c:pt>
                <c:pt idx="687">
                  <c:v>-9.89338831025883</c:v>
                </c:pt>
                <c:pt idx="688">
                  <c:v>-9.8933974714843451</c:v>
                </c:pt>
                <c:pt idx="689">
                  <c:v>-9.8934066325538161</c:v>
                </c:pt>
                <c:pt idx="690">
                  <c:v>-9.893415793467252</c:v>
                </c:pt>
                <c:pt idx="691">
                  <c:v>-9.8934249542246491</c:v>
                </c:pt>
                <c:pt idx="692">
                  <c:v>-9.8934341148260039</c:v>
                </c:pt>
                <c:pt idx="693">
                  <c:v>-9.8934432752713342</c:v>
                </c:pt>
                <c:pt idx="694">
                  <c:v>-9.8934524355606346</c:v>
                </c:pt>
                <c:pt idx="695">
                  <c:v>-9.8934615956938998</c:v>
                </c:pt>
                <c:pt idx="696">
                  <c:v>-9.8934707556711494</c:v>
                </c:pt>
                <c:pt idx="697">
                  <c:v>-9.8934799154923621</c:v>
                </c:pt>
                <c:pt idx="698">
                  <c:v>-9.8934890751575573</c:v>
                </c:pt>
                <c:pt idx="699">
                  <c:v>-9.8934982346667351</c:v>
                </c:pt>
                <c:pt idx="700">
                  <c:v>-9.8935073940198919</c:v>
                </c:pt>
                <c:pt idx="701">
                  <c:v>-9.8935165532170366</c:v>
                </c:pt>
                <c:pt idx="702">
                  <c:v>-9.893525712258171</c:v>
                </c:pt>
                <c:pt idx="703">
                  <c:v>-9.8935348711432862</c:v>
                </c:pt>
                <c:pt idx="704">
                  <c:v>-9.8935440298723965</c:v>
                </c:pt>
                <c:pt idx="705">
                  <c:v>-9.8935531884455035</c:v>
                </c:pt>
                <c:pt idx="706">
                  <c:v>-9.8935623468626037</c:v>
                </c:pt>
                <c:pt idx="707">
                  <c:v>-9.8935715051237043</c:v>
                </c:pt>
                <c:pt idx="708">
                  <c:v>-9.8935806632288017</c:v>
                </c:pt>
                <c:pt idx="709">
                  <c:v>-9.8935898211778994</c:v>
                </c:pt>
                <c:pt idx="710">
                  <c:v>-9.8935989789710082</c:v>
                </c:pt>
                <c:pt idx="711">
                  <c:v>-9.8936081366081172</c:v>
                </c:pt>
                <c:pt idx="712">
                  <c:v>-9.8936172940892426</c:v>
                </c:pt>
                <c:pt idx="713">
                  <c:v>-9.8936264514143772</c:v>
                </c:pt>
                <c:pt idx="714">
                  <c:v>-9.8936356085835264</c:v>
                </c:pt>
                <c:pt idx="715">
                  <c:v>-9.8936447655966848</c:v>
                </c:pt>
                <c:pt idx="716">
                  <c:v>-9.8936539224538649</c:v>
                </c:pt>
                <c:pt idx="717">
                  <c:v>-9.8936630791550648</c:v>
                </c:pt>
                <c:pt idx="718">
                  <c:v>-9.8936722357002882</c:v>
                </c:pt>
                <c:pt idx="719">
                  <c:v>-9.8936813920895368</c:v>
                </c:pt>
                <c:pt idx="720">
                  <c:v>-9.8936905483228124</c:v>
                </c:pt>
                <c:pt idx="721">
                  <c:v>-9.8936997044001131</c:v>
                </c:pt>
                <c:pt idx="722">
                  <c:v>-9.8937088603214498</c:v>
                </c:pt>
                <c:pt idx="723">
                  <c:v>-9.893718016086817</c:v>
                </c:pt>
                <c:pt idx="724">
                  <c:v>-9.8937271716962201</c:v>
                </c:pt>
                <c:pt idx="725">
                  <c:v>-9.8937363271496608</c:v>
                </c:pt>
                <c:pt idx="726">
                  <c:v>-9.8937454824471374</c:v>
                </c:pt>
                <c:pt idx="727">
                  <c:v>-9.8937546375886622</c:v>
                </c:pt>
                <c:pt idx="728">
                  <c:v>-9.8937637925742337</c:v>
                </c:pt>
                <c:pt idx="729">
                  <c:v>-9.8937729474038445</c:v>
                </c:pt>
                <c:pt idx="730">
                  <c:v>-9.893782102077509</c:v>
                </c:pt>
                <c:pt idx="731">
                  <c:v>-9.8937912565952253</c:v>
                </c:pt>
                <c:pt idx="732">
                  <c:v>-9.8938004109569935</c:v>
                </c:pt>
                <c:pt idx="733">
                  <c:v>-9.8938095651628153</c:v>
                </c:pt>
                <c:pt idx="734">
                  <c:v>-9.8938187192126961</c:v>
                </c:pt>
                <c:pt idx="735">
                  <c:v>-9.8938278731066358</c:v>
                </c:pt>
                <c:pt idx="736">
                  <c:v>-9.8938370268446345</c:v>
                </c:pt>
                <c:pt idx="737">
                  <c:v>-9.8938461804267082</c:v>
                </c:pt>
                <c:pt idx="738">
                  <c:v>-9.8938553338528425</c:v>
                </c:pt>
                <c:pt idx="739">
                  <c:v>-9.8938644871230448</c:v>
                </c:pt>
                <c:pt idx="740">
                  <c:v>-9.8938736402373149</c:v>
                </c:pt>
                <c:pt idx="741">
                  <c:v>-9.8938827931956581</c:v>
                </c:pt>
                <c:pt idx="742">
                  <c:v>-9.8938919459980816</c:v>
                </c:pt>
                <c:pt idx="743">
                  <c:v>-9.8939010986445801</c:v>
                </c:pt>
                <c:pt idx="744">
                  <c:v>-9.8939102511351553</c:v>
                </c:pt>
                <c:pt idx="745">
                  <c:v>-9.8939194034698161</c:v>
                </c:pt>
                <c:pt idx="746">
                  <c:v>-9.8939285556485626</c:v>
                </c:pt>
                <c:pt idx="747">
                  <c:v>-9.8939377076713946</c:v>
                </c:pt>
                <c:pt idx="748">
                  <c:v>-9.8939468595383104</c:v>
                </c:pt>
                <c:pt idx="749">
                  <c:v>-9.8939560112493243</c:v>
                </c:pt>
                <c:pt idx="750">
                  <c:v>-9.8939651628044238</c:v>
                </c:pt>
                <c:pt idx="751">
                  <c:v>-9.8939743142036267</c:v>
                </c:pt>
                <c:pt idx="752">
                  <c:v>-9.8939834654469205</c:v>
                </c:pt>
                <c:pt idx="753">
                  <c:v>-9.8939926165343177</c:v>
                </c:pt>
                <c:pt idx="754">
                  <c:v>-9.8940017674658183</c:v>
                </c:pt>
                <c:pt idx="755">
                  <c:v>-9.8940109182414151</c:v>
                </c:pt>
                <c:pt idx="756">
                  <c:v>-9.8940200688611224</c:v>
                </c:pt>
                <c:pt idx="757">
                  <c:v>-9.8940292193249419</c:v>
                </c:pt>
                <c:pt idx="758">
                  <c:v>-9.8940383696328702</c:v>
                </c:pt>
                <c:pt idx="759">
                  <c:v>-9.8940475197849107</c:v>
                </c:pt>
                <c:pt idx="760">
                  <c:v>-9.8940566697810652</c:v>
                </c:pt>
                <c:pt idx="761">
                  <c:v>-9.894065819621332</c:v>
                </c:pt>
                <c:pt idx="762">
                  <c:v>-9.8940749693057306</c:v>
                </c:pt>
                <c:pt idx="763">
                  <c:v>-9.8940841188342432</c:v>
                </c:pt>
                <c:pt idx="764">
                  <c:v>-9.8940932682068805</c:v>
                </c:pt>
                <c:pt idx="765">
                  <c:v>-9.894102417423646</c:v>
                </c:pt>
                <c:pt idx="766">
                  <c:v>-9.894111566484538</c:v>
                </c:pt>
                <c:pt idx="767">
                  <c:v>-9.8941207153895601</c:v>
                </c:pt>
                <c:pt idx="768">
                  <c:v>-9.8941298641387156</c:v>
                </c:pt>
                <c:pt idx="769">
                  <c:v>-9.8941390127320084</c:v>
                </c:pt>
                <c:pt idx="770">
                  <c:v>-9.8941481611694329</c:v>
                </c:pt>
                <c:pt idx="771">
                  <c:v>-9.8941573094510051</c:v>
                </c:pt>
                <c:pt idx="772">
                  <c:v>-9.8941664575767128</c:v>
                </c:pt>
                <c:pt idx="773">
                  <c:v>-9.8941756055465611</c:v>
                </c:pt>
                <c:pt idx="774">
                  <c:v>-9.8941847533605625</c:v>
                </c:pt>
                <c:pt idx="775">
                  <c:v>-9.8941939010187099</c:v>
                </c:pt>
                <c:pt idx="776">
                  <c:v>-9.8942030485210051</c:v>
                </c:pt>
                <c:pt idx="777">
                  <c:v>-9.8942121958674552</c:v>
                </c:pt>
                <c:pt idx="778">
                  <c:v>-9.8942213430580601</c:v>
                </c:pt>
                <c:pt idx="779">
                  <c:v>-9.8942304900928253</c:v>
                </c:pt>
                <c:pt idx="780">
                  <c:v>-9.8942396369717454</c:v>
                </c:pt>
                <c:pt idx="781">
                  <c:v>-9.8942487836948274</c:v>
                </c:pt>
                <c:pt idx="782">
                  <c:v>-9.894257930262075</c:v>
                </c:pt>
                <c:pt idx="783">
                  <c:v>-9.8942670766734899</c:v>
                </c:pt>
                <c:pt idx="784">
                  <c:v>-9.8942762229290686</c:v>
                </c:pt>
                <c:pt idx="785">
                  <c:v>-9.8942853690288164</c:v>
                </c:pt>
                <c:pt idx="786">
                  <c:v>-9.8942945149727421</c:v>
                </c:pt>
                <c:pt idx="787">
                  <c:v>-9.8943036607608388</c:v>
                </c:pt>
                <c:pt idx="788">
                  <c:v>-9.8943128063931152</c:v>
                </c:pt>
                <c:pt idx="789">
                  <c:v>-9.894321951869566</c:v>
                </c:pt>
                <c:pt idx="790">
                  <c:v>-9.8943310971902036</c:v>
                </c:pt>
                <c:pt idx="791">
                  <c:v>-9.8943402423550211</c:v>
                </c:pt>
                <c:pt idx="792">
                  <c:v>-9.8943493873640254</c:v>
                </c:pt>
                <c:pt idx="793">
                  <c:v>-9.8943585322172201</c:v>
                </c:pt>
                <c:pt idx="794">
                  <c:v>-9.8943676769145998</c:v>
                </c:pt>
                <c:pt idx="795">
                  <c:v>-9.8943768214561771</c:v>
                </c:pt>
                <c:pt idx="796">
                  <c:v>-9.8943859658419431</c:v>
                </c:pt>
                <c:pt idx="797">
                  <c:v>-9.8943951100719065</c:v>
                </c:pt>
                <c:pt idx="798">
                  <c:v>-9.8944042541460746</c:v>
                </c:pt>
                <c:pt idx="799">
                  <c:v>-9.8944133980644384</c:v>
                </c:pt>
                <c:pt idx="800">
                  <c:v>-9.8944225418270086</c:v>
                </c:pt>
                <c:pt idx="801">
                  <c:v>-9.894431685433787</c:v>
                </c:pt>
                <c:pt idx="802">
                  <c:v>-9.8944408288847701</c:v>
                </c:pt>
                <c:pt idx="803">
                  <c:v>-9.8944499721799648</c:v>
                </c:pt>
                <c:pt idx="804">
                  <c:v>-9.8944591153193695</c:v>
                </c:pt>
                <c:pt idx="805">
                  <c:v>-9.8944682583029859</c:v>
                </c:pt>
                <c:pt idx="806">
                  <c:v>-9.8944774011308247</c:v>
                </c:pt>
                <c:pt idx="807">
                  <c:v>-9.8944865438028859</c:v>
                </c:pt>
                <c:pt idx="808">
                  <c:v>-9.8944956863191642</c:v>
                </c:pt>
                <c:pt idx="809">
                  <c:v>-9.8945048286796595</c:v>
                </c:pt>
                <c:pt idx="810">
                  <c:v>-9.8945139708843914</c:v>
                </c:pt>
                <c:pt idx="811">
                  <c:v>-9.8945231129333404</c:v>
                </c:pt>
                <c:pt idx="812">
                  <c:v>-9.8945322548265242</c:v>
                </c:pt>
                <c:pt idx="813">
                  <c:v>-9.8945413965639375</c:v>
                </c:pt>
                <c:pt idx="814">
                  <c:v>-9.8945505381455856</c:v>
                </c:pt>
                <c:pt idx="815">
                  <c:v>-9.8945596795714756</c:v>
                </c:pt>
                <c:pt idx="816">
                  <c:v>-9.8945688208415987</c:v>
                </c:pt>
                <c:pt idx="817">
                  <c:v>-9.894577961955962</c:v>
                </c:pt>
                <c:pt idx="818">
                  <c:v>-9.8945871029145724</c:v>
                </c:pt>
                <c:pt idx="819">
                  <c:v>-9.8945962437174266</c:v>
                </c:pt>
                <c:pt idx="820">
                  <c:v>-9.8946053843645299</c:v>
                </c:pt>
                <c:pt idx="821">
                  <c:v>-9.8946145248558803</c:v>
                </c:pt>
                <c:pt idx="822">
                  <c:v>-9.8946236651914816</c:v>
                </c:pt>
                <c:pt idx="823">
                  <c:v>-9.8946328053713426</c:v>
                </c:pt>
                <c:pt idx="824">
                  <c:v>-9.8946419453954544</c:v>
                </c:pt>
                <c:pt idx="825">
                  <c:v>-9.8946510852638259</c:v>
                </c:pt>
                <c:pt idx="826">
                  <c:v>-9.894660224976457</c:v>
                </c:pt>
                <c:pt idx="827">
                  <c:v>-9.8946693645333532</c:v>
                </c:pt>
                <c:pt idx="828">
                  <c:v>-9.8946785039345126</c:v>
                </c:pt>
                <c:pt idx="829">
                  <c:v>-9.8946876431799424</c:v>
                </c:pt>
                <c:pt idx="830">
                  <c:v>-9.8946967822696426</c:v>
                </c:pt>
                <c:pt idx="831">
                  <c:v>-9.894705921203613</c:v>
                </c:pt>
                <c:pt idx="832">
                  <c:v>-9.8947150599818627</c:v>
                </c:pt>
                <c:pt idx="833">
                  <c:v>-9.8947241986043846</c:v>
                </c:pt>
                <c:pt idx="834">
                  <c:v>-9.8947333370711785</c:v>
                </c:pt>
                <c:pt idx="835">
                  <c:v>-9.8947424753822624</c:v>
                </c:pt>
                <c:pt idx="836">
                  <c:v>-9.8947516135376254</c:v>
                </c:pt>
                <c:pt idx="837">
                  <c:v>-9.8947607515372766</c:v>
                </c:pt>
                <c:pt idx="838">
                  <c:v>-9.8947698893812088</c:v>
                </c:pt>
                <c:pt idx="839">
                  <c:v>-9.8947790270694327</c:v>
                </c:pt>
                <c:pt idx="840">
                  <c:v>-9.8947881646019518</c:v>
                </c:pt>
                <c:pt idx="841">
                  <c:v>-9.894797301978759</c:v>
                </c:pt>
                <c:pt idx="842">
                  <c:v>-9.8948064391998685</c:v>
                </c:pt>
                <c:pt idx="843">
                  <c:v>-9.894815576265275</c:v>
                </c:pt>
                <c:pt idx="844">
                  <c:v>-9.8948247131749785</c:v>
                </c:pt>
                <c:pt idx="845">
                  <c:v>-9.8948338499289896</c:v>
                </c:pt>
                <c:pt idx="846">
                  <c:v>-9.8948429865273031</c:v>
                </c:pt>
                <c:pt idx="847">
                  <c:v>-9.8948521229699242</c:v>
                </c:pt>
                <c:pt idx="848">
                  <c:v>-9.894861259256853</c:v>
                </c:pt>
                <c:pt idx="849">
                  <c:v>-9.8948703953880948</c:v>
                </c:pt>
                <c:pt idx="850">
                  <c:v>-9.8948795313636477</c:v>
                </c:pt>
                <c:pt idx="851">
                  <c:v>-9.8948886671835155</c:v>
                </c:pt>
                <c:pt idx="852">
                  <c:v>-9.894897802847705</c:v>
                </c:pt>
                <c:pt idx="853">
                  <c:v>-9.8949069383562147</c:v>
                </c:pt>
                <c:pt idx="854">
                  <c:v>-9.894916073709048</c:v>
                </c:pt>
                <c:pt idx="855">
                  <c:v>-9.894925208906205</c:v>
                </c:pt>
                <c:pt idx="856">
                  <c:v>-9.8949343439476838</c:v>
                </c:pt>
                <c:pt idx="857">
                  <c:v>-9.8949434788335058</c:v>
                </c:pt>
                <c:pt idx="858">
                  <c:v>-9.8949526135636496</c:v>
                </c:pt>
                <c:pt idx="859">
                  <c:v>-9.8949617481381242</c:v>
                </c:pt>
                <c:pt idx="860">
                  <c:v>-9.8949708825569402</c:v>
                </c:pt>
                <c:pt idx="861">
                  <c:v>-9.8949800168200888</c:v>
                </c:pt>
                <c:pt idx="862">
                  <c:v>-9.8949891509275822</c:v>
                </c:pt>
                <c:pt idx="863">
                  <c:v>-9.8949982848794154</c:v>
                </c:pt>
                <c:pt idx="864">
                  <c:v>-9.8950074186755863</c:v>
                </c:pt>
                <c:pt idx="865">
                  <c:v>-9.8950165523161129</c:v>
                </c:pt>
                <c:pt idx="866">
                  <c:v>-9.8950256858009897</c:v>
                </c:pt>
                <c:pt idx="867">
                  <c:v>-9.8950348191302151</c:v>
                </c:pt>
                <c:pt idx="868">
                  <c:v>-9.8950439523037961</c:v>
                </c:pt>
                <c:pt idx="869">
                  <c:v>-9.8950530853217309</c:v>
                </c:pt>
                <c:pt idx="870">
                  <c:v>-9.8950622181840266</c:v>
                </c:pt>
                <c:pt idx="871">
                  <c:v>-9.8950713508906798</c:v>
                </c:pt>
                <c:pt idx="872">
                  <c:v>-9.8950804834416903</c:v>
                </c:pt>
                <c:pt idx="873">
                  <c:v>-9.8950896158370778</c:v>
                </c:pt>
                <c:pt idx="874">
                  <c:v>-9.8950987480768191</c:v>
                </c:pt>
                <c:pt idx="875">
                  <c:v>-9.8951078801609356</c:v>
                </c:pt>
                <c:pt idx="876">
                  <c:v>-9.8951170120894236</c:v>
                </c:pt>
                <c:pt idx="877">
                  <c:v>-9.8951261438622851</c:v>
                </c:pt>
                <c:pt idx="878">
                  <c:v>-9.8951352754795163</c:v>
                </c:pt>
                <c:pt idx="879">
                  <c:v>-9.8951444069411334</c:v>
                </c:pt>
                <c:pt idx="880">
                  <c:v>-9.8951535382471256</c:v>
                </c:pt>
                <c:pt idx="881">
                  <c:v>-9.8951626693974983</c:v>
                </c:pt>
                <c:pt idx="882">
                  <c:v>-9.8951718003922569</c:v>
                </c:pt>
                <c:pt idx="883">
                  <c:v>-9.8951809312314065</c:v>
                </c:pt>
                <c:pt idx="884">
                  <c:v>-9.8951900619149384</c:v>
                </c:pt>
                <c:pt idx="885">
                  <c:v>-9.8951991924428651</c:v>
                </c:pt>
                <c:pt idx="886">
                  <c:v>-9.8952083228151828</c:v>
                </c:pt>
                <c:pt idx="887">
                  <c:v>-9.8952174530319006</c:v>
                </c:pt>
                <c:pt idx="888">
                  <c:v>-9.8952265830930095</c:v>
                </c:pt>
                <c:pt idx="889">
                  <c:v>-9.8952357129985202</c:v>
                </c:pt>
                <c:pt idx="890">
                  <c:v>-9.8952448427484345</c:v>
                </c:pt>
                <c:pt idx="891">
                  <c:v>-9.8952539723427506</c:v>
                </c:pt>
                <c:pt idx="892">
                  <c:v>-9.8952631017814774</c:v>
                </c:pt>
                <c:pt idx="893">
                  <c:v>-9.8952722310646042</c:v>
                </c:pt>
                <c:pt idx="894">
                  <c:v>-9.8952813601921523</c:v>
                </c:pt>
                <c:pt idx="895">
                  <c:v>-9.8952904891641076</c:v>
                </c:pt>
                <c:pt idx="896">
                  <c:v>-9.8952996179804806</c:v>
                </c:pt>
                <c:pt idx="897">
                  <c:v>-9.8953087466412679</c:v>
                </c:pt>
                <c:pt idx="898">
                  <c:v>-9.8953178751464783</c:v>
                </c:pt>
                <c:pt idx="899">
                  <c:v>-9.8953270034961047</c:v>
                </c:pt>
                <c:pt idx="900">
                  <c:v>-9.8953361316901614</c:v>
                </c:pt>
                <c:pt idx="901">
                  <c:v>-9.8953452597286411</c:v>
                </c:pt>
                <c:pt idx="902">
                  <c:v>-9.8953543876115511</c:v>
                </c:pt>
                <c:pt idx="903">
                  <c:v>-9.8953635153388912</c:v>
                </c:pt>
                <c:pt idx="904">
                  <c:v>-9.8953726429106634</c:v>
                </c:pt>
                <c:pt idx="905">
                  <c:v>-9.8953817703268747</c:v>
                </c:pt>
                <c:pt idx="906">
                  <c:v>-9.8953908975875162</c:v>
                </c:pt>
                <c:pt idx="907">
                  <c:v>-9.8954000246926022</c:v>
                </c:pt>
                <c:pt idx="908">
                  <c:v>-9.8954091516421236</c:v>
                </c:pt>
                <c:pt idx="909">
                  <c:v>-9.8954182784360984</c:v>
                </c:pt>
                <c:pt idx="910">
                  <c:v>-9.8954274050745177</c:v>
                </c:pt>
                <c:pt idx="911">
                  <c:v>-9.8954365315573813</c:v>
                </c:pt>
                <c:pt idx="912">
                  <c:v>-9.8954456578846948</c:v>
                </c:pt>
                <c:pt idx="913">
                  <c:v>-9.895454784056458</c:v>
                </c:pt>
                <c:pt idx="914">
                  <c:v>-9.8954639100726833</c:v>
                </c:pt>
                <c:pt idx="915">
                  <c:v>-9.8954730359333674</c:v>
                </c:pt>
                <c:pt idx="916">
                  <c:v>-9.8954821616385029</c:v>
                </c:pt>
                <c:pt idx="917">
                  <c:v>-9.8954912871881096</c:v>
                </c:pt>
                <c:pt idx="918">
                  <c:v>-9.8955004125821713</c:v>
                </c:pt>
                <c:pt idx="919">
                  <c:v>-9.8955095378207059</c:v>
                </c:pt>
                <c:pt idx="920">
                  <c:v>-9.8955186629037026</c:v>
                </c:pt>
                <c:pt idx="921">
                  <c:v>-9.8955277878311687</c:v>
                </c:pt>
                <c:pt idx="922">
                  <c:v>-9.895536912603113</c:v>
                </c:pt>
                <c:pt idx="923">
                  <c:v>-9.8955460372195283</c:v>
                </c:pt>
                <c:pt idx="924">
                  <c:v>-9.89555516168042</c:v>
                </c:pt>
                <c:pt idx="925">
                  <c:v>-9.8955642859857971</c:v>
                </c:pt>
                <c:pt idx="926">
                  <c:v>-9.8955734101356487</c:v>
                </c:pt>
                <c:pt idx="927">
                  <c:v>-9.895582534129991</c:v>
                </c:pt>
                <c:pt idx="928">
                  <c:v>-9.8955916579688132</c:v>
                </c:pt>
                <c:pt idx="929">
                  <c:v>-9.8956007816521208</c:v>
                </c:pt>
                <c:pt idx="930">
                  <c:v>-9.8956099051799224</c:v>
                </c:pt>
                <c:pt idx="931">
                  <c:v>-9.895619028552213</c:v>
                </c:pt>
                <c:pt idx="932">
                  <c:v>-9.8956281517690012</c:v>
                </c:pt>
                <c:pt idx="933">
                  <c:v>-9.895637274830289</c:v>
                </c:pt>
                <c:pt idx="934">
                  <c:v>-9.8956463977360709</c:v>
                </c:pt>
                <c:pt idx="935">
                  <c:v>-9.8956555204863594</c:v>
                </c:pt>
                <c:pt idx="936">
                  <c:v>-9.8956646430811457</c:v>
                </c:pt>
                <c:pt idx="937">
                  <c:v>-9.8956737655204385</c:v>
                </c:pt>
                <c:pt idx="938">
                  <c:v>-9.8956828878042469</c:v>
                </c:pt>
                <c:pt idx="939">
                  <c:v>-9.8956920099325565</c:v>
                </c:pt>
                <c:pt idx="940">
                  <c:v>-9.8957011319053816</c:v>
                </c:pt>
                <c:pt idx="941">
                  <c:v>-9.8957102537227168</c:v>
                </c:pt>
                <c:pt idx="942">
                  <c:v>-9.8957193753845747</c:v>
                </c:pt>
                <c:pt idx="943">
                  <c:v>-9.8957284968909516</c:v>
                </c:pt>
                <c:pt idx="944">
                  <c:v>-9.8957376182418457</c:v>
                </c:pt>
                <c:pt idx="945">
                  <c:v>-9.8957467394372642</c:v>
                </c:pt>
                <c:pt idx="946">
                  <c:v>-9.8957558604772089</c:v>
                </c:pt>
                <c:pt idx="947">
                  <c:v>-9.8957649813616833</c:v>
                </c:pt>
                <c:pt idx="948">
                  <c:v>-9.8957741020906784</c:v>
                </c:pt>
                <c:pt idx="949">
                  <c:v>-9.895783222664214</c:v>
                </c:pt>
                <c:pt idx="950">
                  <c:v>-9.8957923430822792</c:v>
                </c:pt>
                <c:pt idx="951">
                  <c:v>-9.895801463344883</c:v>
                </c:pt>
                <c:pt idx="952">
                  <c:v>-9.8958105834520271</c:v>
                </c:pt>
                <c:pt idx="953">
                  <c:v>-9.8958197034037134</c:v>
                </c:pt>
                <c:pt idx="954">
                  <c:v>-9.8958288231999383</c:v>
                </c:pt>
                <c:pt idx="955">
                  <c:v>-9.8958379428407106</c:v>
                </c:pt>
                <c:pt idx="956">
                  <c:v>-9.8958470623260339</c:v>
                </c:pt>
                <c:pt idx="957">
                  <c:v>-9.8958561816559012</c:v>
                </c:pt>
                <c:pt idx="958">
                  <c:v>-9.8958653008303212</c:v>
                </c:pt>
                <c:pt idx="959">
                  <c:v>-9.8958744198492976</c:v>
                </c:pt>
                <c:pt idx="960">
                  <c:v>-9.8958835387128321</c:v>
                </c:pt>
                <c:pt idx="961">
                  <c:v>-9.8958926574209176</c:v>
                </c:pt>
                <c:pt idx="962">
                  <c:v>-9.8959017759735737</c:v>
                </c:pt>
                <c:pt idx="963">
                  <c:v>-9.8959108943707843</c:v>
                </c:pt>
                <c:pt idx="964">
                  <c:v>-9.8959200126125637</c:v>
                </c:pt>
                <c:pt idx="965">
                  <c:v>-9.8959291306989083</c:v>
                </c:pt>
                <c:pt idx="966">
                  <c:v>-9.8959382486298253</c:v>
                </c:pt>
                <c:pt idx="967">
                  <c:v>-9.8959473664053164</c:v>
                </c:pt>
                <c:pt idx="968">
                  <c:v>-9.8959564840253744</c:v>
                </c:pt>
                <c:pt idx="969">
                  <c:v>-9.8959656014900101</c:v>
                </c:pt>
                <c:pt idx="970">
                  <c:v>-9.8959747187992271</c:v>
                </c:pt>
                <c:pt idx="971">
                  <c:v>-9.8959838359530252</c:v>
                </c:pt>
                <c:pt idx="972">
                  <c:v>-9.8959929529514046</c:v>
                </c:pt>
                <c:pt idx="973">
                  <c:v>-9.8960020697943705</c:v>
                </c:pt>
                <c:pt idx="974">
                  <c:v>-9.8960111864819211</c:v>
                </c:pt>
                <c:pt idx="975">
                  <c:v>-9.8960203030140601</c:v>
                </c:pt>
                <c:pt idx="976">
                  <c:v>-9.8960294193907927</c:v>
                </c:pt>
                <c:pt idx="977">
                  <c:v>-9.8960385356121154</c:v>
                </c:pt>
                <c:pt idx="978">
                  <c:v>-9.8960476516780389</c:v>
                </c:pt>
                <c:pt idx="979">
                  <c:v>-9.8960567675885596</c:v>
                </c:pt>
                <c:pt idx="980">
                  <c:v>-9.8960658833436828</c:v>
                </c:pt>
                <c:pt idx="981">
                  <c:v>-9.8960749989434031</c:v>
                </c:pt>
                <c:pt idx="982">
                  <c:v>-9.8960841143877332</c:v>
                </c:pt>
                <c:pt idx="983">
                  <c:v>-9.8960932296766675</c:v>
                </c:pt>
                <c:pt idx="984">
                  <c:v>-9.8961023448102079</c:v>
                </c:pt>
                <c:pt idx="985">
                  <c:v>-9.896111459788365</c:v>
                </c:pt>
                <c:pt idx="986">
                  <c:v>-9.8961205746111336</c:v>
                </c:pt>
                <c:pt idx="987">
                  <c:v>-9.8961296892785189</c:v>
                </c:pt>
                <c:pt idx="988">
                  <c:v>-9.8961388037905209</c:v>
                </c:pt>
                <c:pt idx="989">
                  <c:v>-9.8961479181471468</c:v>
                </c:pt>
                <c:pt idx="990">
                  <c:v>-9.8961570323483929</c:v>
                </c:pt>
                <c:pt idx="991">
                  <c:v>-9.896166146394263</c:v>
                </c:pt>
                <c:pt idx="992">
                  <c:v>-9.896175260284755</c:v>
                </c:pt>
                <c:pt idx="993">
                  <c:v>-9.8961843740198816</c:v>
                </c:pt>
                <c:pt idx="994">
                  <c:v>-9.8961934875996445</c:v>
                </c:pt>
                <c:pt idx="995">
                  <c:v>-9.8962026010240312</c:v>
                </c:pt>
                <c:pt idx="996">
                  <c:v>-9.8962117142930577</c:v>
                </c:pt>
                <c:pt idx="997">
                  <c:v>-9.8962208274067169</c:v>
                </c:pt>
                <c:pt idx="998">
                  <c:v>-9.8962299403650231</c:v>
                </c:pt>
                <c:pt idx="999">
                  <c:v>-9.8962390531679674</c:v>
                </c:pt>
                <c:pt idx="1000">
                  <c:v>-9.8962481658155603</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Calculs!$J$4:$J$1004</c:f>
              <c:numCache>
                <c:formatCode>0.00</c:formatCode>
                <c:ptCount val="1001"/>
                <c:pt idx="0">
                  <c:v>0</c:v>
                </c:pt>
                <c:pt idx="1">
                  <c:v>0.17389416024210008</c:v>
                </c:pt>
                <c:pt idx="2">
                  <c:v>0.34936323126224145</c:v>
                </c:pt>
                <c:pt idx="3">
                  <c:v>0.52814937387867045</c:v>
                </c:pt>
                <c:pt idx="4">
                  <c:v>0.71084091291218798</c:v>
                </c:pt>
                <c:pt idx="5">
                  <c:v>0.89737984133752402</c:v>
                </c:pt>
                <c:pt idx="6">
                  <c:v>1.0877517417468281</c:v>
                </c:pt>
                <c:pt idx="7">
                  <c:v>1.2819442484289754</c:v>
                </c:pt>
                <c:pt idx="8">
                  <c:v>1.4799871974961181</c:v>
                </c:pt>
                <c:pt idx="9">
                  <c:v>1.6819103564547901</c:v>
                </c:pt>
                <c:pt idx="10">
                  <c:v>1.8877434228564771</c:v>
                </c:pt>
                <c:pt idx="11">
                  <c:v>2.0975116006412042</c:v>
                </c:pt>
                <c:pt idx="12">
                  <c:v>2.3112311528231957</c:v>
                </c:pt>
                <c:pt idx="13">
                  <c:v>2.5289137930952816</c:v>
                </c:pt>
                <c:pt idx="14">
                  <c:v>2.7505711019426582</c:v>
                </c:pt>
                <c:pt idx="15">
                  <c:v>2.9762145269518685</c:v>
                </c:pt>
                <c:pt idx="16">
                  <c:v>3.2058553830711878</c:v>
                </c:pt>
                <c:pt idx="17">
                  <c:v>3.4395048528261039</c:v>
                </c:pt>
                <c:pt idx="18">
                  <c:v>3.6771739864933273</c:v>
                </c:pt>
                <c:pt idx="19">
                  <c:v>3.9188737022365201</c:v>
                </c:pt>
                <c:pt idx="20">
                  <c:v>4.1646147862067204</c:v>
                </c:pt>
                <c:pt idx="21">
                  <c:v>4.4144060959309357</c:v>
                </c:pt>
                <c:pt idx="22">
                  <c:v>4.6682527550890756</c:v>
                </c:pt>
                <c:pt idx="23">
                  <c:v>4.9261579400817093</c:v>
                </c:pt>
                <c:pt idx="24">
                  <c:v>5.1881246755698873</c:v>
                </c:pt>
                <c:pt idx="25">
                  <c:v>5.4541558352651638</c:v>
                </c:pt>
                <c:pt idx="26">
                  <c:v>5.7242541426923905</c:v>
                </c:pt>
                <c:pt idx="27">
                  <c:v>5.998422171927758</c:v>
                </c:pt>
                <c:pt idx="28">
                  <c:v>6.2766623483143844</c:v>
                </c:pt>
                <c:pt idx="29">
                  <c:v>6.5589769491575991</c:v>
                </c:pt>
                <c:pt idx="30">
                  <c:v>6.8453681044019232</c:v>
                </c:pt>
                <c:pt idx="31">
                  <c:v>7.1358377972916118</c:v>
                </c:pt>
                <c:pt idx="32">
                  <c:v>7.4303878650165069</c:v>
                </c:pt>
                <c:pt idx="33">
                  <c:v>7.7290199993448256</c:v>
                </c:pt>
                <c:pt idx="34">
                  <c:v>8.0317357472444133</c:v>
                </c:pt>
                <c:pt idx="35">
                  <c:v>8.338536511493885</c:v>
                </c:pt>
                <c:pt idx="36">
                  <c:v>8.6494235512849933</c:v>
                </c:pt>
                <c:pt idx="37">
                  <c:v>8.9643979828174647</c:v>
                </c:pt>
                <c:pt idx="38">
                  <c:v>9.2834607798874913</c:v>
                </c:pt>
                <c:pt idx="39">
                  <c:v>9.6066127744709675</c:v>
                </c:pt>
                <c:pt idx="40">
                  <c:v>9.9338546573024988</c:v>
                </c:pt>
                <c:pt idx="41">
                  <c:v>10.265185548140929</c:v>
                </c:pt>
                <c:pt idx="42">
                  <c:v>10.600601560659557</c:v>
                </c:pt>
                <c:pt idx="43">
                  <c:v>10.940097227857061</c:v>
                </c:pt>
                <c:pt idx="44">
                  <c:v>11.283666933172453</c:v>
                </c:pt>
                <c:pt idx="45">
                  <c:v>11.631304911718297</c:v>
                </c:pt>
                <c:pt idx="46">
                  <c:v>11.983005251511546</c:v>
                </c:pt>
                <c:pt idx="47">
                  <c:v>12.338761894702747</c:v>
                </c:pt>
                <c:pt idx="48">
                  <c:v>12.698568638804288</c:v>
                </c:pt>
                <c:pt idx="49">
                  <c:v>13.062419137918287</c:v>
                </c:pt>
                <c:pt idx="50">
                  <c:v>13.430306903964734</c:v>
                </c:pt>
                <c:pt idx="51">
                  <c:v>13.802225307910373</c:v>
                </c:pt>
                <c:pt idx="52">
                  <c:v>14.178167580998824</c:v>
                </c:pt>
                <c:pt idx="53">
                  <c:v>14.558126815982396</c:v>
                </c:pt>
                <c:pt idx="54">
                  <c:v>14.942095968355966</c:v>
                </c:pt>
                <c:pt idx="55">
                  <c:v>15.330067857593319</c:v>
                </c:pt>
                <c:pt idx="56">
                  <c:v>15.722035168386252</c:v>
                </c:pt>
                <c:pt idx="57">
                  <c:v>16.117990451886772</c:v>
                </c:pt>
                <c:pt idx="58">
                  <c:v>16.51792612695262</c:v>
                </c:pt>
                <c:pt idx="59">
                  <c:v>16.921834481396395</c:v>
                </c:pt>
                <c:pt idx="60">
                  <c:v>17.329707673238474</c:v>
                </c:pt>
                <c:pt idx="61">
                  <c:v>17.741537731963913</c:v>
                </c:pt>
                <c:pt idx="62">
                  <c:v>18.157316559783496</c:v>
                </c:pt>
                <c:pt idx="63">
                  <c:v>18.577035932899069</c:v>
                </c:pt>
                <c:pt idx="64">
                  <c:v>19.000687502773289</c:v>
                </c:pt>
                <c:pt idx="65">
                  <c:v>19.428262797403868</c:v>
                </c:pt>
                <c:pt idx="66">
                  <c:v>19.859753222602393</c:v>
                </c:pt>
                <c:pt idx="67">
                  <c:v>20.295150063277806</c:v>
                </c:pt>
                <c:pt idx="68">
                  <c:v>20.734444484724545</c:v>
                </c:pt>
                <c:pt idx="69">
                  <c:v>21.177627533915402</c:v>
                </c:pt>
                <c:pt idx="70">
                  <c:v>21.624690140799117</c:v>
                </c:pt>
                <c:pt idx="71">
                  <c:v>22.075623119602657</c:v>
                </c:pt>
                <c:pt idx="72">
                  <c:v>22.530417170138215</c:v>
                </c:pt>
                <c:pt idx="73">
                  <c:v>22.989062879114861</c:v>
                </c:pt>
                <c:pt idx="74">
                  <c:v>23.451550721454829</c:v>
                </c:pt>
                <c:pt idx="75">
                  <c:v>23.917871061614342</c:v>
                </c:pt>
                <c:pt idx="76">
                  <c:v>24.388014154908955</c:v>
                </c:pt>
                <c:pt idx="77">
                  <c:v>24.861970148843312</c:v>
                </c:pt>
                <c:pt idx="78">
                  <c:v>25.339729084445221</c:v>
                </c:pt>
                <c:pt idx="79">
                  <c:v>25.821280897603977</c:v>
                </c:pt>
                <c:pt idx="80">
                  <c:v>26.306615420412804</c:v>
                </c:pt>
                <c:pt idx="81">
                  <c:v>26.795720869866997</c:v>
                </c:pt>
                <c:pt idx="82">
                  <c:v>27.288582333672554</c:v>
                </c:pt>
                <c:pt idx="83">
                  <c:v>27.785183283650078</c:v>
                </c:pt>
                <c:pt idx="84">
                  <c:v>28.28550709237031</c:v>
                </c:pt>
                <c:pt idx="85">
                  <c:v>28.789537035181691</c:v>
                </c:pt>
                <c:pt idx="86">
                  <c:v>29.29725629223552</c:v>
                </c:pt>
                <c:pt idx="87">
                  <c:v>29.80864795050848</c:v>
                </c:pt>
                <c:pt idx="88">
                  <c:v>30.323695005822227</c:v>
                </c:pt>
                <c:pt idx="89">
                  <c:v>30.8423803648598</c:v>
                </c:pt>
                <c:pt idx="90">
                  <c:v>31.364686847178522</c:v>
                </c:pt>
                <c:pt idx="91">
                  <c:v>31.890596512470196</c:v>
                </c:pt>
                <c:pt idx="92">
                  <c:v>32.420089986851252</c:v>
                </c:pt>
                <c:pt idx="93">
                  <c:v>32.953147139952087</c:v>
                </c:pt>
                <c:pt idx="94">
                  <c:v>33.489747763118807</c:v>
                </c:pt>
                <c:pt idx="95">
                  <c:v>34.029871571704795</c:v>
                </c:pt>
                <c:pt idx="96">
                  <c:v>34.573498207353538</c:v>
                </c:pt>
                <c:pt idx="97">
                  <c:v>35.120607240272363</c:v>
                </c:pt>
                <c:pt idx="98">
                  <c:v>35.671178171496813</c:v>
                </c:pt>
                <c:pt idx="99">
                  <c:v>36.225190435145144</c:v>
                </c:pt>
                <c:pt idx="100">
                  <c:v>36.782623400662779</c:v>
                </c:pt>
                <c:pt idx="101">
                  <c:v>37.34345626612108</c:v>
                </c:pt>
                <c:pt idx="102">
                  <c:v>37.90766795140199</c:v>
                </c:pt>
                <c:pt idx="103">
                  <c:v>38.475237209496939</c:v>
                </c:pt>
                <c:pt idx="104">
                  <c:v>39.046142737921159</c:v>
                </c:pt>
                <c:pt idx="105">
                  <c:v>39.620363180948928</c:v>
                </c:pt>
                <c:pt idx="106">
                  <c:v>40.197877131836044</c:v>
                </c:pt>
                <c:pt idx="107">
                  <c:v>40.778663135029092</c:v>
                </c:pt>
                <c:pt idx="108">
                  <c:v>41.362699688361239</c:v>
                </c:pt>
                <c:pt idx="109">
                  <c:v>41.949965245234203</c:v>
                </c:pt>
                <c:pt idx="110">
                  <c:v>42.540438216786079</c:v>
                </c:pt>
                <c:pt idx="111">
                  <c:v>43.13409823972372</c:v>
                </c:pt>
                <c:pt idx="112">
                  <c:v>43.730927444762472</c:v>
                </c:pt>
                <c:pt idx="113">
                  <c:v>44.330909190246487</c:v>
                </c:pt>
                <c:pt idx="114">
                  <c:v>44.93402679488527</c:v>
                </c:pt>
                <c:pt idx="115">
                  <c:v>45.540263539357184</c:v>
                </c:pt>
                <c:pt idx="116">
                  <c:v>46.149602667904261</c:v>
                </c:pt>
                <c:pt idx="117">
                  <c:v>46.762027389918053</c:v>
                </c:pt>
                <c:pt idx="118">
                  <c:v>47.377520881516361</c:v>
                </c:pt>
                <c:pt idx="119">
                  <c:v>47.996066287110587</c:v>
                </c:pt>
                <c:pt idx="120">
                  <c:v>48.617646720963521</c:v>
                </c:pt>
                <c:pt idx="121">
                  <c:v>49.242243150645969</c:v>
                </c:pt>
                <c:pt idx="122">
                  <c:v>49.869832280278281</c:v>
                </c:pt>
                <c:pt idx="123">
                  <c:v>50.500388676462364</c:v>
                </c:pt>
                <c:pt idx="124">
                  <c:v>51.133886894806537</c:v>
                </c:pt>
                <c:pt idx="125">
                  <c:v>51.770301482221818</c:v>
                </c:pt>
                <c:pt idx="126">
                  <c:v>52.409606979193867</c:v>
                </c:pt>
                <c:pt idx="127">
                  <c:v>53.051777922030325</c:v>
                </c:pt>
                <c:pt idx="128">
                  <c:v>53.696788845083233</c:v>
                </c:pt>
                <c:pt idx="129">
                  <c:v>54.344614282946395</c:v>
                </c:pt>
                <c:pt idx="130">
                  <c:v>54.995228772627385</c:v>
                </c:pt>
                <c:pt idx="131">
                  <c:v>55.648606296311968</c:v>
                </c:pt>
                <c:pt idx="132">
                  <c:v>56.304719724313593</c:v>
                </c:pt>
                <c:pt idx="133">
                  <c:v>56.963541378701109</c:v>
                </c:pt>
                <c:pt idx="134">
                  <c:v>57.625043596793837</c:v>
                </c:pt>
                <c:pt idx="135">
                  <c:v>58.289198733410501</c:v>
                </c:pt>
                <c:pt idx="136">
                  <c:v>58.955979163087157</c:v>
                </c:pt>
                <c:pt idx="137">
                  <c:v>59.625357282264076</c:v>
                </c:pt>
                <c:pt idx="138">
                  <c:v>60.297305511441344</c:v>
                </c:pt>
                <c:pt idx="139">
                  <c:v>60.971796297303072</c:v>
                </c:pt>
                <c:pt idx="140">
                  <c:v>61.648802114810088</c:v>
                </c:pt>
                <c:pt idx="141">
                  <c:v>62.328288723879531</c:v>
                </c:pt>
                <c:pt idx="142">
                  <c:v>63.010208431916546</c:v>
                </c:pt>
                <c:pt idx="143">
                  <c:v>63.694506873235298</c:v>
                </c:pt>
                <c:pt idx="144">
                  <c:v>64.381129783988683</c:v>
                </c:pt>
                <c:pt idx="145">
                  <c:v>65.070023006911057</c:v>
                </c:pt>
                <c:pt idx="146">
                  <c:v>65.761132495949454</c:v>
                </c:pt>
                <c:pt idx="147">
                  <c:v>66.454404320783354</c:v>
                </c:pt>
                <c:pt idx="148">
                  <c:v>67.14978467123305</c:v>
                </c:pt>
                <c:pt idx="149">
                  <c:v>67.847219861556752</c:v>
                </c:pt>
                <c:pt idx="150">
                  <c:v>68.546656334636666</c:v>
                </c:pt>
                <c:pt idx="151">
                  <c:v>69.248040666054237</c:v>
                </c:pt>
                <c:pt idx="152">
                  <c:v>69.951319568054927</c:v>
                </c:pt>
                <c:pt idx="153">
                  <c:v>70.656439893402805</c:v>
                </c:pt>
                <c:pt idx="154">
                  <c:v>71.363348639125363</c:v>
                </c:pt>
                <c:pt idx="155">
                  <c:v>72.071992950149109</c:v>
                </c:pt>
                <c:pt idx="156">
                  <c:v>72.782287799791206</c:v>
                </c:pt>
                <c:pt idx="157">
                  <c:v>73.494083738013998</c:v>
                </c:pt>
                <c:pt idx="158">
                  <c:v>74.207199440681777</c:v>
                </c:pt>
                <c:pt idx="159">
                  <c:v>74.921454203363169</c:v>
                </c:pt>
                <c:pt idx="160">
                  <c:v>75.636667968941012</c:v>
                </c:pt>
                <c:pt idx="161">
                  <c:v>76.352620127556634</c:v>
                </c:pt>
                <c:pt idx="162">
                  <c:v>77.069008456894593</c:v>
                </c:pt>
                <c:pt idx="163">
                  <c:v>77.785494686140936</c:v>
                </c:pt>
                <c:pt idx="164">
                  <c:v>78.501749931408852</c:v>
                </c:pt>
                <c:pt idx="165">
                  <c:v>79.217490257249466</c:v>
                </c:pt>
                <c:pt idx="166">
                  <c:v>79.932512057995808</c:v>
                </c:pt>
                <c:pt idx="167">
                  <c:v>80.646622209040899</c:v>
                </c:pt>
                <c:pt idx="168">
                  <c:v>81.359590258825833</c:v>
                </c:pt>
                <c:pt idx="169">
                  <c:v>82.07111664190839</c:v>
                </c:pt>
                <c:pt idx="170">
                  <c:v>82.780822862441454</c:v>
                </c:pt>
                <c:pt idx="171">
                  <c:v>83.48844848485318</c:v>
                </c:pt>
                <c:pt idx="172">
                  <c:v>84.193938229056073</c:v>
                </c:pt>
                <c:pt idx="173">
                  <c:v>84.897306301712064</c:v>
                </c:pt>
                <c:pt idx="174">
                  <c:v>85.598566767654347</c:v>
                </c:pt>
                <c:pt idx="175">
                  <c:v>86.297733551786422</c:v>
                </c:pt>
                <c:pt idx="176">
                  <c:v>86.994820440949269</c:v>
                </c:pt>
                <c:pt idx="177">
                  <c:v>87.689841085757365</c:v>
                </c:pt>
                <c:pt idx="178">
                  <c:v>88.382809002404059</c:v>
                </c:pt>
                <c:pt idx="179">
                  <c:v>89.073737574437047</c:v>
                </c:pt>
                <c:pt idx="180">
                  <c:v>89.762640054504445</c:v>
                </c:pt>
                <c:pt idx="181">
                  <c:v>90.449529566072073</c:v>
                </c:pt>
                <c:pt idx="182">
                  <c:v>91.134419105112613</c:v>
                </c:pt>
                <c:pt idx="183">
                  <c:v>91.817321541766958</c:v>
                </c:pt>
                <c:pt idx="184">
                  <c:v>92.498249621978587</c:v>
                </c:pt>
                <c:pt idx="185">
                  <c:v>93.177215969101297</c:v>
                </c:pt>
                <c:pt idx="186">
                  <c:v>93.854233085480871</c:v>
                </c:pt>
                <c:pt idx="187">
                  <c:v>94.529313354011208</c:v>
                </c:pt>
                <c:pt idx="188">
                  <c:v>95.202469039665345</c:v>
                </c:pt>
                <c:pt idx="189">
                  <c:v>95.873712291002008</c:v>
                </c:pt>
                <c:pt idx="190">
                  <c:v>96.54305514164794</c:v>
                </c:pt>
                <c:pt idx="191">
                  <c:v>97.210509511756669</c:v>
                </c:pt>
                <c:pt idx="192">
                  <c:v>97.876087209444037</c:v>
                </c:pt>
                <c:pt idx="193">
                  <c:v>98.539799932201063</c:v>
                </c:pt>
                <c:pt idx="194">
                  <c:v>99.201659268284402</c:v>
                </c:pt>
                <c:pt idx="195">
                  <c:v>99.861676698084949</c:v>
                </c:pt>
                <c:pt idx="196">
                  <c:v>100.51986359547502</c:v>
                </c:pt>
                <c:pt idx="197">
                  <c:v>101.17623122913433</c:v>
                </c:pt>
                <c:pt idx="198">
                  <c:v>101.8307907638555</c:v>
                </c:pt>
                <c:pt idx="199">
                  <c:v>102.48355326182907</c:v>
                </c:pt>
                <c:pt idx="200">
                  <c:v>103.13452968390871</c:v>
                </c:pt>
                <c:pt idx="201">
                  <c:v>109.54690032055574</c:v>
                </c:pt>
                <c:pt idx="202">
                  <c:v>115.78756176235579</c:v>
                </c:pt>
                <c:pt idx="203">
                  <c:v>121.86659662902436</c:v>
                </c:pt>
                <c:pt idx="204">
                  <c:v>127.79321866284079</c:v>
                </c:pt>
                <c:pt idx="205">
                  <c:v>133.57587117544256</c:v>
                </c:pt>
                <c:pt idx="206">
                  <c:v>139.22231181653208</c:v>
                </c:pt>
                <c:pt idx="207">
                  <c:v>144.73968589781833</c:v>
                </c:pt>
                <c:pt idx="208">
                  <c:v>150.13459008927953</c:v>
                </c:pt>
                <c:pt idx="209">
                  <c:v>155.41312797530369</c:v>
                </c:pt>
                <c:pt idx="210">
                  <c:v>160.58095869557215</c:v>
                </c:pt>
                <c:pt idx="211">
                  <c:v>165.64333968477311</c:v>
                </c:pt>
                <c:pt idx="212">
                  <c:v>170.60516435507023</c:v>
                </c:pt>
                <c:pt idx="213">
                  <c:v>175.47099542707687</c:v>
                </c:pt>
                <c:pt idx="214">
                  <c:v>180.24509450227342</c:v>
                </c:pt>
                <c:pt idx="215">
                  <c:v>184.93144837721383</c:v>
                </c:pt>
                <c:pt idx="216">
                  <c:v>189.53379252350149</c:v>
                </c:pt>
                <c:pt idx="217">
                  <c:v>194.0556320942303</c:v>
                </c:pt>
                <c:pt idx="218">
                  <c:v>198.50026076491204</c:v>
                </c:pt>
                <c:pt idx="219">
                  <c:v>202.87077767287775</c:v>
                </c:pt>
                <c:pt idx="220">
                  <c:v>207.1701026821828</c:v>
                </c:pt>
                <c:pt idx="221">
                  <c:v>211.40099016990482</c:v>
                </c:pt>
                <c:pt idx="222">
                  <c:v>215.56604150338711</c:v>
                </c:pt>
                <c:pt idx="223">
                  <c:v>219.66771635562787</c:v>
                </c:pt>
                <c:pt idx="224">
                  <c:v>223.70834298698011</c:v>
                </c:pt>
                <c:pt idx="225">
                  <c:v>227.69012760506234</c:v>
                </c:pt>
                <c:pt idx="226">
                  <c:v>231.61516290084123</c:v>
                </c:pt>
                <c:pt idx="227">
                  <c:v>235.48543584686331</c:v>
                </c:pt>
                <c:pt idx="228">
                  <c:v>239.30283483328193</c:v>
                </c:pt>
                <c:pt idx="229">
                  <c:v>243.06915620839317</c:v>
                </c:pt>
                <c:pt idx="230">
                  <c:v>246.78611028265166</c:v>
                </c:pt>
                <c:pt idx="231">
                  <c:v>250.45532684840813</c:v>
                </c:pt>
                <c:pt idx="232">
                  <c:v>254.07836026174681</c:v>
                </c:pt>
                <c:pt idx="233">
                  <c:v>257.65669412768062</c:v>
                </c:pt>
                <c:pt idx="234">
                  <c:v>261.19174562547931</c:v>
                </c:pt>
                <c:pt idx="235">
                  <c:v>264.68486950697292</c:v>
                </c:pt>
                <c:pt idx="236">
                  <c:v>268.13736179721491</c:v>
                </c:pt>
                <c:pt idx="237">
                  <c:v>271.55046322384283</c:v>
                </c:pt>
                <c:pt idx="238">
                  <c:v>274.92536239878399</c:v>
                </c:pt>
                <c:pt idx="239">
                  <c:v>278.26319877357463</c:v>
                </c:pt>
                <c:pt idx="240">
                  <c:v>281.56506538745123</c:v>
                </c:pt>
                <c:pt idx="241">
                  <c:v>284.83201142550104</c:v>
                </c:pt>
                <c:pt idx="242">
                  <c:v>288.06504460249192</c:v>
                </c:pt>
                <c:pt idx="243">
                  <c:v>291.26513338651858</c:v>
                </c:pt>
                <c:pt idx="244">
                  <c:v>294.4332090752759</c:v>
                </c:pt>
                <c:pt idx="245">
                  <c:v>297.57016773658734</c:v>
                </c:pt>
                <c:pt idx="246">
                  <c:v>300.67687202375413</c:v>
                </c:pt>
                <c:pt idx="247">
                  <c:v>303.75415287534105</c:v>
                </c:pt>
                <c:pt idx="248">
                  <c:v>306.80281110815935</c:v>
                </c:pt>
                <c:pt idx="249">
                  <c:v>309.82361891143967</c:v>
                </c:pt>
                <c:pt idx="250">
                  <c:v>312.81732124949468</c:v>
                </c:pt>
                <c:pt idx="251">
                  <c:v>315.78463717954793</c:v>
                </c:pt>
                <c:pt idx="252">
                  <c:v>318.72626109083973</c:v>
                </c:pt>
                <c:pt idx="253">
                  <c:v>321.64286387061287</c:v>
                </c:pt>
                <c:pt idx="254">
                  <c:v>324.53509400211726</c:v>
                </c:pt>
                <c:pt idx="255">
                  <c:v>327.40357859935432</c:v>
                </c:pt>
                <c:pt idx="256">
                  <c:v>330.24892438290226</c:v>
                </c:pt>
                <c:pt idx="257">
                  <c:v>333.07171860081672</c:v>
                </c:pt>
                <c:pt idx="258">
                  <c:v>335.87252989828744</c:v>
                </c:pt>
                <c:pt idx="259">
                  <c:v>338.65190913944468</c:v>
                </c:pt>
                <c:pt idx="260">
                  <c:v>341.41039018444815</c:v>
                </c:pt>
                <c:pt idx="261">
                  <c:v>344.14849062475162</c:v>
                </c:pt>
                <c:pt idx="262">
                  <c:v>346.86671247921987</c:v>
                </c:pt>
                <c:pt idx="263">
                  <c:v>349.56554285357294</c:v>
                </c:pt>
                <c:pt idx="264">
                  <c:v>352.24545456545172</c:v>
                </c:pt>
                <c:pt idx="265">
                  <c:v>354.9069067372298</c:v>
                </c:pt>
                <c:pt idx="266">
                  <c:v>357.55034535854344</c:v>
                </c:pt>
                <c:pt idx="267">
                  <c:v>360.17620382036955</c:v>
                </c:pt>
                <c:pt idx="268">
                  <c:v>362.78490342235233</c:v>
                </c:pt>
                <c:pt idx="269">
                  <c:v>365.37685385495774</c:v>
                </c:pt>
                <c:pt idx="270">
                  <c:v>367.95245365792692</c:v>
                </c:pt>
                <c:pt idx="271">
                  <c:v>370.5120906563958</c:v>
                </c:pt>
                <c:pt idx="272">
                  <c:v>373.05614237595501</c:v>
                </c:pt>
                <c:pt idx="273">
                  <c:v>375.58497643783744</c:v>
                </c:pt>
                <c:pt idx="274">
                  <c:v>378.09895093533987</c:v>
                </c:pt>
                <c:pt idx="275">
                  <c:v>380.59841479251043</c:v>
                </c:pt>
                <c:pt idx="276">
                  <c:v>383.0837081060651</c:v>
                </c:pt>
                <c:pt idx="277">
                  <c:v>385.55516247143208</c:v>
                </c:pt>
                <c:pt idx="278">
                  <c:v>388.01310129376225</c:v>
                </c:pt>
                <c:pt idx="279">
                  <c:v>390.45784008469013</c:v>
                </c:pt>
                <c:pt idx="280">
                  <c:v>392.88968674557628</c:v>
                </c:pt>
                <c:pt idx="281">
                  <c:v>395.3089418379148</c:v>
                </c:pt>
                <c:pt idx="282">
                  <c:v>397.715898841544</c:v>
                </c:pt>
                <c:pt idx="283">
                  <c:v>400.11084440125592</c:v>
                </c:pt>
                <c:pt idx="284">
                  <c:v>402.49405856236092</c:v>
                </c:pt>
                <c:pt idx="285">
                  <c:v>404.86581499572628</c:v>
                </c:pt>
                <c:pt idx="286">
                  <c:v>407.22638121277242</c:v>
                </c:pt>
                <c:pt idx="287">
                  <c:v>409.57601877087711</c:v>
                </c:pt>
                <c:pt idx="288">
                  <c:v>411.91498346960697</c:v>
                </c:pt>
                <c:pt idx="289">
                  <c:v>414.24352553816561</c:v>
                </c:pt>
                <c:pt idx="290">
                  <c:v>416.56188981441949</c:v>
                </c:pt>
                <c:pt idx="291">
                  <c:v>418.87031591583485</c:v>
                </c:pt>
                <c:pt idx="292">
                  <c:v>421.16903840263416</c:v>
                </c:pt>
                <c:pt idx="293">
                  <c:v>423.45828693345459</c:v>
                </c:pt>
                <c:pt idx="294">
                  <c:v>425.7382864137673</c:v>
                </c:pt>
                <c:pt idx="295">
                  <c:v>428.00925713729231</c:v>
                </c:pt>
                <c:pt idx="296">
                  <c:v>430.27141492062151</c:v>
                </c:pt>
                <c:pt idx="297">
                  <c:v>432.52497123123868</c:v>
                </c:pt>
                <c:pt idx="298">
                  <c:v>434.77013330910438</c:v>
                </c:pt>
                <c:pt idx="299">
                  <c:v>437.00710428195009</c:v>
                </c:pt>
                <c:pt idx="300">
                  <c:v>439.23608327440479</c:v>
                </c:pt>
                <c:pt idx="301">
                  <c:v>441.45726551105423</c:v>
                </c:pt>
                <c:pt idx="302">
                  <c:v>443.67084241351063</c:v>
                </c:pt>
                <c:pt idx="303">
                  <c:v>445.87700169154789</c:v>
                </c:pt>
                <c:pt idx="304">
                  <c:v>448.07592742833327</c:v>
                </c:pt>
                <c:pt idx="305">
                  <c:v>450.2678001597622</c:v>
                </c:pt>
                <c:pt idx="306">
                  <c:v>452.45279694787843</c:v>
                </c:pt>
                <c:pt idx="307">
                  <c:v>454.63109144833396</c:v>
                </c:pt>
                <c:pt idx="308">
                  <c:v>456.80285397181802</c:v>
                </c:pt>
                <c:pt idx="309">
                  <c:v>458.96825153935362</c:v>
                </c:pt>
                <c:pt idx="310">
                  <c:v>461.12744793133135</c:v>
                </c:pt>
                <c:pt idx="311">
                  <c:v>463.28060373011874</c:v>
                </c:pt>
                <c:pt idx="312">
                  <c:v>465.42787635604964</c:v>
                </c:pt>
                <c:pt idx="313">
                  <c:v>467.56942009656433</c:v>
                </c:pt>
                <c:pt idx="314">
                  <c:v>469.70538612823475</c:v>
                </c:pt>
                <c:pt idx="315">
                  <c:v>471.83592253137181</c:v>
                </c:pt>
                <c:pt idx="316">
                  <c:v>473.96117429687371</c:v>
                </c:pt>
                <c:pt idx="317">
                  <c:v>476.08128332493527</c:v>
                </c:pt>
                <c:pt idx="318">
                  <c:v>478.19638841519969</c:v>
                </c:pt>
                <c:pt idx="319">
                  <c:v>480.30662524789619</c:v>
                </c:pt>
                <c:pt idx="320">
                  <c:v>482.41212635547248</c:v>
                </c:pt>
                <c:pt idx="321">
                  <c:v>484.51302108419929</c:v>
                </c:pt>
                <c:pt idx="322">
                  <c:v>486.60943554520105</c:v>
                </c:pt>
                <c:pt idx="323">
                  <c:v>488.70149255435047</c:v>
                </c:pt>
                <c:pt idx="324">
                  <c:v>490.78931156046451</c:v>
                </c:pt>
                <c:pt idx="325">
                  <c:v>492.87300856125529</c:v>
                </c:pt>
                <c:pt idx="326">
                  <c:v>494.95269600652961</c:v>
                </c:pt>
                <c:pt idx="327">
                  <c:v>497.0284826882019</c:v>
                </c:pt>
                <c:pt idx="328">
                  <c:v>499.10047361679386</c:v>
                </c:pt>
                <c:pt idx="329">
                  <c:v>501.1687698842502</c:v>
                </c:pt>
                <c:pt idx="330">
                  <c:v>503.23346851311197</c:v>
                </c:pt>
                <c:pt idx="331">
                  <c:v>505.29466229236596</c:v>
                </c:pt>
                <c:pt idx="332">
                  <c:v>507.35243960063855</c:v>
                </c:pt>
                <c:pt idx="333">
                  <c:v>509.40688421783352</c:v>
                </c:pt>
                <c:pt idx="334">
                  <c:v>511.45807512682114</c:v>
                </c:pt>
                <c:pt idx="335">
                  <c:v>513.50608630737383</c:v>
                </c:pt>
                <c:pt idx="336">
                  <c:v>515.55098652519086</c:v>
                </c:pt>
                <c:pt idx="337">
                  <c:v>517.5928391195423</c:v>
                </c:pt>
                <c:pt idx="338">
                  <c:v>519.63170179375004</c:v>
                </c:pt>
                <c:pt idx="339">
                  <c:v>521.66762641336243</c:v>
                </c:pt>
                <c:pt idx="340">
                  <c:v>523.70065881741175</c:v>
                </c:pt>
                <c:pt idx="341">
                  <c:v>525.73083864849491</c:v>
                </c:pt>
                <c:pt idx="342">
                  <c:v>527.75819920752713</c:v>
                </c:pt>
                <c:pt idx="343">
                  <c:v>529.7827673388274</c:v>
                </c:pt>
                <c:pt idx="344">
                  <c:v>531.80456335066276</c:v>
                </c:pt>
                <c:pt idx="345">
                  <c:v>533.82360097551077</c:v>
                </c:pt>
                <c:pt idx="346">
                  <c:v>535.83988737311552</c:v>
                </c:pt>
                <c:pt idx="347">
                  <c:v>537.85342317799825</c:v>
                </c:pt>
                <c:pt idx="348">
                  <c:v>539.86420259152897</c:v>
                </c:pt>
                <c:pt idx="349">
                  <c:v>541.87221351710104</c:v>
                </c:pt>
                <c:pt idx="350">
                  <c:v>543.87743773549494</c:v>
                </c:pt>
                <c:pt idx="351">
                  <c:v>545.87985111628575</c:v>
                </c:pt>
                <c:pt idx="352">
                  <c:v>547.8794238602128</c:v>
                </c:pt>
                <c:pt idx="353">
                  <c:v>549.8761207668407</c:v>
                </c:pt>
                <c:pt idx="354">
                  <c:v>551.86990152159365</c:v>
                </c:pt>
                <c:pt idx="355">
                  <c:v>553.86072099631542</c:v>
                </c:pt>
                <c:pt idx="356">
                  <c:v>555.84852955783845</c:v>
                </c:pt>
                <c:pt idx="357">
                  <c:v>557.83327337956916</c:v>
                </c:pt>
                <c:pt idx="358">
                  <c:v>559.81489475174737</c:v>
                </c:pt>
                <c:pt idx="359">
                  <c:v>561.79333238674189</c:v>
                </c:pt>
                <c:pt idx="360">
                  <c:v>563.76852171646203</c:v>
                </c:pt>
                <c:pt idx="361">
                  <c:v>565.7403951796399</c:v>
                </c:pt>
                <c:pt idx="362">
                  <c:v>567.70888249735663</c:v>
                </c:pt>
                <c:pt idx="363">
                  <c:v>569.67391093572337</c:v>
                </c:pt>
                <c:pt idx="364">
                  <c:v>571.63540555508291</c:v>
                </c:pt>
                <c:pt idx="365">
                  <c:v>573.59328944546951</c:v>
                </c:pt>
                <c:pt idx="366">
                  <c:v>575.54748394835769</c:v>
                </c:pt>
                <c:pt idx="367">
                  <c:v>577.49790886495725</c:v>
                </c:pt>
                <c:pt idx="368">
                  <c:v>579.44448265147616</c:v>
                </c:pt>
                <c:pt idx="369">
                  <c:v>581.38712260188993</c:v>
                </c:pt>
                <c:pt idx="370">
                  <c:v>583.32574501882959</c:v>
                </c:pt>
                <c:pt idx="371">
                  <c:v>585.26026537324663</c:v>
                </c:pt>
                <c:pt idx="372">
                  <c:v>587.19059845352706</c:v>
                </c:pt>
                <c:pt idx="373">
                  <c:v>589.11665850473139</c:v>
                </c:pt>
                <c:pt idx="374">
                  <c:v>591.03835935861855</c:v>
                </c:pt>
                <c:pt idx="375">
                  <c:v>592.95561455509119</c:v>
                </c:pt>
                <c:pt idx="376">
                  <c:v>594.86833745566673</c:v>
                </c:pt>
                <c:pt idx="377">
                  <c:v>596.77644134954699</c:v>
                </c:pt>
                <c:pt idx="378">
                  <c:v>598.67983955282011</c:v>
                </c:pt>
                <c:pt idx="379">
                  <c:v>600.57844550129312</c:v>
                </c:pt>
                <c:pt idx="380">
                  <c:v>602.47217283741691</c:v>
                </c:pt>
                <c:pt idx="381">
                  <c:v>604.36093549172767</c:v>
                </c:pt>
                <c:pt idx="382">
                  <c:v>606.24464775919819</c:v>
                </c:pt>
                <c:pt idx="383">
                  <c:v>608.12322437085629</c:v>
                </c:pt>
                <c:pt idx="384">
                  <c:v>609.996580561001</c:v>
                </c:pt>
                <c:pt idx="385">
                  <c:v>611.86463213031698</c:v>
                </c:pt>
                <c:pt idx="386">
                  <c:v>613.72729550516215</c:v>
                </c:pt>
                <c:pt idx="387">
                  <c:v>615.58448779328057</c:v>
                </c:pt>
                <c:pt idx="388">
                  <c:v>617.43612683616959</c:v>
                </c:pt>
                <c:pt idx="389">
                  <c:v>619.28213125831064</c:v>
                </c:pt>
                <c:pt idx="390">
                  <c:v>621.12242051345584</c:v>
                </c:pt>
                <c:pt idx="391">
                  <c:v>622.9569149281449</c:v>
                </c:pt>
                <c:pt idx="392">
                  <c:v>624.78553574261196</c:v>
                </c:pt>
                <c:pt idx="393">
                  <c:v>626.60820514922909</c:v>
                </c:pt>
                <c:pt idx="394">
                  <c:v>628.42484632862067</c:v>
                </c:pt>
                <c:pt idx="395">
                  <c:v>630.23538348357101</c:v>
                </c:pt>
                <c:pt idx="396">
                  <c:v>632.03974187083838</c:v>
                </c:pt>
                <c:pt idx="397">
                  <c:v>633.8378478309794</c:v>
                </c:pt>
                <c:pt idx="398">
                  <c:v>635.62962881627925</c:v>
                </c:pt>
                <c:pt idx="399">
                  <c:v>637.41501341687569</c:v>
                </c:pt>
                <c:pt idx="400">
                  <c:v>639.19393138515886</c:v>
                </c:pt>
                <c:pt idx="401">
                  <c:v>640.96631365852215</c:v>
                </c:pt>
                <c:pt idx="402">
                  <c:v>642.7320923805346</c:v>
                </c:pt>
                <c:pt idx="403">
                  <c:v>644.49120092059911</c:v>
                </c:pt>
                <c:pt idx="404">
                  <c:v>646.24357389215857</c:v>
                </c:pt>
                <c:pt idx="405">
                  <c:v>647.98914716950594</c:v>
                </c:pt>
                <c:pt idx="406">
                  <c:v>649.72785790325133</c:v>
                </c:pt>
                <c:pt idx="407">
                  <c:v>651.45964453449699</c:v>
                </c:pt>
                <c:pt idx="408">
                  <c:v>653.18444680776611</c:v>
                </c:pt>
                <c:pt idx="409">
                  <c:v>654.9022057827309</c:v>
                </c:pt>
                <c:pt idx="410">
                  <c:v>656.61286384478149</c:v>
                </c:pt>
                <c:pt idx="411">
                  <c:v>658.3163647144753</c:v>
                </c:pt>
                <c:pt idx="412">
                  <c:v>660.01265345590514</c:v>
                </c:pt>
                <c:pt idx="413">
                  <c:v>661.70167648402253</c:v>
                </c:pt>
                <c:pt idx="414">
                  <c:v>663.38338157094995</c:v>
                </c:pt>
                <c:pt idx="415">
                  <c:v>665.05771785131549</c:v>
                </c:pt>
                <c:pt idx="416">
                  <c:v>666.72463582664204</c:v>
                </c:pt>
                <c:pt idx="417">
                  <c:v>668.38408736882138</c:v>
                </c:pt>
                <c:pt idx="418">
                  <c:v>670.03602572270211</c:v>
                </c:pt>
                <c:pt idx="419">
                  <c:v>671.68040550782052</c:v>
                </c:pt>
                <c:pt idx="420">
                  <c:v>673.31718271930185</c:v>
                </c:pt>
                <c:pt idx="421">
                  <c:v>674.94631472795868</c:v>
                </c:pt>
                <c:pt idx="422">
                  <c:v>676.56776027961178</c:v>
                </c:pt>
                <c:pt idx="423">
                  <c:v>678.18147949366016</c:v>
                </c:pt>
                <c:pt idx="424">
                  <c:v>679.78743386092276</c:v>
                </c:pt>
                <c:pt idx="425">
                  <c:v>681.38558624077803</c:v>
                </c:pt>
                <c:pt idx="426">
                  <c:v>682.97590085762295</c:v>
                </c:pt>
                <c:pt idx="427">
                  <c:v>684.55834329667562</c:v>
                </c:pt>
                <c:pt idx="428">
                  <c:v>686.13288049914331</c:v>
                </c:pt>
                <c:pt idx="429">
                  <c:v>687.69948075677769</c:v>
                </c:pt>
                <c:pt idx="430">
                  <c:v>689.25811370583915</c:v>
                </c:pt>
                <c:pt idx="431">
                  <c:v>690.80875032049141</c:v>
                </c:pt>
                <c:pt idx="432">
                  <c:v>692.35136290564617</c:v>
                </c:pt>
                <c:pt idx="433">
                  <c:v>693.88592508927968</c:v>
                </c:pt>
                <c:pt idx="434">
                  <c:v>695.41241181423914</c:v>
                </c:pt>
                <c:pt idx="435">
                  <c:v>696.93079932956039</c:v>
                </c:pt>
                <c:pt idx="436">
                  <c:v>698.44106518131503</c:v>
                </c:pt>
                <c:pt idx="437">
                  <c:v>699.94318820300634</c:v>
                </c:pt>
                <c:pt idx="438">
                  <c:v>701.43714850553204</c:v>
                </c:pt>
                <c:pt idx="439">
                  <c:v>702.92292746673274</c:v>
                </c:pt>
                <c:pt idx="440">
                  <c:v>704.40050772054406</c:v>
                </c:pt>
                <c:pt idx="441">
                  <c:v>705.86987314576913</c:v>
                </c:pt>
                <c:pt idx="442">
                  <c:v>707.33100885449016</c:v>
                </c:pt>
                <c:pt idx="443">
                  <c:v>708.78390118013488</c:v>
                </c:pt>
                <c:pt idx="444">
                  <c:v>710.22853766521519</c:v>
                </c:pt>
                <c:pt idx="445">
                  <c:v>711.66490704875469</c:v>
                </c:pt>
                <c:pt idx="446">
                  <c:v>713.09299925342032</c:v>
                </c:pt>
                <c:pt idx="447">
                  <c:v>714.51280537237494</c:v>
                </c:pt>
                <c:pt idx="448">
                  <c:v>715.92431765586559</c:v>
                </c:pt>
                <c:pt idx="449">
                  <c:v>717.32752949756355</c:v>
                </c:pt>
                <c:pt idx="450">
                  <c:v>718.72243542066985</c:v>
                </c:pt>
                <c:pt idx="451">
                  <c:v>720.10903106380215</c:v>
                </c:pt>
                <c:pt idx="452">
                  <c:v>721.48731316667681</c:v>
                </c:pt>
                <c:pt idx="453">
                  <c:v>722.85727955559992</c:v>
                </c:pt>
                <c:pt idx="454">
                  <c:v>724.21892912878172</c:v>
                </c:pt>
                <c:pt idx="455">
                  <c:v>725.57226184148726</c:v>
                </c:pt>
                <c:pt idx="456">
                  <c:v>726.9172786910367</c:v>
                </c:pt>
                <c:pt idx="457">
                  <c:v>728.25398170166818</c:v>
                </c:pt>
                <c:pt idx="458">
                  <c:v>729.58237390927582</c:v>
                </c:pt>
                <c:pt idx="459">
                  <c:v>730.90245934603513</c:v>
                </c:pt>
                <c:pt idx="460">
                  <c:v>732.21424302492744</c:v>
                </c:pt>
                <c:pt idx="461">
                  <c:v>733.51773092417591</c:v>
                </c:pt>
                <c:pt idx="462">
                  <c:v>734.81292997160335</c:v>
                </c:pt>
                <c:pt idx="463">
                  <c:v>736.09984802892427</c:v>
                </c:pt>
                <c:pt idx="464">
                  <c:v>737.37849387598033</c:v>
                </c:pt>
                <c:pt idx="465">
                  <c:v>738.64887719493152</c:v>
                </c:pt>
                <c:pt idx="466">
                  <c:v>739.91100855441175</c:v>
                </c:pt>
                <c:pt idx="467">
                  <c:v>741.16489939365988</c:v>
                </c:pt>
                <c:pt idx="468">
                  <c:v>742.41056200663502</c:v>
                </c:pt>
                <c:pt idx="469">
                  <c:v>743.64800952612563</c:v>
                </c:pt>
                <c:pt idx="470">
                  <c:v>744.87725590786249</c:v>
                </c:pt>
                <c:pt idx="471">
                  <c:v>746.0983159146424</c:v>
                </c:pt>
                <c:pt idx="472">
                  <c:v>747.31120510047299</c:v>
                </c:pt>
                <c:pt idx="473">
                  <c:v>748.5159397947458</c:v>
                </c:pt>
                <c:pt idx="474">
                  <c:v>749.71253708644576</c:v>
                </c:pt>
                <c:pt idx="475">
                  <c:v>750.90101480840485</c:v>
                </c:pt>
                <c:pt idx="476">
                  <c:v>752.08139152160754</c:v>
                </c:pt>
                <c:pt idx="477">
                  <c:v>753.25368649955476</c:v>
                </c:pt>
                <c:pt idx="478">
                  <c:v>754.41791971269356</c:v>
                </c:pt>
                <c:pt idx="479">
                  <c:v>755.57411181291877</c:v>
                </c:pt>
                <c:pt idx="480">
                  <c:v>756.72228411815354</c:v>
                </c:pt>
                <c:pt idx="481">
                  <c:v>757.86245859701398</c:v>
                </c:pt>
                <c:pt idx="482">
                  <c:v>758.99465785356495</c:v>
                </c:pt>
                <c:pt idx="483">
                  <c:v>760.11890511217155</c:v>
                </c:pt>
                <c:pt idx="484">
                  <c:v>761.23522420245229</c:v>
                </c:pt>
                <c:pt idx="485">
                  <c:v>762.34363954433854</c:v>
                </c:pt>
                <c:pt idx="486">
                  <c:v>763.44417613324583</c:v>
                </c:pt>
                <c:pt idx="487">
                  <c:v>764.53685952536102</c:v>
                </c:pt>
                <c:pt idx="488">
                  <c:v>765.62171582305007</c:v>
                </c:pt>
                <c:pt idx="489">
                  <c:v>766.69877166039066</c:v>
                </c:pt>
                <c:pt idx="490">
                  <c:v>767.76805418883362</c:v>
                </c:pt>
                <c:pt idx="491">
                  <c:v>768.82959106299654</c:v>
                </c:pt>
                <c:pt idx="492">
                  <c:v>769.88341042659385</c:v>
                </c:pt>
                <c:pt idx="493">
                  <c:v>770.92954089850639</c:v>
                </c:pt>
                <c:pt idx="494">
                  <c:v>771.96801155899311</c:v>
                </c:pt>
                <c:pt idx="495">
                  <c:v>772.99885193604905</c:v>
                </c:pt>
                <c:pt idx="496">
                  <c:v>774.022091991911</c:v>
                </c:pt>
                <c:pt idx="497">
                  <c:v>775.03776210971455</c:v>
                </c:pt>
                <c:pt idx="498">
                  <c:v>776.04589308030427</c:v>
                </c:pt>
                <c:pt idx="499">
                  <c:v>777.0465160891996</c:v>
                </c:pt>
                <c:pt idx="500">
                  <c:v>778.03966270371836</c:v>
                </c:pt>
                <c:pt idx="501">
                  <c:v>779.02536486025951</c:v>
                </c:pt>
                <c:pt idx="502">
                  <c:v>780.00365485174757</c:v>
                </c:pt>
                <c:pt idx="503">
                  <c:v>780.9745653152396</c:v>
                </c:pt>
                <c:pt idx="504">
                  <c:v>781.93812921969618</c:v>
                </c:pt>
                <c:pt idx="505">
                  <c:v>782.89437985391839</c:v>
                </c:pt>
                <c:pt idx="506">
                  <c:v>783.84335081465065</c:v>
                </c:pt>
                <c:pt idx="507">
                  <c:v>784.78507599485192</c:v>
                </c:pt>
                <c:pt idx="508">
                  <c:v>785.71958957213451</c:v>
                </c:pt>
                <c:pt idx="509">
                  <c:v>786.64692599737248</c:v>
                </c:pt>
                <c:pt idx="510">
                  <c:v>787.56711998347942</c:v>
                </c:pt>
                <c:pt idx="511">
                  <c:v>788.48020649435637</c:v>
                </c:pt>
                <c:pt idx="512">
                  <c:v>789.38622073401029</c:v>
                </c:pt>
                <c:pt idx="513">
                  <c:v>790.28519813584273</c:v>
                </c:pt>
                <c:pt idx="514">
                  <c:v>791.17717435211</c:v>
                </c:pt>
                <c:pt idx="515">
                  <c:v>792.06218524355313</c:v>
                </c:pt>
                <c:pt idx="516">
                  <c:v>792.94026686919915</c:v>
                </c:pt>
                <c:pt idx="517">
                  <c:v>793.8114554763323</c:v>
                </c:pt>
                <c:pt idx="518">
                  <c:v>794.67578749063591</c:v>
                </c:pt>
                <c:pt idx="519">
                  <c:v>795.533299506503</c:v>
                </c:pt>
                <c:pt idx="520">
                  <c:v>796.38402827751702</c:v>
                </c:pt>
                <c:pt idx="521">
                  <c:v>797.22801070710057</c:v>
                </c:pt>
                <c:pt idx="522">
                  <c:v>798.06528383933266</c:v>
                </c:pt>
                <c:pt idx="523">
                  <c:v>798.89588484993237</c:v>
                </c:pt>
                <c:pt idx="524">
                  <c:v>799.71985103740997</c:v>
                </c:pt>
                <c:pt idx="525">
                  <c:v>800.53721981438241</c:v>
                </c:pt>
                <c:pt idx="526">
                  <c:v>801.34802869905468</c:v>
                </c:pt>
                <c:pt idx="527">
                  <c:v>802.15231530686367</c:v>
                </c:pt>
                <c:pt idx="528">
                  <c:v>802.95011734228501</c:v>
                </c:pt>
                <c:pt idx="529">
                  <c:v>803.74147259080144</c:v>
                </c:pt>
                <c:pt idx="530">
                  <c:v>804.5264189110311</c:v>
                </c:pt>
                <c:pt idx="531">
                  <c:v>805.30499422701484</c:v>
                </c:pt>
                <c:pt idx="532">
                  <c:v>806.07723652066147</c:v>
                </c:pt>
                <c:pt idx="533">
                  <c:v>806.84318382434901</c:v>
                </c:pt>
                <c:pt idx="534">
                  <c:v>807.60287421368105</c:v>
                </c:pt>
                <c:pt idx="535">
                  <c:v>808.35634580039664</c:v>
                </c:pt>
                <c:pt idx="536">
                  <c:v>809.10363672543258</c:v>
                </c:pt>
                <c:pt idx="537">
                  <c:v>809.84478515213573</c:v>
                </c:pt>
                <c:pt idx="538">
                  <c:v>810.57982925962483</c:v>
                </c:pt>
                <c:pt idx="539">
                  <c:v>811.30880723629991</c:v>
                </c:pt>
                <c:pt idx="540">
                  <c:v>812.03175727349753</c:v>
                </c:pt>
                <c:pt idx="541">
                  <c:v>812.74871755928996</c:v>
                </c:pt>
                <c:pt idx="542">
                  <c:v>813.45972627242782</c:v>
                </c:pt>
                <c:pt idx="543">
                  <c:v>814.16482157642304</c:v>
                </c:pt>
                <c:pt idx="544">
                  <c:v>814.86404161377186</c:v>
                </c:pt>
                <c:pt idx="545">
                  <c:v>815.55742450031482</c:v>
                </c:pt>
                <c:pt idx="546">
                  <c:v>816.24500831973319</c:v>
                </c:pt>
                <c:pt idx="547">
                  <c:v>816.92683111817917</c:v>
                </c:pt>
                <c:pt idx="548">
                  <c:v>817.60293089903928</c:v>
                </c:pt>
                <c:pt idx="549">
                  <c:v>818.27334561782766</c:v>
                </c:pt>
                <c:pt idx="550">
                  <c:v>818.93811317720883</c:v>
                </c:pt>
                <c:pt idx="551">
                  <c:v>819.59727142214763</c:v>
                </c:pt>
                <c:pt idx="552">
                  <c:v>820.2508581351841</c:v>
                </c:pt>
                <c:pt idx="553">
                  <c:v>820.89891103183265</c:v>
                </c:pt>
                <c:pt idx="554">
                  <c:v>821.54146775610275</c:v>
                </c:pt>
                <c:pt idx="555">
                  <c:v>822.17856587613937</c:v>
                </c:pt>
                <c:pt idx="556">
                  <c:v>822.8102428799823</c:v>
                </c:pt>
                <c:pt idx="557">
                  <c:v>823.4365361714415</c:v>
                </c:pt>
                <c:pt idx="558">
                  <c:v>824.057483066087</c:v>
                </c:pt>
                <c:pt idx="559">
                  <c:v>824.67312078735233</c:v>
                </c:pt>
                <c:pt idx="560">
                  <c:v>825.28348646274833</c:v>
                </c:pt>
                <c:pt idx="561">
                  <c:v>825.88861712018661</c:v>
                </c:pt>
                <c:pt idx="562">
                  <c:v>826.48854968441083</c:v>
                </c:pt>
                <c:pt idx="563">
                  <c:v>827.08332097353298</c:v>
                </c:pt>
                <c:pt idx="564">
                  <c:v>827.67296769567463</c:v>
                </c:pt>
                <c:pt idx="565">
                  <c:v>828.2575264457098</c:v>
                </c:pt>
                <c:pt idx="566">
                  <c:v>828.83703370210833</c:v>
                </c:pt>
                <c:pt idx="567">
                  <c:v>829.41152582387849</c:v>
                </c:pt>
                <c:pt idx="568">
                  <c:v>829.98103904760637</c:v>
                </c:pt>
                <c:pt idx="569">
                  <c:v>830.5456094845905</c:v>
                </c:pt>
                <c:pt idx="570">
                  <c:v>831.1052731180705</c:v>
                </c:pt>
                <c:pt idx="571">
                  <c:v>831.66006580054705</c:v>
                </c:pt>
                <c:pt idx="572">
                  <c:v>832.21002325119298</c:v>
                </c:pt>
                <c:pt idx="573">
                  <c:v>832.75518105335232</c:v>
                </c:pt>
                <c:pt idx="574">
                  <c:v>833.29557465212645</c:v>
                </c:pt>
                <c:pt idx="575">
                  <c:v>833.83123935204583</c:v>
                </c:pt>
                <c:pt idx="576">
                  <c:v>834.36221031482523</c:v>
                </c:pt>
                <c:pt idx="577">
                  <c:v>834.8885225572011</c:v>
                </c:pt>
                <c:pt idx="578">
                  <c:v>835.41021094884957</c:v>
                </c:pt>
                <c:pt idx="579">
                  <c:v>835.92731021038321</c:v>
                </c:pt>
                <c:pt idx="580">
                  <c:v>836.4398549114253</c:v>
                </c:pt>
                <c:pt idx="581">
                  <c:v>836.94787946875999</c:v>
                </c:pt>
                <c:pt idx="582">
                  <c:v>837.4514181445569</c:v>
                </c:pt>
                <c:pt idx="583">
                  <c:v>837.95050504466815</c:v>
                </c:pt>
                <c:pt idx="584">
                  <c:v>838.44517411699701</c:v>
                </c:pt>
                <c:pt idx="585">
                  <c:v>838.93545914993661</c:v>
                </c:pt>
                <c:pt idx="586">
                  <c:v>839.42139377087653</c:v>
                </c:pt>
                <c:pt idx="587">
                  <c:v>839.90301144477689</c:v>
                </c:pt>
                <c:pt idx="588">
                  <c:v>840.38034547280768</c:v>
                </c:pt>
                <c:pt idx="589">
                  <c:v>840.85342899105251</c:v>
                </c:pt>
                <c:pt idx="590">
                  <c:v>841.32229496927482</c:v>
                </c:pt>
                <c:pt idx="591">
                  <c:v>841.78697620974594</c:v>
                </c:pt>
                <c:pt idx="592">
                  <c:v>842.24750534613281</c:v>
                </c:pt>
                <c:pt idx="593">
                  <c:v>842.70391484244465</c:v>
                </c:pt>
                <c:pt idx="594">
                  <c:v>843.15623699203729</c:v>
                </c:pt>
                <c:pt idx="595">
                  <c:v>843.60450391667325</c:v>
                </c:pt>
                <c:pt idx="596">
                  <c:v>844.04874756563697</c:v>
                </c:pt>
                <c:pt idx="597">
                  <c:v>844.48899971490368</c:v>
                </c:pt>
                <c:pt idx="598">
                  <c:v>844.92529196636076</c:v>
                </c:pt>
                <c:pt idx="599">
                  <c:v>845.35765574708</c:v>
                </c:pt>
                <c:pt idx="600">
                  <c:v>845.7861223086403</c:v>
                </c:pt>
                <c:pt idx="601">
                  <c:v>846.21072272649883</c:v>
                </c:pt>
                <c:pt idx="602">
                  <c:v>846.63148789940999</c:v>
                </c:pt>
                <c:pt idx="603">
                  <c:v>847.0484485488912</c:v>
                </c:pt>
                <c:pt idx="604">
                  <c:v>847.0484485488912</c:v>
                </c:pt>
                <c:pt idx="605">
                  <c:v>847.0484485488912</c:v>
                </c:pt>
                <c:pt idx="606">
                  <c:v>847.0484485488912</c:v>
                </c:pt>
                <c:pt idx="607">
                  <c:v>847.0484485488912</c:v>
                </c:pt>
                <c:pt idx="608">
                  <c:v>847.0484485488912</c:v>
                </c:pt>
                <c:pt idx="609">
                  <c:v>847.0484485488912</c:v>
                </c:pt>
                <c:pt idx="610">
                  <c:v>847.0484485488912</c:v>
                </c:pt>
                <c:pt idx="611">
                  <c:v>847.0484485488912</c:v>
                </c:pt>
                <c:pt idx="612">
                  <c:v>847.0484485488912</c:v>
                </c:pt>
                <c:pt idx="613">
                  <c:v>847.0484485488912</c:v>
                </c:pt>
                <c:pt idx="614">
                  <c:v>847.0484485488912</c:v>
                </c:pt>
                <c:pt idx="615">
                  <c:v>847.0484485488912</c:v>
                </c:pt>
                <c:pt idx="616">
                  <c:v>847.0484485488912</c:v>
                </c:pt>
                <c:pt idx="617">
                  <c:v>847.0484485488912</c:v>
                </c:pt>
                <c:pt idx="618">
                  <c:v>847.0484485488912</c:v>
                </c:pt>
                <c:pt idx="619">
                  <c:v>847.0484485488912</c:v>
                </c:pt>
                <c:pt idx="620">
                  <c:v>847.0484485488912</c:v>
                </c:pt>
                <c:pt idx="621">
                  <c:v>847.0484485488912</c:v>
                </c:pt>
                <c:pt idx="622">
                  <c:v>847.0484485488912</c:v>
                </c:pt>
                <c:pt idx="623">
                  <c:v>847.0484485488912</c:v>
                </c:pt>
                <c:pt idx="624">
                  <c:v>847.0484485488912</c:v>
                </c:pt>
                <c:pt idx="625">
                  <c:v>847.0484485488912</c:v>
                </c:pt>
                <c:pt idx="626">
                  <c:v>847.0484485488912</c:v>
                </c:pt>
                <c:pt idx="627">
                  <c:v>847.0484485488912</c:v>
                </c:pt>
                <c:pt idx="628">
                  <c:v>847.0484485488912</c:v>
                </c:pt>
                <c:pt idx="629">
                  <c:v>847.0484485488912</c:v>
                </c:pt>
                <c:pt idx="630">
                  <c:v>847.0484485488912</c:v>
                </c:pt>
                <c:pt idx="631">
                  <c:v>847.0484485488912</c:v>
                </c:pt>
                <c:pt idx="632">
                  <c:v>847.0484485488912</c:v>
                </c:pt>
                <c:pt idx="633">
                  <c:v>847.0484485488912</c:v>
                </c:pt>
                <c:pt idx="634">
                  <c:v>847.0484485488912</c:v>
                </c:pt>
                <c:pt idx="635">
                  <c:v>847.0484485488912</c:v>
                </c:pt>
                <c:pt idx="636">
                  <c:v>847.0484485488912</c:v>
                </c:pt>
                <c:pt idx="637">
                  <c:v>847.0484485488912</c:v>
                </c:pt>
                <c:pt idx="638">
                  <c:v>847.0484485488912</c:v>
                </c:pt>
                <c:pt idx="639">
                  <c:v>847.0484485488912</c:v>
                </c:pt>
                <c:pt idx="640">
                  <c:v>847.0484485488912</c:v>
                </c:pt>
                <c:pt idx="641">
                  <c:v>847.0484485488912</c:v>
                </c:pt>
                <c:pt idx="642">
                  <c:v>847.0484485488912</c:v>
                </c:pt>
                <c:pt idx="643">
                  <c:v>847.0484485488912</c:v>
                </c:pt>
                <c:pt idx="644">
                  <c:v>847.0484485488912</c:v>
                </c:pt>
                <c:pt idx="645">
                  <c:v>847.0484485488912</c:v>
                </c:pt>
                <c:pt idx="646">
                  <c:v>847.0484485488912</c:v>
                </c:pt>
                <c:pt idx="647">
                  <c:v>847.0484485488912</c:v>
                </c:pt>
                <c:pt idx="648">
                  <c:v>847.0484485488912</c:v>
                </c:pt>
                <c:pt idx="649">
                  <c:v>847.0484485488912</c:v>
                </c:pt>
                <c:pt idx="650">
                  <c:v>847.0484485488912</c:v>
                </c:pt>
                <c:pt idx="651">
                  <c:v>847.0484485488912</c:v>
                </c:pt>
                <c:pt idx="652">
                  <c:v>847.0484485488912</c:v>
                </c:pt>
                <c:pt idx="653">
                  <c:v>847.0484485488912</c:v>
                </c:pt>
                <c:pt idx="654">
                  <c:v>847.0484485488912</c:v>
                </c:pt>
                <c:pt idx="655">
                  <c:v>847.0484485488912</c:v>
                </c:pt>
                <c:pt idx="656">
                  <c:v>847.0484485488912</c:v>
                </c:pt>
                <c:pt idx="657">
                  <c:v>847.0484485488912</c:v>
                </c:pt>
                <c:pt idx="658">
                  <c:v>847.0484485488912</c:v>
                </c:pt>
                <c:pt idx="659">
                  <c:v>847.0484485488912</c:v>
                </c:pt>
                <c:pt idx="660">
                  <c:v>847.0484485488912</c:v>
                </c:pt>
                <c:pt idx="661">
                  <c:v>847.0484485488912</c:v>
                </c:pt>
                <c:pt idx="662">
                  <c:v>847.0484485488912</c:v>
                </c:pt>
                <c:pt idx="663">
                  <c:v>847.0484485488912</c:v>
                </c:pt>
                <c:pt idx="664">
                  <c:v>847.0484485488912</c:v>
                </c:pt>
                <c:pt idx="665">
                  <c:v>847.0484485488912</c:v>
                </c:pt>
                <c:pt idx="666">
                  <c:v>847.0484485488912</c:v>
                </c:pt>
                <c:pt idx="667">
                  <c:v>847.0484485488912</c:v>
                </c:pt>
                <c:pt idx="668">
                  <c:v>847.0484485488912</c:v>
                </c:pt>
                <c:pt idx="669">
                  <c:v>847.0484485488912</c:v>
                </c:pt>
                <c:pt idx="670">
                  <c:v>847.0484485488912</c:v>
                </c:pt>
                <c:pt idx="671">
                  <c:v>847.0484485488912</c:v>
                </c:pt>
                <c:pt idx="672">
                  <c:v>847.0484485488912</c:v>
                </c:pt>
                <c:pt idx="673">
                  <c:v>847.0484485488912</c:v>
                </c:pt>
                <c:pt idx="674">
                  <c:v>847.0484485488912</c:v>
                </c:pt>
                <c:pt idx="675">
                  <c:v>847.0484485488912</c:v>
                </c:pt>
                <c:pt idx="676">
                  <c:v>847.0484485488912</c:v>
                </c:pt>
                <c:pt idx="677">
                  <c:v>847.0484485488912</c:v>
                </c:pt>
                <c:pt idx="678">
                  <c:v>847.0484485488912</c:v>
                </c:pt>
                <c:pt idx="679">
                  <c:v>847.0484485488912</c:v>
                </c:pt>
                <c:pt idx="680">
                  <c:v>847.0484485488912</c:v>
                </c:pt>
                <c:pt idx="681">
                  <c:v>847.0484485488912</c:v>
                </c:pt>
                <c:pt idx="682">
                  <c:v>847.0484485488912</c:v>
                </c:pt>
                <c:pt idx="683">
                  <c:v>847.0484485488912</c:v>
                </c:pt>
                <c:pt idx="684">
                  <c:v>847.0484485488912</c:v>
                </c:pt>
                <c:pt idx="685">
                  <c:v>847.0484485488912</c:v>
                </c:pt>
                <c:pt idx="686">
                  <c:v>847.0484485488912</c:v>
                </c:pt>
                <c:pt idx="687">
                  <c:v>847.0484485488912</c:v>
                </c:pt>
                <c:pt idx="688">
                  <c:v>847.0484485488912</c:v>
                </c:pt>
                <c:pt idx="689">
                  <c:v>847.0484485488912</c:v>
                </c:pt>
                <c:pt idx="690">
                  <c:v>847.0484485488912</c:v>
                </c:pt>
                <c:pt idx="691">
                  <c:v>847.0484485488912</c:v>
                </c:pt>
                <c:pt idx="692">
                  <c:v>847.0484485488912</c:v>
                </c:pt>
                <c:pt idx="693">
                  <c:v>847.0484485488912</c:v>
                </c:pt>
                <c:pt idx="694">
                  <c:v>847.0484485488912</c:v>
                </c:pt>
                <c:pt idx="695">
                  <c:v>847.0484485488912</c:v>
                </c:pt>
                <c:pt idx="696">
                  <c:v>847.0484485488912</c:v>
                </c:pt>
                <c:pt idx="697">
                  <c:v>847.0484485488912</c:v>
                </c:pt>
                <c:pt idx="698">
                  <c:v>847.0484485488912</c:v>
                </c:pt>
                <c:pt idx="699">
                  <c:v>847.0484485488912</c:v>
                </c:pt>
                <c:pt idx="700">
                  <c:v>847.0484485488912</c:v>
                </c:pt>
                <c:pt idx="701">
                  <c:v>847.0484485488912</c:v>
                </c:pt>
                <c:pt idx="702">
                  <c:v>847.0484485488912</c:v>
                </c:pt>
                <c:pt idx="703">
                  <c:v>847.0484485488912</c:v>
                </c:pt>
                <c:pt idx="704">
                  <c:v>847.0484485488912</c:v>
                </c:pt>
                <c:pt idx="705">
                  <c:v>847.0484485488912</c:v>
                </c:pt>
                <c:pt idx="706">
                  <c:v>847.0484485488912</c:v>
                </c:pt>
                <c:pt idx="707">
                  <c:v>847.0484485488912</c:v>
                </c:pt>
                <c:pt idx="708">
                  <c:v>847.0484485488912</c:v>
                </c:pt>
                <c:pt idx="709">
                  <c:v>847.0484485488912</c:v>
                </c:pt>
                <c:pt idx="710">
                  <c:v>847.0484485488912</c:v>
                </c:pt>
                <c:pt idx="711">
                  <c:v>847.0484485488912</c:v>
                </c:pt>
                <c:pt idx="712">
                  <c:v>847.0484485488912</c:v>
                </c:pt>
                <c:pt idx="713">
                  <c:v>847.0484485488912</c:v>
                </c:pt>
                <c:pt idx="714">
                  <c:v>847.0484485488912</c:v>
                </c:pt>
                <c:pt idx="715">
                  <c:v>847.0484485488912</c:v>
                </c:pt>
                <c:pt idx="716">
                  <c:v>847.0484485488912</c:v>
                </c:pt>
                <c:pt idx="717">
                  <c:v>847.0484485488912</c:v>
                </c:pt>
                <c:pt idx="718">
                  <c:v>847.0484485488912</c:v>
                </c:pt>
                <c:pt idx="719">
                  <c:v>847.0484485488912</c:v>
                </c:pt>
                <c:pt idx="720">
                  <c:v>847.0484485488912</c:v>
                </c:pt>
                <c:pt idx="721">
                  <c:v>847.0484485488912</c:v>
                </c:pt>
                <c:pt idx="722">
                  <c:v>847.0484485488912</c:v>
                </c:pt>
                <c:pt idx="723">
                  <c:v>847.0484485488912</c:v>
                </c:pt>
                <c:pt idx="724">
                  <c:v>847.0484485488912</c:v>
                </c:pt>
                <c:pt idx="725">
                  <c:v>847.0484485488912</c:v>
                </c:pt>
                <c:pt idx="726">
                  <c:v>847.0484485488912</c:v>
                </c:pt>
                <c:pt idx="727">
                  <c:v>847.0484485488912</c:v>
                </c:pt>
                <c:pt idx="728">
                  <c:v>847.0484485488912</c:v>
                </c:pt>
                <c:pt idx="729">
                  <c:v>847.0484485488912</c:v>
                </c:pt>
                <c:pt idx="730">
                  <c:v>847.0484485488912</c:v>
                </c:pt>
                <c:pt idx="731">
                  <c:v>847.0484485488912</c:v>
                </c:pt>
                <c:pt idx="732">
                  <c:v>847.0484485488912</c:v>
                </c:pt>
                <c:pt idx="733">
                  <c:v>847.0484485488912</c:v>
                </c:pt>
                <c:pt idx="734">
                  <c:v>847.0484485488912</c:v>
                </c:pt>
                <c:pt idx="735">
                  <c:v>847.0484485488912</c:v>
                </c:pt>
                <c:pt idx="736">
                  <c:v>847.0484485488912</c:v>
                </c:pt>
                <c:pt idx="737">
                  <c:v>847.0484485488912</c:v>
                </c:pt>
                <c:pt idx="738">
                  <c:v>847.0484485488912</c:v>
                </c:pt>
                <c:pt idx="739">
                  <c:v>847.0484485488912</c:v>
                </c:pt>
                <c:pt idx="740">
                  <c:v>847.0484485488912</c:v>
                </c:pt>
                <c:pt idx="741">
                  <c:v>847.0484485488912</c:v>
                </c:pt>
                <c:pt idx="742">
                  <c:v>847.0484485488912</c:v>
                </c:pt>
                <c:pt idx="743">
                  <c:v>847.0484485488912</c:v>
                </c:pt>
                <c:pt idx="744">
                  <c:v>847.0484485488912</c:v>
                </c:pt>
                <c:pt idx="745">
                  <c:v>847.0484485488912</c:v>
                </c:pt>
                <c:pt idx="746">
                  <c:v>847.0484485488912</c:v>
                </c:pt>
                <c:pt idx="747">
                  <c:v>847.0484485488912</c:v>
                </c:pt>
                <c:pt idx="748">
                  <c:v>847.0484485488912</c:v>
                </c:pt>
                <c:pt idx="749">
                  <c:v>847.0484485488912</c:v>
                </c:pt>
                <c:pt idx="750">
                  <c:v>847.0484485488912</c:v>
                </c:pt>
                <c:pt idx="751">
                  <c:v>847.0484485488912</c:v>
                </c:pt>
                <c:pt idx="752">
                  <c:v>847.0484485488912</c:v>
                </c:pt>
                <c:pt idx="753">
                  <c:v>847.0484485488912</c:v>
                </c:pt>
                <c:pt idx="754">
                  <c:v>847.0484485488912</c:v>
                </c:pt>
                <c:pt idx="755">
                  <c:v>847.0484485488912</c:v>
                </c:pt>
                <c:pt idx="756">
                  <c:v>847.0484485488912</c:v>
                </c:pt>
                <c:pt idx="757">
                  <c:v>847.0484485488912</c:v>
                </c:pt>
                <c:pt idx="758">
                  <c:v>847.0484485488912</c:v>
                </c:pt>
                <c:pt idx="759">
                  <c:v>847.0484485488912</c:v>
                </c:pt>
                <c:pt idx="760">
                  <c:v>847.0484485488912</c:v>
                </c:pt>
                <c:pt idx="761">
                  <c:v>847.0484485488912</c:v>
                </c:pt>
                <c:pt idx="762">
                  <c:v>847.0484485488912</c:v>
                </c:pt>
                <c:pt idx="763">
                  <c:v>847.0484485488912</c:v>
                </c:pt>
                <c:pt idx="764">
                  <c:v>847.0484485488912</c:v>
                </c:pt>
                <c:pt idx="765">
                  <c:v>847.0484485488912</c:v>
                </c:pt>
                <c:pt idx="766">
                  <c:v>847.0484485488912</c:v>
                </c:pt>
                <c:pt idx="767">
                  <c:v>847.0484485488912</c:v>
                </c:pt>
                <c:pt idx="768">
                  <c:v>847.0484485488912</c:v>
                </c:pt>
                <c:pt idx="769">
                  <c:v>847.0484485488912</c:v>
                </c:pt>
                <c:pt idx="770">
                  <c:v>847.0484485488912</c:v>
                </c:pt>
                <c:pt idx="771">
                  <c:v>847.0484485488912</c:v>
                </c:pt>
                <c:pt idx="772">
                  <c:v>847.0484485488912</c:v>
                </c:pt>
                <c:pt idx="773">
                  <c:v>847.0484485488912</c:v>
                </c:pt>
                <c:pt idx="774">
                  <c:v>847.0484485488912</c:v>
                </c:pt>
                <c:pt idx="775">
                  <c:v>847.0484485488912</c:v>
                </c:pt>
                <c:pt idx="776">
                  <c:v>847.0484485488912</c:v>
                </c:pt>
                <c:pt idx="777">
                  <c:v>847.0484485488912</c:v>
                </c:pt>
                <c:pt idx="778">
                  <c:v>847.0484485488912</c:v>
                </c:pt>
                <c:pt idx="779">
                  <c:v>847.0484485488912</c:v>
                </c:pt>
                <c:pt idx="780">
                  <c:v>847.0484485488912</c:v>
                </c:pt>
                <c:pt idx="781">
                  <c:v>847.0484485488912</c:v>
                </c:pt>
                <c:pt idx="782">
                  <c:v>847.0484485488912</c:v>
                </c:pt>
                <c:pt idx="783">
                  <c:v>847.0484485488912</c:v>
                </c:pt>
                <c:pt idx="784">
                  <c:v>847.0484485488912</c:v>
                </c:pt>
                <c:pt idx="785">
                  <c:v>847.0484485488912</c:v>
                </c:pt>
                <c:pt idx="786">
                  <c:v>847.0484485488912</c:v>
                </c:pt>
                <c:pt idx="787">
                  <c:v>847.0484485488912</c:v>
                </c:pt>
                <c:pt idx="788">
                  <c:v>847.0484485488912</c:v>
                </c:pt>
                <c:pt idx="789">
                  <c:v>847.0484485488912</c:v>
                </c:pt>
                <c:pt idx="790">
                  <c:v>847.0484485488912</c:v>
                </c:pt>
                <c:pt idx="791">
                  <c:v>847.0484485488912</c:v>
                </c:pt>
                <c:pt idx="792">
                  <c:v>847.0484485488912</c:v>
                </c:pt>
                <c:pt idx="793">
                  <c:v>847.0484485488912</c:v>
                </c:pt>
                <c:pt idx="794">
                  <c:v>847.0484485488912</c:v>
                </c:pt>
                <c:pt idx="795">
                  <c:v>847.0484485488912</c:v>
                </c:pt>
                <c:pt idx="796">
                  <c:v>847.0484485488912</c:v>
                </c:pt>
                <c:pt idx="797">
                  <c:v>847.0484485488912</c:v>
                </c:pt>
                <c:pt idx="798">
                  <c:v>847.0484485488912</c:v>
                </c:pt>
                <c:pt idx="799">
                  <c:v>847.0484485488912</c:v>
                </c:pt>
                <c:pt idx="800">
                  <c:v>847.0484485488912</c:v>
                </c:pt>
                <c:pt idx="801">
                  <c:v>847.0484485488912</c:v>
                </c:pt>
                <c:pt idx="802">
                  <c:v>847.0484485488912</c:v>
                </c:pt>
                <c:pt idx="803">
                  <c:v>847.0484485488912</c:v>
                </c:pt>
                <c:pt idx="804">
                  <c:v>847.0484485488912</c:v>
                </c:pt>
                <c:pt idx="805">
                  <c:v>847.0484485488912</c:v>
                </c:pt>
                <c:pt idx="806">
                  <c:v>847.0484485488912</c:v>
                </c:pt>
                <c:pt idx="807">
                  <c:v>847.0484485488912</c:v>
                </c:pt>
                <c:pt idx="808">
                  <c:v>847.0484485488912</c:v>
                </c:pt>
                <c:pt idx="809">
                  <c:v>847.0484485488912</c:v>
                </c:pt>
                <c:pt idx="810">
                  <c:v>847.0484485488912</c:v>
                </c:pt>
                <c:pt idx="811">
                  <c:v>847.0484485488912</c:v>
                </c:pt>
                <c:pt idx="812">
                  <c:v>847.0484485488912</c:v>
                </c:pt>
                <c:pt idx="813">
                  <c:v>847.0484485488912</c:v>
                </c:pt>
                <c:pt idx="814">
                  <c:v>847.0484485488912</c:v>
                </c:pt>
                <c:pt idx="815">
                  <c:v>847.0484485488912</c:v>
                </c:pt>
                <c:pt idx="816">
                  <c:v>847.0484485488912</c:v>
                </c:pt>
                <c:pt idx="817">
                  <c:v>847.0484485488912</c:v>
                </c:pt>
                <c:pt idx="818">
                  <c:v>847.0484485488912</c:v>
                </c:pt>
                <c:pt idx="819">
                  <c:v>847.0484485488912</c:v>
                </c:pt>
                <c:pt idx="820">
                  <c:v>847.0484485488912</c:v>
                </c:pt>
                <c:pt idx="821">
                  <c:v>847.0484485488912</c:v>
                </c:pt>
                <c:pt idx="822">
                  <c:v>847.0484485488912</c:v>
                </c:pt>
                <c:pt idx="823">
                  <c:v>847.0484485488912</c:v>
                </c:pt>
                <c:pt idx="824">
                  <c:v>847.0484485488912</c:v>
                </c:pt>
                <c:pt idx="825">
                  <c:v>847.0484485488912</c:v>
                </c:pt>
                <c:pt idx="826">
                  <c:v>847.0484485488912</c:v>
                </c:pt>
                <c:pt idx="827">
                  <c:v>847.0484485488912</c:v>
                </c:pt>
                <c:pt idx="828">
                  <c:v>847.0484485488912</c:v>
                </c:pt>
                <c:pt idx="829">
                  <c:v>847.0484485488912</c:v>
                </c:pt>
                <c:pt idx="830">
                  <c:v>847.0484485488912</c:v>
                </c:pt>
                <c:pt idx="831">
                  <c:v>847.0484485488912</c:v>
                </c:pt>
                <c:pt idx="832">
                  <c:v>847.0484485488912</c:v>
                </c:pt>
                <c:pt idx="833">
                  <c:v>847.0484485488912</c:v>
                </c:pt>
                <c:pt idx="834">
                  <c:v>847.0484485488912</c:v>
                </c:pt>
                <c:pt idx="835">
                  <c:v>847.0484485488912</c:v>
                </c:pt>
                <c:pt idx="836">
                  <c:v>847.0484485488912</c:v>
                </c:pt>
                <c:pt idx="837">
                  <c:v>847.0484485488912</c:v>
                </c:pt>
                <c:pt idx="838">
                  <c:v>847.0484485488912</c:v>
                </c:pt>
                <c:pt idx="839">
                  <c:v>847.0484485488912</c:v>
                </c:pt>
                <c:pt idx="840">
                  <c:v>847.0484485488912</c:v>
                </c:pt>
                <c:pt idx="841">
                  <c:v>847.0484485488912</c:v>
                </c:pt>
                <c:pt idx="842">
                  <c:v>847.0484485488912</c:v>
                </c:pt>
                <c:pt idx="843">
                  <c:v>847.0484485488912</c:v>
                </c:pt>
                <c:pt idx="844">
                  <c:v>847.0484485488912</c:v>
                </c:pt>
                <c:pt idx="845">
                  <c:v>847.0484485488912</c:v>
                </c:pt>
                <c:pt idx="846">
                  <c:v>847.0484485488912</c:v>
                </c:pt>
                <c:pt idx="847">
                  <c:v>847.0484485488912</c:v>
                </c:pt>
                <c:pt idx="848">
                  <c:v>847.0484485488912</c:v>
                </c:pt>
                <c:pt idx="849">
                  <c:v>847.0484485488912</c:v>
                </c:pt>
                <c:pt idx="850">
                  <c:v>847.0484485488912</c:v>
                </c:pt>
                <c:pt idx="851">
                  <c:v>847.0484485488912</c:v>
                </c:pt>
                <c:pt idx="852">
                  <c:v>847.0484485488912</c:v>
                </c:pt>
                <c:pt idx="853">
                  <c:v>847.0484485488912</c:v>
                </c:pt>
                <c:pt idx="854">
                  <c:v>847.0484485488912</c:v>
                </c:pt>
                <c:pt idx="855">
                  <c:v>847.0484485488912</c:v>
                </c:pt>
                <c:pt idx="856">
                  <c:v>847.0484485488912</c:v>
                </c:pt>
                <c:pt idx="857">
                  <c:v>847.0484485488912</c:v>
                </c:pt>
                <c:pt idx="858">
                  <c:v>847.0484485488912</c:v>
                </c:pt>
                <c:pt idx="859">
                  <c:v>847.0484485488912</c:v>
                </c:pt>
                <c:pt idx="860">
                  <c:v>847.0484485488912</c:v>
                </c:pt>
                <c:pt idx="861">
                  <c:v>847.0484485488912</c:v>
                </c:pt>
                <c:pt idx="862">
                  <c:v>847.0484485488912</c:v>
                </c:pt>
                <c:pt idx="863">
                  <c:v>847.0484485488912</c:v>
                </c:pt>
                <c:pt idx="864">
                  <c:v>847.0484485488912</c:v>
                </c:pt>
                <c:pt idx="865">
                  <c:v>847.0484485488912</c:v>
                </c:pt>
                <c:pt idx="866">
                  <c:v>847.0484485488912</c:v>
                </c:pt>
                <c:pt idx="867">
                  <c:v>847.0484485488912</c:v>
                </c:pt>
                <c:pt idx="868">
                  <c:v>847.0484485488912</c:v>
                </c:pt>
                <c:pt idx="869">
                  <c:v>847.0484485488912</c:v>
                </c:pt>
                <c:pt idx="870">
                  <c:v>847.0484485488912</c:v>
                </c:pt>
                <c:pt idx="871">
                  <c:v>847.0484485488912</c:v>
                </c:pt>
                <c:pt idx="872">
                  <c:v>847.0484485488912</c:v>
                </c:pt>
                <c:pt idx="873">
                  <c:v>847.0484485488912</c:v>
                </c:pt>
                <c:pt idx="874">
                  <c:v>847.0484485488912</c:v>
                </c:pt>
                <c:pt idx="875">
                  <c:v>847.0484485488912</c:v>
                </c:pt>
                <c:pt idx="876">
                  <c:v>847.0484485488912</c:v>
                </c:pt>
                <c:pt idx="877">
                  <c:v>847.0484485488912</c:v>
                </c:pt>
                <c:pt idx="878">
                  <c:v>847.0484485488912</c:v>
                </c:pt>
                <c:pt idx="879">
                  <c:v>847.0484485488912</c:v>
                </c:pt>
                <c:pt idx="880">
                  <c:v>847.0484485488912</c:v>
                </c:pt>
                <c:pt idx="881">
                  <c:v>847.0484485488912</c:v>
                </c:pt>
                <c:pt idx="882">
                  <c:v>847.0484485488912</c:v>
                </c:pt>
                <c:pt idx="883">
                  <c:v>847.0484485488912</c:v>
                </c:pt>
                <c:pt idx="884">
                  <c:v>847.0484485488912</c:v>
                </c:pt>
                <c:pt idx="885">
                  <c:v>847.0484485488912</c:v>
                </c:pt>
                <c:pt idx="886">
                  <c:v>847.0484485488912</c:v>
                </c:pt>
                <c:pt idx="887">
                  <c:v>847.0484485488912</c:v>
                </c:pt>
                <c:pt idx="888">
                  <c:v>847.0484485488912</c:v>
                </c:pt>
                <c:pt idx="889">
                  <c:v>847.0484485488912</c:v>
                </c:pt>
                <c:pt idx="890">
                  <c:v>847.0484485488912</c:v>
                </c:pt>
                <c:pt idx="891">
                  <c:v>847.0484485488912</c:v>
                </c:pt>
                <c:pt idx="892">
                  <c:v>847.0484485488912</c:v>
                </c:pt>
                <c:pt idx="893">
                  <c:v>847.0484485488912</c:v>
                </c:pt>
                <c:pt idx="894">
                  <c:v>847.0484485488912</c:v>
                </c:pt>
                <c:pt idx="895">
                  <c:v>847.0484485488912</c:v>
                </c:pt>
                <c:pt idx="896">
                  <c:v>847.0484485488912</c:v>
                </c:pt>
                <c:pt idx="897">
                  <c:v>847.0484485488912</c:v>
                </c:pt>
                <c:pt idx="898">
                  <c:v>847.0484485488912</c:v>
                </c:pt>
                <c:pt idx="899">
                  <c:v>847.0484485488912</c:v>
                </c:pt>
                <c:pt idx="900">
                  <c:v>847.0484485488912</c:v>
                </c:pt>
                <c:pt idx="901">
                  <c:v>847.0484485488912</c:v>
                </c:pt>
                <c:pt idx="902">
                  <c:v>847.0484485488912</c:v>
                </c:pt>
                <c:pt idx="903">
                  <c:v>847.0484485488912</c:v>
                </c:pt>
                <c:pt idx="904">
                  <c:v>847.0484485488912</c:v>
                </c:pt>
                <c:pt idx="905">
                  <c:v>847.0484485488912</c:v>
                </c:pt>
                <c:pt idx="906">
                  <c:v>847.0484485488912</c:v>
                </c:pt>
                <c:pt idx="907">
                  <c:v>847.0484485488912</c:v>
                </c:pt>
                <c:pt idx="908">
                  <c:v>847.0484485488912</c:v>
                </c:pt>
                <c:pt idx="909">
                  <c:v>847.0484485488912</c:v>
                </c:pt>
                <c:pt idx="910">
                  <c:v>847.0484485488912</c:v>
                </c:pt>
                <c:pt idx="911">
                  <c:v>847.0484485488912</c:v>
                </c:pt>
                <c:pt idx="912">
                  <c:v>847.0484485488912</c:v>
                </c:pt>
                <c:pt idx="913">
                  <c:v>847.0484485488912</c:v>
                </c:pt>
                <c:pt idx="914">
                  <c:v>847.0484485488912</c:v>
                </c:pt>
                <c:pt idx="915">
                  <c:v>847.0484485488912</c:v>
                </c:pt>
                <c:pt idx="916">
                  <c:v>847.0484485488912</c:v>
                </c:pt>
                <c:pt idx="917">
                  <c:v>847.0484485488912</c:v>
                </c:pt>
                <c:pt idx="918">
                  <c:v>847.0484485488912</c:v>
                </c:pt>
                <c:pt idx="919">
                  <c:v>847.0484485488912</c:v>
                </c:pt>
                <c:pt idx="920">
                  <c:v>847.0484485488912</c:v>
                </c:pt>
                <c:pt idx="921">
                  <c:v>847.0484485488912</c:v>
                </c:pt>
                <c:pt idx="922">
                  <c:v>847.0484485488912</c:v>
                </c:pt>
                <c:pt idx="923">
                  <c:v>847.0484485488912</c:v>
                </c:pt>
                <c:pt idx="924">
                  <c:v>847.0484485488912</c:v>
                </c:pt>
                <c:pt idx="925">
                  <c:v>847.0484485488912</c:v>
                </c:pt>
                <c:pt idx="926">
                  <c:v>847.0484485488912</c:v>
                </c:pt>
                <c:pt idx="927">
                  <c:v>847.0484485488912</c:v>
                </c:pt>
                <c:pt idx="928">
                  <c:v>847.0484485488912</c:v>
                </c:pt>
                <c:pt idx="929">
                  <c:v>847.0484485488912</c:v>
                </c:pt>
                <c:pt idx="930">
                  <c:v>847.0484485488912</c:v>
                </c:pt>
                <c:pt idx="931">
                  <c:v>847.0484485488912</c:v>
                </c:pt>
                <c:pt idx="932">
                  <c:v>847.0484485488912</c:v>
                </c:pt>
                <c:pt idx="933">
                  <c:v>847.0484485488912</c:v>
                </c:pt>
                <c:pt idx="934">
                  <c:v>847.0484485488912</c:v>
                </c:pt>
                <c:pt idx="935">
                  <c:v>847.0484485488912</c:v>
                </c:pt>
                <c:pt idx="936">
                  <c:v>847.0484485488912</c:v>
                </c:pt>
                <c:pt idx="937">
                  <c:v>847.0484485488912</c:v>
                </c:pt>
                <c:pt idx="938">
                  <c:v>847.0484485488912</c:v>
                </c:pt>
                <c:pt idx="939">
                  <c:v>847.0484485488912</c:v>
                </c:pt>
                <c:pt idx="940">
                  <c:v>847.0484485488912</c:v>
                </c:pt>
                <c:pt idx="941">
                  <c:v>847.0484485488912</c:v>
                </c:pt>
                <c:pt idx="942">
                  <c:v>847.0484485488912</c:v>
                </c:pt>
                <c:pt idx="943">
                  <c:v>847.0484485488912</c:v>
                </c:pt>
                <c:pt idx="944">
                  <c:v>847.0484485488912</c:v>
                </c:pt>
                <c:pt idx="945">
                  <c:v>847.0484485488912</c:v>
                </c:pt>
                <c:pt idx="946">
                  <c:v>847.0484485488912</c:v>
                </c:pt>
                <c:pt idx="947">
                  <c:v>847.0484485488912</c:v>
                </c:pt>
                <c:pt idx="948">
                  <c:v>847.0484485488912</c:v>
                </c:pt>
                <c:pt idx="949">
                  <c:v>847.0484485488912</c:v>
                </c:pt>
                <c:pt idx="950">
                  <c:v>847.0484485488912</c:v>
                </c:pt>
                <c:pt idx="951">
                  <c:v>847.0484485488912</c:v>
                </c:pt>
                <c:pt idx="952">
                  <c:v>847.0484485488912</c:v>
                </c:pt>
                <c:pt idx="953">
                  <c:v>847.0484485488912</c:v>
                </c:pt>
                <c:pt idx="954">
                  <c:v>847.0484485488912</c:v>
                </c:pt>
                <c:pt idx="955">
                  <c:v>847.0484485488912</c:v>
                </c:pt>
                <c:pt idx="956">
                  <c:v>847.0484485488912</c:v>
                </c:pt>
                <c:pt idx="957">
                  <c:v>847.0484485488912</c:v>
                </c:pt>
                <c:pt idx="958">
                  <c:v>847.0484485488912</c:v>
                </c:pt>
                <c:pt idx="959">
                  <c:v>847.0484485488912</c:v>
                </c:pt>
                <c:pt idx="960">
                  <c:v>847.0484485488912</c:v>
                </c:pt>
                <c:pt idx="961">
                  <c:v>847.0484485488912</c:v>
                </c:pt>
                <c:pt idx="962">
                  <c:v>847.0484485488912</c:v>
                </c:pt>
                <c:pt idx="963">
                  <c:v>847.0484485488912</c:v>
                </c:pt>
                <c:pt idx="964">
                  <c:v>847.0484485488912</c:v>
                </c:pt>
                <c:pt idx="965">
                  <c:v>847.0484485488912</c:v>
                </c:pt>
                <c:pt idx="966">
                  <c:v>847.0484485488912</c:v>
                </c:pt>
                <c:pt idx="967">
                  <c:v>847.0484485488912</c:v>
                </c:pt>
                <c:pt idx="968">
                  <c:v>847.0484485488912</c:v>
                </c:pt>
                <c:pt idx="969">
                  <c:v>847.0484485488912</c:v>
                </c:pt>
                <c:pt idx="970">
                  <c:v>847.0484485488912</c:v>
                </c:pt>
                <c:pt idx="971">
                  <c:v>847.0484485488912</c:v>
                </c:pt>
                <c:pt idx="972">
                  <c:v>847.0484485488912</c:v>
                </c:pt>
                <c:pt idx="973">
                  <c:v>847.0484485488912</c:v>
                </c:pt>
                <c:pt idx="974">
                  <c:v>847.0484485488912</c:v>
                </c:pt>
                <c:pt idx="975">
                  <c:v>847.0484485488912</c:v>
                </c:pt>
                <c:pt idx="976">
                  <c:v>847.0484485488912</c:v>
                </c:pt>
                <c:pt idx="977">
                  <c:v>847.0484485488912</c:v>
                </c:pt>
                <c:pt idx="978">
                  <c:v>847.0484485488912</c:v>
                </c:pt>
                <c:pt idx="979">
                  <c:v>847.0484485488912</c:v>
                </c:pt>
                <c:pt idx="980">
                  <c:v>847.0484485488912</c:v>
                </c:pt>
                <c:pt idx="981">
                  <c:v>847.0484485488912</c:v>
                </c:pt>
                <c:pt idx="982">
                  <c:v>847.0484485488912</c:v>
                </c:pt>
                <c:pt idx="983">
                  <c:v>847.0484485488912</c:v>
                </c:pt>
                <c:pt idx="984">
                  <c:v>847.0484485488912</c:v>
                </c:pt>
                <c:pt idx="985">
                  <c:v>847.0484485488912</c:v>
                </c:pt>
                <c:pt idx="986">
                  <c:v>847.0484485488912</c:v>
                </c:pt>
                <c:pt idx="987">
                  <c:v>847.0484485488912</c:v>
                </c:pt>
                <c:pt idx="988">
                  <c:v>847.0484485488912</c:v>
                </c:pt>
                <c:pt idx="989">
                  <c:v>847.0484485488912</c:v>
                </c:pt>
                <c:pt idx="990">
                  <c:v>847.0484485488912</c:v>
                </c:pt>
                <c:pt idx="991">
                  <c:v>847.0484485488912</c:v>
                </c:pt>
                <c:pt idx="992">
                  <c:v>847.0484485488912</c:v>
                </c:pt>
                <c:pt idx="993">
                  <c:v>847.0484485488912</c:v>
                </c:pt>
                <c:pt idx="994">
                  <c:v>847.0484485488912</c:v>
                </c:pt>
                <c:pt idx="995">
                  <c:v>847.0484485488912</c:v>
                </c:pt>
                <c:pt idx="996">
                  <c:v>847.0484485488912</c:v>
                </c:pt>
                <c:pt idx="997">
                  <c:v>847.0484485488912</c:v>
                </c:pt>
                <c:pt idx="998">
                  <c:v>847.0484485488912</c:v>
                </c:pt>
                <c:pt idx="999">
                  <c:v>847.0484485488912</c:v>
                </c:pt>
                <c:pt idx="1000">
                  <c:v>847.0484485488912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34.600000000000222</c:v>
                </c:pt>
                <c:pt idx="527">
                  <c:v>34.700000000000223</c:v>
                </c:pt>
                <c:pt idx="528">
                  <c:v>34.800000000000225</c:v>
                </c:pt>
                <c:pt idx="529">
                  <c:v>34.900000000000226</c:v>
                </c:pt>
                <c:pt idx="530">
                  <c:v>35.000000000000227</c:v>
                </c:pt>
                <c:pt idx="531">
                  <c:v>35.100000000000229</c:v>
                </c:pt>
                <c:pt idx="532">
                  <c:v>35.20000000000023</c:v>
                </c:pt>
                <c:pt idx="533">
                  <c:v>35.300000000000232</c:v>
                </c:pt>
                <c:pt idx="534">
                  <c:v>35.400000000000233</c:v>
                </c:pt>
                <c:pt idx="535">
                  <c:v>35.500000000000234</c:v>
                </c:pt>
                <c:pt idx="536">
                  <c:v>35.600000000000236</c:v>
                </c:pt>
                <c:pt idx="537">
                  <c:v>35.700000000000237</c:v>
                </c:pt>
                <c:pt idx="538">
                  <c:v>35.800000000000239</c:v>
                </c:pt>
                <c:pt idx="539">
                  <c:v>35.90000000000024</c:v>
                </c:pt>
                <c:pt idx="540">
                  <c:v>36.000000000000242</c:v>
                </c:pt>
                <c:pt idx="541">
                  <c:v>36.100000000000243</c:v>
                </c:pt>
                <c:pt idx="542">
                  <c:v>36.200000000000244</c:v>
                </c:pt>
                <c:pt idx="543">
                  <c:v>36.300000000000246</c:v>
                </c:pt>
                <c:pt idx="544">
                  <c:v>36.400000000000247</c:v>
                </c:pt>
                <c:pt idx="545">
                  <c:v>36.500000000000249</c:v>
                </c:pt>
                <c:pt idx="546">
                  <c:v>36.60000000000025</c:v>
                </c:pt>
                <c:pt idx="547">
                  <c:v>36.700000000000252</c:v>
                </c:pt>
                <c:pt idx="548">
                  <c:v>36.800000000000253</c:v>
                </c:pt>
                <c:pt idx="549">
                  <c:v>36.900000000000254</c:v>
                </c:pt>
                <c:pt idx="550">
                  <c:v>37.000000000000256</c:v>
                </c:pt>
                <c:pt idx="551">
                  <c:v>37.100000000000257</c:v>
                </c:pt>
                <c:pt idx="552">
                  <c:v>37.200000000000259</c:v>
                </c:pt>
                <c:pt idx="553">
                  <c:v>37.30000000000026</c:v>
                </c:pt>
                <c:pt idx="554">
                  <c:v>37.400000000000261</c:v>
                </c:pt>
                <c:pt idx="555">
                  <c:v>37.500000000000263</c:v>
                </c:pt>
                <c:pt idx="556">
                  <c:v>37.600000000000264</c:v>
                </c:pt>
                <c:pt idx="557">
                  <c:v>37.700000000000266</c:v>
                </c:pt>
                <c:pt idx="558">
                  <c:v>37.800000000000267</c:v>
                </c:pt>
                <c:pt idx="559">
                  <c:v>37.900000000000269</c:v>
                </c:pt>
                <c:pt idx="560">
                  <c:v>38.00000000000027</c:v>
                </c:pt>
                <c:pt idx="561">
                  <c:v>38.100000000000271</c:v>
                </c:pt>
                <c:pt idx="562">
                  <c:v>38.200000000000273</c:v>
                </c:pt>
                <c:pt idx="563">
                  <c:v>38.300000000000274</c:v>
                </c:pt>
                <c:pt idx="564">
                  <c:v>38.400000000000276</c:v>
                </c:pt>
                <c:pt idx="565">
                  <c:v>38.500000000000277</c:v>
                </c:pt>
                <c:pt idx="566">
                  <c:v>38.600000000000279</c:v>
                </c:pt>
                <c:pt idx="567">
                  <c:v>38.70000000000028</c:v>
                </c:pt>
                <c:pt idx="568">
                  <c:v>38.800000000000281</c:v>
                </c:pt>
                <c:pt idx="569">
                  <c:v>38.900000000000283</c:v>
                </c:pt>
                <c:pt idx="570">
                  <c:v>39.000000000000284</c:v>
                </c:pt>
                <c:pt idx="571">
                  <c:v>39.100000000000286</c:v>
                </c:pt>
                <c:pt idx="572">
                  <c:v>39.200000000000287</c:v>
                </c:pt>
                <c:pt idx="573">
                  <c:v>39.300000000000288</c:v>
                </c:pt>
                <c:pt idx="574">
                  <c:v>39.40000000000029</c:v>
                </c:pt>
                <c:pt idx="575">
                  <c:v>39.500000000000291</c:v>
                </c:pt>
                <c:pt idx="576">
                  <c:v>39.600000000000293</c:v>
                </c:pt>
                <c:pt idx="577">
                  <c:v>39.700000000000294</c:v>
                </c:pt>
                <c:pt idx="578">
                  <c:v>39.800000000000296</c:v>
                </c:pt>
                <c:pt idx="579">
                  <c:v>39.900000000000297</c:v>
                </c:pt>
                <c:pt idx="580">
                  <c:v>40.000000000000298</c:v>
                </c:pt>
                <c:pt idx="581">
                  <c:v>40.1000000000003</c:v>
                </c:pt>
                <c:pt idx="582">
                  <c:v>40.200000000000301</c:v>
                </c:pt>
                <c:pt idx="583">
                  <c:v>40.300000000000303</c:v>
                </c:pt>
                <c:pt idx="584">
                  <c:v>40.400000000000304</c:v>
                </c:pt>
                <c:pt idx="585">
                  <c:v>40.500000000000306</c:v>
                </c:pt>
                <c:pt idx="586">
                  <c:v>40.600000000000307</c:v>
                </c:pt>
                <c:pt idx="587">
                  <c:v>40.700000000000308</c:v>
                </c:pt>
                <c:pt idx="588">
                  <c:v>40.80000000000031</c:v>
                </c:pt>
                <c:pt idx="589">
                  <c:v>40.900000000000311</c:v>
                </c:pt>
                <c:pt idx="590">
                  <c:v>41.000000000000313</c:v>
                </c:pt>
                <c:pt idx="591">
                  <c:v>41.100000000000314</c:v>
                </c:pt>
                <c:pt idx="592">
                  <c:v>41.200000000000315</c:v>
                </c:pt>
                <c:pt idx="593">
                  <c:v>41.300000000000317</c:v>
                </c:pt>
                <c:pt idx="594">
                  <c:v>41.400000000000318</c:v>
                </c:pt>
                <c:pt idx="595">
                  <c:v>41.50000000000032</c:v>
                </c:pt>
                <c:pt idx="596">
                  <c:v>41.600000000000321</c:v>
                </c:pt>
                <c:pt idx="597">
                  <c:v>41.700000000000323</c:v>
                </c:pt>
                <c:pt idx="598">
                  <c:v>41.800000000000324</c:v>
                </c:pt>
                <c:pt idx="599">
                  <c:v>41.900000000000325</c:v>
                </c:pt>
                <c:pt idx="600">
                  <c:v>42.000000000000327</c:v>
                </c:pt>
                <c:pt idx="601">
                  <c:v>42.100000000000328</c:v>
                </c:pt>
                <c:pt idx="602">
                  <c:v>42.20000000000033</c:v>
                </c:pt>
                <c:pt idx="603">
                  <c:v>42.300000000000331</c:v>
                </c:pt>
                <c:pt idx="604">
                  <c:v>42.300100000000334</c:v>
                </c:pt>
                <c:pt idx="605">
                  <c:v>42.300200000000338</c:v>
                </c:pt>
                <c:pt idx="606">
                  <c:v>42.300300000000341</c:v>
                </c:pt>
                <c:pt idx="607">
                  <c:v>42.300400000000344</c:v>
                </c:pt>
                <c:pt idx="608">
                  <c:v>42.300500000000348</c:v>
                </c:pt>
                <c:pt idx="609">
                  <c:v>42.300600000000351</c:v>
                </c:pt>
                <c:pt idx="610">
                  <c:v>42.300700000000354</c:v>
                </c:pt>
                <c:pt idx="611">
                  <c:v>42.300800000000358</c:v>
                </c:pt>
                <c:pt idx="612">
                  <c:v>42.300900000000361</c:v>
                </c:pt>
                <c:pt idx="613">
                  <c:v>42.301000000000364</c:v>
                </c:pt>
                <c:pt idx="614">
                  <c:v>42.301100000000368</c:v>
                </c:pt>
                <c:pt idx="615">
                  <c:v>42.301200000000371</c:v>
                </c:pt>
                <c:pt idx="616">
                  <c:v>42.301300000000374</c:v>
                </c:pt>
                <c:pt idx="617">
                  <c:v>42.301400000000378</c:v>
                </c:pt>
                <c:pt idx="618">
                  <c:v>42.301500000000381</c:v>
                </c:pt>
                <c:pt idx="619">
                  <c:v>42.301600000000384</c:v>
                </c:pt>
                <c:pt idx="620">
                  <c:v>42.301700000000388</c:v>
                </c:pt>
                <c:pt idx="621">
                  <c:v>42.301800000000391</c:v>
                </c:pt>
                <c:pt idx="622">
                  <c:v>42.301900000000394</c:v>
                </c:pt>
                <c:pt idx="623">
                  <c:v>42.302000000000398</c:v>
                </c:pt>
                <c:pt idx="624">
                  <c:v>42.302100000000401</c:v>
                </c:pt>
                <c:pt idx="625">
                  <c:v>42.302200000000404</c:v>
                </c:pt>
                <c:pt idx="626">
                  <c:v>42.302300000000407</c:v>
                </c:pt>
                <c:pt idx="627">
                  <c:v>42.302400000000411</c:v>
                </c:pt>
                <c:pt idx="628">
                  <c:v>42.302500000000414</c:v>
                </c:pt>
                <c:pt idx="629">
                  <c:v>42.302600000000417</c:v>
                </c:pt>
                <c:pt idx="630">
                  <c:v>42.302700000000421</c:v>
                </c:pt>
                <c:pt idx="631">
                  <c:v>42.302800000000424</c:v>
                </c:pt>
                <c:pt idx="632">
                  <c:v>42.302900000000427</c:v>
                </c:pt>
                <c:pt idx="633">
                  <c:v>42.303000000000431</c:v>
                </c:pt>
                <c:pt idx="634">
                  <c:v>42.303100000000434</c:v>
                </c:pt>
                <c:pt idx="635">
                  <c:v>42.303200000000437</c:v>
                </c:pt>
                <c:pt idx="636">
                  <c:v>42.303300000000441</c:v>
                </c:pt>
                <c:pt idx="637">
                  <c:v>42.303400000000444</c:v>
                </c:pt>
                <c:pt idx="638">
                  <c:v>42.303500000000447</c:v>
                </c:pt>
                <c:pt idx="639">
                  <c:v>42.303600000000451</c:v>
                </c:pt>
                <c:pt idx="640">
                  <c:v>42.303700000000454</c:v>
                </c:pt>
                <c:pt idx="641">
                  <c:v>42.303800000000457</c:v>
                </c:pt>
                <c:pt idx="642">
                  <c:v>42.303900000000461</c:v>
                </c:pt>
                <c:pt idx="643">
                  <c:v>42.304000000000464</c:v>
                </c:pt>
                <c:pt idx="644">
                  <c:v>42.304100000000467</c:v>
                </c:pt>
                <c:pt idx="645">
                  <c:v>42.304200000000471</c:v>
                </c:pt>
                <c:pt idx="646">
                  <c:v>42.304300000000474</c:v>
                </c:pt>
                <c:pt idx="647">
                  <c:v>42.304400000000477</c:v>
                </c:pt>
                <c:pt idx="648">
                  <c:v>42.30450000000048</c:v>
                </c:pt>
                <c:pt idx="649">
                  <c:v>42.304600000000484</c:v>
                </c:pt>
                <c:pt idx="650">
                  <c:v>42.304700000000487</c:v>
                </c:pt>
                <c:pt idx="651">
                  <c:v>42.30480000000049</c:v>
                </c:pt>
                <c:pt idx="652">
                  <c:v>42.304900000000494</c:v>
                </c:pt>
                <c:pt idx="653">
                  <c:v>42.305000000000497</c:v>
                </c:pt>
                <c:pt idx="654">
                  <c:v>42.3051000000005</c:v>
                </c:pt>
                <c:pt idx="655">
                  <c:v>42.305200000000504</c:v>
                </c:pt>
                <c:pt idx="656">
                  <c:v>42.305300000000507</c:v>
                </c:pt>
                <c:pt idx="657">
                  <c:v>42.30540000000051</c:v>
                </c:pt>
                <c:pt idx="658">
                  <c:v>42.305500000000514</c:v>
                </c:pt>
                <c:pt idx="659">
                  <c:v>42.305600000000517</c:v>
                </c:pt>
                <c:pt idx="660">
                  <c:v>42.30570000000052</c:v>
                </c:pt>
                <c:pt idx="661">
                  <c:v>42.305800000000524</c:v>
                </c:pt>
                <c:pt idx="662">
                  <c:v>42.305900000000527</c:v>
                </c:pt>
                <c:pt idx="663">
                  <c:v>42.30600000000053</c:v>
                </c:pt>
                <c:pt idx="664">
                  <c:v>42.306100000000534</c:v>
                </c:pt>
                <c:pt idx="665">
                  <c:v>42.306200000000537</c:v>
                </c:pt>
                <c:pt idx="666">
                  <c:v>42.30630000000054</c:v>
                </c:pt>
                <c:pt idx="667">
                  <c:v>42.306400000000544</c:v>
                </c:pt>
                <c:pt idx="668">
                  <c:v>42.306500000000547</c:v>
                </c:pt>
                <c:pt idx="669">
                  <c:v>42.30660000000055</c:v>
                </c:pt>
                <c:pt idx="670">
                  <c:v>42.306700000000554</c:v>
                </c:pt>
                <c:pt idx="671">
                  <c:v>42.306800000000557</c:v>
                </c:pt>
                <c:pt idx="672">
                  <c:v>42.30690000000056</c:v>
                </c:pt>
                <c:pt idx="673">
                  <c:v>42.307000000000563</c:v>
                </c:pt>
                <c:pt idx="674">
                  <c:v>42.307100000000567</c:v>
                </c:pt>
                <c:pt idx="675">
                  <c:v>42.30720000000057</c:v>
                </c:pt>
                <c:pt idx="676">
                  <c:v>42.307300000000573</c:v>
                </c:pt>
                <c:pt idx="677">
                  <c:v>42.307400000000577</c:v>
                </c:pt>
                <c:pt idx="678">
                  <c:v>42.30750000000058</c:v>
                </c:pt>
                <c:pt idx="679">
                  <c:v>42.307600000000583</c:v>
                </c:pt>
                <c:pt idx="680">
                  <c:v>42.307700000000587</c:v>
                </c:pt>
                <c:pt idx="681">
                  <c:v>42.30780000000059</c:v>
                </c:pt>
                <c:pt idx="682">
                  <c:v>42.307900000000593</c:v>
                </c:pt>
                <c:pt idx="683">
                  <c:v>42.308000000000597</c:v>
                </c:pt>
                <c:pt idx="684">
                  <c:v>42.3081000000006</c:v>
                </c:pt>
                <c:pt idx="685">
                  <c:v>42.308200000000603</c:v>
                </c:pt>
                <c:pt idx="686">
                  <c:v>42.308300000000607</c:v>
                </c:pt>
                <c:pt idx="687">
                  <c:v>42.30840000000061</c:v>
                </c:pt>
                <c:pt idx="688">
                  <c:v>42.308500000000613</c:v>
                </c:pt>
                <c:pt idx="689">
                  <c:v>42.308600000000617</c:v>
                </c:pt>
                <c:pt idx="690">
                  <c:v>42.30870000000062</c:v>
                </c:pt>
                <c:pt idx="691">
                  <c:v>42.308800000000623</c:v>
                </c:pt>
                <c:pt idx="692">
                  <c:v>42.308900000000627</c:v>
                </c:pt>
                <c:pt idx="693">
                  <c:v>42.30900000000063</c:v>
                </c:pt>
                <c:pt idx="694">
                  <c:v>42.309100000000633</c:v>
                </c:pt>
                <c:pt idx="695">
                  <c:v>42.309200000000637</c:v>
                </c:pt>
                <c:pt idx="696">
                  <c:v>42.30930000000064</c:v>
                </c:pt>
                <c:pt idx="697">
                  <c:v>42.309400000000643</c:v>
                </c:pt>
                <c:pt idx="698">
                  <c:v>42.309500000000646</c:v>
                </c:pt>
                <c:pt idx="699">
                  <c:v>42.30960000000065</c:v>
                </c:pt>
                <c:pt idx="700">
                  <c:v>42.309700000000653</c:v>
                </c:pt>
                <c:pt idx="701">
                  <c:v>42.309800000000656</c:v>
                </c:pt>
                <c:pt idx="702">
                  <c:v>42.30990000000066</c:v>
                </c:pt>
                <c:pt idx="703">
                  <c:v>42.310000000000663</c:v>
                </c:pt>
                <c:pt idx="704">
                  <c:v>42.310100000000666</c:v>
                </c:pt>
                <c:pt idx="705">
                  <c:v>42.31020000000067</c:v>
                </c:pt>
                <c:pt idx="706">
                  <c:v>42.310300000000673</c:v>
                </c:pt>
                <c:pt idx="707">
                  <c:v>42.310400000000676</c:v>
                </c:pt>
                <c:pt idx="708">
                  <c:v>42.31050000000068</c:v>
                </c:pt>
                <c:pt idx="709">
                  <c:v>42.310600000000683</c:v>
                </c:pt>
                <c:pt idx="710">
                  <c:v>42.310700000000686</c:v>
                </c:pt>
                <c:pt idx="711">
                  <c:v>42.31080000000069</c:v>
                </c:pt>
                <c:pt idx="712">
                  <c:v>42.310900000000693</c:v>
                </c:pt>
                <c:pt idx="713">
                  <c:v>42.311000000000696</c:v>
                </c:pt>
                <c:pt idx="714">
                  <c:v>42.3111000000007</c:v>
                </c:pt>
                <c:pt idx="715">
                  <c:v>42.311200000000703</c:v>
                </c:pt>
                <c:pt idx="716">
                  <c:v>42.311300000000706</c:v>
                </c:pt>
                <c:pt idx="717">
                  <c:v>42.31140000000071</c:v>
                </c:pt>
                <c:pt idx="718">
                  <c:v>42.311500000000713</c:v>
                </c:pt>
                <c:pt idx="719">
                  <c:v>42.311600000000716</c:v>
                </c:pt>
                <c:pt idx="720">
                  <c:v>42.31170000000072</c:v>
                </c:pt>
                <c:pt idx="721">
                  <c:v>42.311800000000723</c:v>
                </c:pt>
                <c:pt idx="722">
                  <c:v>42.311900000000726</c:v>
                </c:pt>
                <c:pt idx="723">
                  <c:v>42.312000000000729</c:v>
                </c:pt>
                <c:pt idx="724">
                  <c:v>42.312100000000733</c:v>
                </c:pt>
                <c:pt idx="725">
                  <c:v>42.312200000000736</c:v>
                </c:pt>
                <c:pt idx="726">
                  <c:v>42.312300000000739</c:v>
                </c:pt>
                <c:pt idx="727">
                  <c:v>42.312400000000743</c:v>
                </c:pt>
                <c:pt idx="728">
                  <c:v>42.312500000000746</c:v>
                </c:pt>
                <c:pt idx="729">
                  <c:v>42.312600000000749</c:v>
                </c:pt>
                <c:pt idx="730">
                  <c:v>42.312700000000753</c:v>
                </c:pt>
                <c:pt idx="731">
                  <c:v>42.312800000000756</c:v>
                </c:pt>
                <c:pt idx="732">
                  <c:v>42.312900000000759</c:v>
                </c:pt>
                <c:pt idx="733">
                  <c:v>42.313000000000763</c:v>
                </c:pt>
                <c:pt idx="734">
                  <c:v>42.313100000000766</c:v>
                </c:pt>
                <c:pt idx="735">
                  <c:v>42.313200000000769</c:v>
                </c:pt>
                <c:pt idx="736">
                  <c:v>42.313300000000773</c:v>
                </c:pt>
                <c:pt idx="737">
                  <c:v>42.313400000000776</c:v>
                </c:pt>
                <c:pt idx="738">
                  <c:v>42.313500000000779</c:v>
                </c:pt>
                <c:pt idx="739">
                  <c:v>42.313600000000783</c:v>
                </c:pt>
                <c:pt idx="740">
                  <c:v>42.313700000000786</c:v>
                </c:pt>
                <c:pt idx="741">
                  <c:v>42.313800000000789</c:v>
                </c:pt>
                <c:pt idx="742">
                  <c:v>42.313900000000793</c:v>
                </c:pt>
                <c:pt idx="743">
                  <c:v>42.314000000000796</c:v>
                </c:pt>
                <c:pt idx="744">
                  <c:v>42.314100000000799</c:v>
                </c:pt>
                <c:pt idx="745">
                  <c:v>42.314200000000803</c:v>
                </c:pt>
                <c:pt idx="746">
                  <c:v>42.314300000000806</c:v>
                </c:pt>
                <c:pt idx="747">
                  <c:v>42.314400000000809</c:v>
                </c:pt>
                <c:pt idx="748">
                  <c:v>42.314500000000812</c:v>
                </c:pt>
                <c:pt idx="749">
                  <c:v>42.314600000000816</c:v>
                </c:pt>
                <c:pt idx="750">
                  <c:v>42.314700000000819</c:v>
                </c:pt>
                <c:pt idx="751">
                  <c:v>42.314800000000822</c:v>
                </c:pt>
                <c:pt idx="752">
                  <c:v>42.314900000000826</c:v>
                </c:pt>
                <c:pt idx="753">
                  <c:v>42.315000000000829</c:v>
                </c:pt>
                <c:pt idx="754">
                  <c:v>42.315100000000832</c:v>
                </c:pt>
                <c:pt idx="755">
                  <c:v>42.315200000000836</c:v>
                </c:pt>
                <c:pt idx="756">
                  <c:v>42.315300000000839</c:v>
                </c:pt>
                <c:pt idx="757">
                  <c:v>42.315400000000842</c:v>
                </c:pt>
                <c:pt idx="758">
                  <c:v>42.315500000000846</c:v>
                </c:pt>
                <c:pt idx="759">
                  <c:v>42.315600000000849</c:v>
                </c:pt>
                <c:pt idx="760">
                  <c:v>42.315700000000852</c:v>
                </c:pt>
                <c:pt idx="761">
                  <c:v>42.315800000000856</c:v>
                </c:pt>
                <c:pt idx="762">
                  <c:v>42.315900000000859</c:v>
                </c:pt>
                <c:pt idx="763">
                  <c:v>42.316000000000862</c:v>
                </c:pt>
                <c:pt idx="764">
                  <c:v>42.316100000000866</c:v>
                </c:pt>
                <c:pt idx="765">
                  <c:v>42.316200000000869</c:v>
                </c:pt>
                <c:pt idx="766">
                  <c:v>42.316300000000872</c:v>
                </c:pt>
                <c:pt idx="767">
                  <c:v>42.316400000000876</c:v>
                </c:pt>
                <c:pt idx="768">
                  <c:v>42.316500000000879</c:v>
                </c:pt>
                <c:pt idx="769">
                  <c:v>42.316600000000882</c:v>
                </c:pt>
                <c:pt idx="770">
                  <c:v>42.316700000000885</c:v>
                </c:pt>
                <c:pt idx="771">
                  <c:v>42.316800000000889</c:v>
                </c:pt>
                <c:pt idx="772">
                  <c:v>42.316900000000892</c:v>
                </c:pt>
                <c:pt idx="773">
                  <c:v>42.317000000000895</c:v>
                </c:pt>
                <c:pt idx="774">
                  <c:v>42.317100000000899</c:v>
                </c:pt>
                <c:pt idx="775">
                  <c:v>42.317200000000902</c:v>
                </c:pt>
                <c:pt idx="776">
                  <c:v>42.317300000000905</c:v>
                </c:pt>
                <c:pt idx="777">
                  <c:v>42.317400000000909</c:v>
                </c:pt>
                <c:pt idx="778">
                  <c:v>42.317500000000912</c:v>
                </c:pt>
                <c:pt idx="779">
                  <c:v>42.317600000000915</c:v>
                </c:pt>
                <c:pt idx="780">
                  <c:v>42.317700000000919</c:v>
                </c:pt>
                <c:pt idx="781">
                  <c:v>42.317800000000922</c:v>
                </c:pt>
                <c:pt idx="782">
                  <c:v>42.317900000000925</c:v>
                </c:pt>
                <c:pt idx="783">
                  <c:v>42.318000000000929</c:v>
                </c:pt>
                <c:pt idx="784">
                  <c:v>42.318100000000932</c:v>
                </c:pt>
                <c:pt idx="785">
                  <c:v>42.318200000000935</c:v>
                </c:pt>
                <c:pt idx="786">
                  <c:v>42.318300000000939</c:v>
                </c:pt>
                <c:pt idx="787">
                  <c:v>42.318400000000942</c:v>
                </c:pt>
                <c:pt idx="788">
                  <c:v>42.318500000000945</c:v>
                </c:pt>
                <c:pt idx="789">
                  <c:v>42.318600000000949</c:v>
                </c:pt>
                <c:pt idx="790">
                  <c:v>42.318700000000952</c:v>
                </c:pt>
                <c:pt idx="791">
                  <c:v>42.318800000000955</c:v>
                </c:pt>
                <c:pt idx="792">
                  <c:v>42.318900000000959</c:v>
                </c:pt>
                <c:pt idx="793">
                  <c:v>42.319000000000962</c:v>
                </c:pt>
                <c:pt idx="794">
                  <c:v>42.319100000000965</c:v>
                </c:pt>
                <c:pt idx="795">
                  <c:v>42.319200000000968</c:v>
                </c:pt>
                <c:pt idx="796">
                  <c:v>42.319300000000972</c:v>
                </c:pt>
                <c:pt idx="797">
                  <c:v>42.319400000000975</c:v>
                </c:pt>
                <c:pt idx="798">
                  <c:v>42.319500000000978</c:v>
                </c:pt>
                <c:pt idx="799">
                  <c:v>42.319600000000982</c:v>
                </c:pt>
                <c:pt idx="800">
                  <c:v>42.319700000000985</c:v>
                </c:pt>
                <c:pt idx="801">
                  <c:v>42.319800000000988</c:v>
                </c:pt>
                <c:pt idx="802">
                  <c:v>42.319900000000992</c:v>
                </c:pt>
                <c:pt idx="803">
                  <c:v>42.320000000000995</c:v>
                </c:pt>
                <c:pt idx="804">
                  <c:v>42.320100000000998</c:v>
                </c:pt>
                <c:pt idx="805">
                  <c:v>42.320200000001002</c:v>
                </c:pt>
                <c:pt idx="806">
                  <c:v>42.320300000001005</c:v>
                </c:pt>
                <c:pt idx="807">
                  <c:v>42.320400000001008</c:v>
                </c:pt>
                <c:pt idx="808">
                  <c:v>42.320500000001012</c:v>
                </c:pt>
                <c:pt idx="809">
                  <c:v>42.320600000001015</c:v>
                </c:pt>
                <c:pt idx="810">
                  <c:v>42.320700000001018</c:v>
                </c:pt>
                <c:pt idx="811">
                  <c:v>42.320800000001022</c:v>
                </c:pt>
                <c:pt idx="812">
                  <c:v>42.320900000001025</c:v>
                </c:pt>
                <c:pt idx="813">
                  <c:v>42.321000000001028</c:v>
                </c:pt>
                <c:pt idx="814">
                  <c:v>42.321100000001032</c:v>
                </c:pt>
                <c:pt idx="815">
                  <c:v>42.321200000001035</c:v>
                </c:pt>
                <c:pt idx="816">
                  <c:v>42.321300000001038</c:v>
                </c:pt>
                <c:pt idx="817">
                  <c:v>42.321400000001042</c:v>
                </c:pt>
                <c:pt idx="818">
                  <c:v>42.321500000001045</c:v>
                </c:pt>
                <c:pt idx="819">
                  <c:v>42.321600000001048</c:v>
                </c:pt>
                <c:pt idx="820">
                  <c:v>42.321700000001051</c:v>
                </c:pt>
                <c:pt idx="821">
                  <c:v>42.321800000001055</c:v>
                </c:pt>
                <c:pt idx="822">
                  <c:v>42.321900000001058</c:v>
                </c:pt>
                <c:pt idx="823">
                  <c:v>42.322000000001061</c:v>
                </c:pt>
                <c:pt idx="824">
                  <c:v>42.322100000001065</c:v>
                </c:pt>
                <c:pt idx="825">
                  <c:v>42.322200000001068</c:v>
                </c:pt>
                <c:pt idx="826">
                  <c:v>42.322300000001071</c:v>
                </c:pt>
                <c:pt idx="827">
                  <c:v>42.322400000001075</c:v>
                </c:pt>
                <c:pt idx="828">
                  <c:v>42.322500000001078</c:v>
                </c:pt>
                <c:pt idx="829">
                  <c:v>42.322600000001081</c:v>
                </c:pt>
                <c:pt idx="830">
                  <c:v>42.322700000001085</c:v>
                </c:pt>
                <c:pt idx="831">
                  <c:v>42.322800000001088</c:v>
                </c:pt>
                <c:pt idx="832">
                  <c:v>42.322900000001091</c:v>
                </c:pt>
                <c:pt idx="833">
                  <c:v>42.323000000001095</c:v>
                </c:pt>
                <c:pt idx="834">
                  <c:v>42.323100000001098</c:v>
                </c:pt>
                <c:pt idx="835">
                  <c:v>42.323200000001101</c:v>
                </c:pt>
                <c:pt idx="836">
                  <c:v>42.323300000001105</c:v>
                </c:pt>
                <c:pt idx="837">
                  <c:v>42.323400000001108</c:v>
                </c:pt>
                <c:pt idx="838">
                  <c:v>42.323500000001111</c:v>
                </c:pt>
                <c:pt idx="839">
                  <c:v>42.323600000001115</c:v>
                </c:pt>
                <c:pt idx="840">
                  <c:v>42.323700000001118</c:v>
                </c:pt>
                <c:pt idx="841">
                  <c:v>42.323800000001121</c:v>
                </c:pt>
                <c:pt idx="842">
                  <c:v>42.323900000001125</c:v>
                </c:pt>
                <c:pt idx="843">
                  <c:v>42.324000000001128</c:v>
                </c:pt>
                <c:pt idx="844">
                  <c:v>42.324100000001131</c:v>
                </c:pt>
                <c:pt idx="845">
                  <c:v>42.324200000001134</c:v>
                </c:pt>
                <c:pt idx="846">
                  <c:v>42.324300000001138</c:v>
                </c:pt>
                <c:pt idx="847">
                  <c:v>42.324400000001141</c:v>
                </c:pt>
                <c:pt idx="848">
                  <c:v>42.324500000001144</c:v>
                </c:pt>
                <c:pt idx="849">
                  <c:v>42.324600000001148</c:v>
                </c:pt>
                <c:pt idx="850">
                  <c:v>42.324700000001151</c:v>
                </c:pt>
                <c:pt idx="851">
                  <c:v>42.324800000001154</c:v>
                </c:pt>
                <c:pt idx="852">
                  <c:v>42.324900000001158</c:v>
                </c:pt>
                <c:pt idx="853">
                  <c:v>42.325000000001161</c:v>
                </c:pt>
                <c:pt idx="854">
                  <c:v>42.325100000001164</c:v>
                </c:pt>
                <c:pt idx="855">
                  <c:v>42.325200000001168</c:v>
                </c:pt>
                <c:pt idx="856">
                  <c:v>42.325300000001171</c:v>
                </c:pt>
                <c:pt idx="857">
                  <c:v>42.325400000001174</c:v>
                </c:pt>
                <c:pt idx="858">
                  <c:v>42.325500000001178</c:v>
                </c:pt>
                <c:pt idx="859">
                  <c:v>42.325600000001181</c:v>
                </c:pt>
                <c:pt idx="860">
                  <c:v>42.325700000001184</c:v>
                </c:pt>
                <c:pt idx="861">
                  <c:v>42.325800000001188</c:v>
                </c:pt>
                <c:pt idx="862">
                  <c:v>42.325900000001191</c:v>
                </c:pt>
                <c:pt idx="863">
                  <c:v>42.326000000001194</c:v>
                </c:pt>
                <c:pt idx="864">
                  <c:v>42.326100000001198</c:v>
                </c:pt>
                <c:pt idx="865">
                  <c:v>42.326200000001201</c:v>
                </c:pt>
                <c:pt idx="866">
                  <c:v>42.326300000001204</c:v>
                </c:pt>
                <c:pt idx="867">
                  <c:v>42.326400000001208</c:v>
                </c:pt>
                <c:pt idx="868">
                  <c:v>42.326500000001211</c:v>
                </c:pt>
                <c:pt idx="869">
                  <c:v>42.326600000001214</c:v>
                </c:pt>
                <c:pt idx="870">
                  <c:v>42.326700000001217</c:v>
                </c:pt>
                <c:pt idx="871">
                  <c:v>42.326800000001221</c:v>
                </c:pt>
                <c:pt idx="872">
                  <c:v>42.326900000001224</c:v>
                </c:pt>
                <c:pt idx="873">
                  <c:v>42.327000000001227</c:v>
                </c:pt>
                <c:pt idx="874">
                  <c:v>42.327100000001231</c:v>
                </c:pt>
                <c:pt idx="875">
                  <c:v>42.327200000001234</c:v>
                </c:pt>
                <c:pt idx="876">
                  <c:v>42.327300000001237</c:v>
                </c:pt>
                <c:pt idx="877">
                  <c:v>42.327400000001241</c:v>
                </c:pt>
                <c:pt idx="878">
                  <c:v>42.327500000001244</c:v>
                </c:pt>
                <c:pt idx="879">
                  <c:v>42.327600000001247</c:v>
                </c:pt>
                <c:pt idx="880">
                  <c:v>42.327700000001251</c:v>
                </c:pt>
                <c:pt idx="881">
                  <c:v>42.327800000001254</c:v>
                </c:pt>
                <c:pt idx="882">
                  <c:v>42.327900000001257</c:v>
                </c:pt>
                <c:pt idx="883">
                  <c:v>42.328000000001261</c:v>
                </c:pt>
                <c:pt idx="884">
                  <c:v>42.328100000001264</c:v>
                </c:pt>
                <c:pt idx="885">
                  <c:v>42.328200000001267</c:v>
                </c:pt>
                <c:pt idx="886">
                  <c:v>42.328300000001271</c:v>
                </c:pt>
                <c:pt idx="887">
                  <c:v>42.328400000001274</c:v>
                </c:pt>
                <c:pt idx="888">
                  <c:v>42.328500000001277</c:v>
                </c:pt>
                <c:pt idx="889">
                  <c:v>42.328600000001281</c:v>
                </c:pt>
                <c:pt idx="890">
                  <c:v>42.328700000001284</c:v>
                </c:pt>
                <c:pt idx="891">
                  <c:v>42.328800000001287</c:v>
                </c:pt>
                <c:pt idx="892">
                  <c:v>42.32890000000129</c:v>
                </c:pt>
                <c:pt idx="893">
                  <c:v>42.329000000001294</c:v>
                </c:pt>
                <c:pt idx="894">
                  <c:v>42.329100000001297</c:v>
                </c:pt>
                <c:pt idx="895">
                  <c:v>42.3292000000013</c:v>
                </c:pt>
                <c:pt idx="896">
                  <c:v>42.329300000001304</c:v>
                </c:pt>
                <c:pt idx="897">
                  <c:v>42.329400000001307</c:v>
                </c:pt>
                <c:pt idx="898">
                  <c:v>42.32950000000131</c:v>
                </c:pt>
                <c:pt idx="899">
                  <c:v>42.329600000001314</c:v>
                </c:pt>
                <c:pt idx="900">
                  <c:v>42.329700000001317</c:v>
                </c:pt>
                <c:pt idx="901">
                  <c:v>42.32980000000132</c:v>
                </c:pt>
                <c:pt idx="902">
                  <c:v>42.329900000001324</c:v>
                </c:pt>
                <c:pt idx="903">
                  <c:v>42.330000000001327</c:v>
                </c:pt>
                <c:pt idx="904">
                  <c:v>42.33010000000133</c:v>
                </c:pt>
                <c:pt idx="905">
                  <c:v>42.330200000001334</c:v>
                </c:pt>
                <c:pt idx="906">
                  <c:v>42.330300000001337</c:v>
                </c:pt>
                <c:pt idx="907">
                  <c:v>42.33040000000134</c:v>
                </c:pt>
                <c:pt idx="908">
                  <c:v>42.330500000001344</c:v>
                </c:pt>
                <c:pt idx="909">
                  <c:v>42.330600000001347</c:v>
                </c:pt>
                <c:pt idx="910">
                  <c:v>42.33070000000135</c:v>
                </c:pt>
                <c:pt idx="911">
                  <c:v>42.330800000001354</c:v>
                </c:pt>
                <c:pt idx="912">
                  <c:v>42.330900000001357</c:v>
                </c:pt>
                <c:pt idx="913">
                  <c:v>42.33100000000136</c:v>
                </c:pt>
                <c:pt idx="914">
                  <c:v>42.331100000001364</c:v>
                </c:pt>
                <c:pt idx="915">
                  <c:v>42.331200000001367</c:v>
                </c:pt>
                <c:pt idx="916">
                  <c:v>42.33130000000137</c:v>
                </c:pt>
                <c:pt idx="917">
                  <c:v>42.331400000001373</c:v>
                </c:pt>
                <c:pt idx="918">
                  <c:v>42.331500000001377</c:v>
                </c:pt>
                <c:pt idx="919">
                  <c:v>42.33160000000138</c:v>
                </c:pt>
                <c:pt idx="920">
                  <c:v>42.331700000001383</c:v>
                </c:pt>
                <c:pt idx="921">
                  <c:v>42.331800000001387</c:v>
                </c:pt>
                <c:pt idx="922">
                  <c:v>42.33190000000139</c:v>
                </c:pt>
                <c:pt idx="923">
                  <c:v>42.332000000001393</c:v>
                </c:pt>
                <c:pt idx="924">
                  <c:v>42.332100000001397</c:v>
                </c:pt>
                <c:pt idx="925">
                  <c:v>42.3322000000014</c:v>
                </c:pt>
                <c:pt idx="926">
                  <c:v>42.332300000001403</c:v>
                </c:pt>
                <c:pt idx="927">
                  <c:v>42.332400000001407</c:v>
                </c:pt>
                <c:pt idx="928">
                  <c:v>42.33250000000141</c:v>
                </c:pt>
                <c:pt idx="929">
                  <c:v>42.332600000001413</c:v>
                </c:pt>
                <c:pt idx="930">
                  <c:v>42.332700000001417</c:v>
                </c:pt>
                <c:pt idx="931">
                  <c:v>42.33280000000142</c:v>
                </c:pt>
                <c:pt idx="932">
                  <c:v>42.332900000001423</c:v>
                </c:pt>
                <c:pt idx="933">
                  <c:v>42.333000000001427</c:v>
                </c:pt>
                <c:pt idx="934">
                  <c:v>42.33310000000143</c:v>
                </c:pt>
                <c:pt idx="935">
                  <c:v>42.333200000001433</c:v>
                </c:pt>
                <c:pt idx="936">
                  <c:v>42.333300000001437</c:v>
                </c:pt>
                <c:pt idx="937">
                  <c:v>42.33340000000144</c:v>
                </c:pt>
                <c:pt idx="938">
                  <c:v>42.333500000001443</c:v>
                </c:pt>
                <c:pt idx="939">
                  <c:v>42.333600000001447</c:v>
                </c:pt>
                <c:pt idx="940">
                  <c:v>42.33370000000145</c:v>
                </c:pt>
                <c:pt idx="941">
                  <c:v>42.333800000001453</c:v>
                </c:pt>
                <c:pt idx="942">
                  <c:v>42.333900000001456</c:v>
                </c:pt>
                <c:pt idx="943">
                  <c:v>42.33400000000146</c:v>
                </c:pt>
                <c:pt idx="944">
                  <c:v>42.334100000001463</c:v>
                </c:pt>
                <c:pt idx="945">
                  <c:v>42.334200000001466</c:v>
                </c:pt>
                <c:pt idx="946">
                  <c:v>42.33430000000147</c:v>
                </c:pt>
                <c:pt idx="947">
                  <c:v>42.334400000001473</c:v>
                </c:pt>
                <c:pt idx="948">
                  <c:v>42.334500000001476</c:v>
                </c:pt>
                <c:pt idx="949">
                  <c:v>42.33460000000148</c:v>
                </c:pt>
                <c:pt idx="950">
                  <c:v>42.334700000001483</c:v>
                </c:pt>
                <c:pt idx="951">
                  <c:v>42.334800000001486</c:v>
                </c:pt>
                <c:pt idx="952">
                  <c:v>42.33490000000149</c:v>
                </c:pt>
                <c:pt idx="953">
                  <c:v>42.335000000001493</c:v>
                </c:pt>
                <c:pt idx="954">
                  <c:v>42.335100000001496</c:v>
                </c:pt>
                <c:pt idx="955">
                  <c:v>42.3352000000015</c:v>
                </c:pt>
                <c:pt idx="956">
                  <c:v>42.335300000001503</c:v>
                </c:pt>
                <c:pt idx="957">
                  <c:v>42.335400000001506</c:v>
                </c:pt>
                <c:pt idx="958">
                  <c:v>42.33550000000151</c:v>
                </c:pt>
                <c:pt idx="959">
                  <c:v>42.335600000001513</c:v>
                </c:pt>
                <c:pt idx="960">
                  <c:v>42.335700000001516</c:v>
                </c:pt>
                <c:pt idx="961">
                  <c:v>42.33580000000152</c:v>
                </c:pt>
                <c:pt idx="962">
                  <c:v>42.335900000001523</c:v>
                </c:pt>
                <c:pt idx="963">
                  <c:v>42.336000000001526</c:v>
                </c:pt>
                <c:pt idx="964">
                  <c:v>42.33610000000153</c:v>
                </c:pt>
                <c:pt idx="965">
                  <c:v>42.336200000001533</c:v>
                </c:pt>
                <c:pt idx="966">
                  <c:v>42.336300000001536</c:v>
                </c:pt>
                <c:pt idx="967">
                  <c:v>42.336400000001539</c:v>
                </c:pt>
                <c:pt idx="968">
                  <c:v>42.336500000001543</c:v>
                </c:pt>
                <c:pt idx="969">
                  <c:v>42.336600000001546</c:v>
                </c:pt>
                <c:pt idx="970">
                  <c:v>42.336700000001549</c:v>
                </c:pt>
                <c:pt idx="971">
                  <c:v>42.336800000001553</c:v>
                </c:pt>
                <c:pt idx="972">
                  <c:v>42.336900000001556</c:v>
                </c:pt>
                <c:pt idx="973">
                  <c:v>42.337000000001559</c:v>
                </c:pt>
                <c:pt idx="974">
                  <c:v>42.337100000001563</c:v>
                </c:pt>
                <c:pt idx="975">
                  <c:v>42.337200000001566</c:v>
                </c:pt>
                <c:pt idx="976">
                  <c:v>42.337300000001569</c:v>
                </c:pt>
                <c:pt idx="977">
                  <c:v>42.337400000001573</c:v>
                </c:pt>
                <c:pt idx="978">
                  <c:v>42.337500000001576</c:v>
                </c:pt>
                <c:pt idx="979">
                  <c:v>42.337600000001579</c:v>
                </c:pt>
                <c:pt idx="980">
                  <c:v>42.337700000001583</c:v>
                </c:pt>
                <c:pt idx="981">
                  <c:v>42.337800000001586</c:v>
                </c:pt>
                <c:pt idx="982">
                  <c:v>42.337900000001589</c:v>
                </c:pt>
                <c:pt idx="983">
                  <c:v>42.338000000001593</c:v>
                </c:pt>
                <c:pt idx="984">
                  <c:v>42.338100000001596</c:v>
                </c:pt>
                <c:pt idx="985">
                  <c:v>42.338200000001599</c:v>
                </c:pt>
                <c:pt idx="986">
                  <c:v>42.338300000001603</c:v>
                </c:pt>
                <c:pt idx="987">
                  <c:v>42.338400000001606</c:v>
                </c:pt>
                <c:pt idx="988">
                  <c:v>42.338500000001609</c:v>
                </c:pt>
                <c:pt idx="989">
                  <c:v>42.338600000001613</c:v>
                </c:pt>
                <c:pt idx="990">
                  <c:v>42.338700000001616</c:v>
                </c:pt>
                <c:pt idx="991">
                  <c:v>42.338800000001619</c:v>
                </c:pt>
                <c:pt idx="992">
                  <c:v>42.338900000001622</c:v>
                </c:pt>
                <c:pt idx="993">
                  <c:v>42.339000000001626</c:v>
                </c:pt>
                <c:pt idx="994">
                  <c:v>42.339100000001629</c:v>
                </c:pt>
                <c:pt idx="995">
                  <c:v>42.339200000001632</c:v>
                </c:pt>
                <c:pt idx="996">
                  <c:v>42.339300000001636</c:v>
                </c:pt>
                <c:pt idx="997">
                  <c:v>42.339400000001639</c:v>
                </c:pt>
                <c:pt idx="998">
                  <c:v>42.339500000001642</c:v>
                </c:pt>
                <c:pt idx="999">
                  <c:v>42.339600000001646</c:v>
                </c:pt>
                <c:pt idx="1000">
                  <c:v>42.339700000001649</c:v>
                </c:pt>
              </c:numCache>
            </c:numRef>
          </c:xVal>
          <c:yVal>
            <c:numRef>
              <c:f>Calculs!$K$4:$K$1004</c:f>
              <c:numCache>
                <c:formatCode>0.00</c:formatCode>
                <c:ptCount val="1001"/>
                <c:pt idx="0">
                  <c:v>0</c:v>
                </c:pt>
                <c:pt idx="1">
                  <c:v>0.98620289750928669</c:v>
                </c:pt>
                <c:pt idx="2">
                  <c:v>1.9813380746373992</c:v>
                </c:pt>
                <c:pt idx="3">
                  <c:v>2.9952863006858852</c:v>
                </c:pt>
                <c:pt idx="4">
                  <c:v>4.0313842961786071</c:v>
                </c:pt>
                <c:pt idx="5">
                  <c:v>5.088811994610988</c:v>
                </c:pt>
                <c:pt idx="6">
                  <c:v>6.166986686898805</c:v>
                </c:pt>
                <c:pt idx="7">
                  <c:v>7.2658185110568354</c:v>
                </c:pt>
                <c:pt idx="8">
                  <c:v>8.3854569929037091</c:v>
                </c:pt>
                <c:pt idx="9">
                  <c:v>9.5260513500855097</c:v>
                </c:pt>
                <c:pt idx="10">
                  <c:v>10.687750482395373</c:v>
                </c:pt>
                <c:pt idx="11">
                  <c:v>11.870678013551537</c:v>
                </c:pt>
                <c:pt idx="12">
                  <c:v>13.074907260822542</c:v>
                </c:pt>
                <c:pt idx="13">
                  <c:v>14.30048608824073</c:v>
                </c:pt>
                <c:pt idx="14">
                  <c:v>15.547461834540336</c:v>
                </c:pt>
                <c:pt idx="15">
                  <c:v>16.815881308606368</c:v>
                </c:pt>
                <c:pt idx="16">
                  <c:v>18.105790784976051</c:v>
                </c:pt>
                <c:pt idx="17">
                  <c:v>19.417235999393405</c:v>
                </c:pt>
                <c:pt idx="18">
                  <c:v>20.750262144417558</c:v>
                </c:pt>
                <c:pt idx="19">
                  <c:v>22.104913865085432</c:v>
                </c:pt>
                <c:pt idx="20">
                  <c:v>23.481235254629464</c:v>
                </c:pt>
                <c:pt idx="21">
                  <c:v>24.879259791122038</c:v>
                </c:pt>
                <c:pt idx="22">
                  <c:v>26.299000247047747</c:v>
                </c:pt>
                <c:pt idx="23">
                  <c:v>27.740458714908669</c:v>
                </c:pt>
                <c:pt idx="24">
                  <c:v>29.203636661612624</c:v>
                </c:pt>
                <c:pt idx="25">
                  <c:v>30.688534927683936</c:v>
                </c:pt>
                <c:pt idx="26">
                  <c:v>32.1951537265616</c:v>
                </c:pt>
                <c:pt idx="27">
                  <c:v>33.723492643984727</c:v>
                </c:pt>
                <c:pt idx="28">
                  <c:v>35.273550637465263</c:v>
                </c:pt>
                <c:pt idx="29">
                  <c:v>36.845326035847869</c:v>
                </c:pt>
                <c:pt idx="30">
                  <c:v>38.438816538956921</c:v>
                </c:pt>
                <c:pt idx="31">
                  <c:v>40.054019217330584</c:v>
                </c:pt>
                <c:pt idx="32">
                  <c:v>41.690930512041867</c:v>
                </c:pt>
                <c:pt idx="33">
                  <c:v>43.349546234606606</c:v>
                </c:pt>
                <c:pt idx="34">
                  <c:v>45.029861566978298</c:v>
                </c:pt>
                <c:pt idx="35">
                  <c:v>46.731871061629704</c:v>
                </c:pt>
                <c:pt idx="36">
                  <c:v>48.455568641721129</c:v>
                </c:pt>
                <c:pt idx="37">
                  <c:v>50.200947601355281</c:v>
                </c:pt>
                <c:pt idx="38">
                  <c:v>51.96800060591859</c:v>
                </c:pt>
                <c:pt idx="39">
                  <c:v>53.756719692508895</c:v>
                </c:pt>
                <c:pt idx="40">
                  <c:v>55.567096270449326</c:v>
                </c:pt>
                <c:pt idx="41">
                  <c:v>57.399113211203769</c:v>
                </c:pt>
                <c:pt idx="42">
                  <c:v>59.252736921252584</c:v>
                </c:pt>
                <c:pt idx="43">
                  <c:v>61.127925239782797</c:v>
                </c:pt>
                <c:pt idx="44">
                  <c:v>63.024635355080029</c:v>
                </c:pt>
                <c:pt idx="45">
                  <c:v>64.942823808454634</c:v>
                </c:pt>
                <c:pt idx="46">
                  <c:v>66.882446498257949</c:v>
                </c:pt>
                <c:pt idx="47">
                  <c:v>68.84345868398745</c:v>
                </c:pt>
                <c:pt idx="48">
                  <c:v>70.82581499047977</c:v>
                </c:pt>
                <c:pt idx="49">
                  <c:v>72.829469412190264</c:v>
                </c:pt>
                <c:pt idx="50">
                  <c:v>74.854375317558066</c:v>
                </c:pt>
                <c:pt idx="51">
                  <c:v>76.900485453455317</c:v>
                </c:pt>
                <c:pt idx="52">
                  <c:v>78.967751949719457</c:v>
                </c:pt>
                <c:pt idx="53">
                  <c:v>81.056126323767216</c:v>
                </c:pt>
                <c:pt idx="54">
                  <c:v>83.165559485289194</c:v>
                </c:pt>
                <c:pt idx="55">
                  <c:v>85.296001741023645</c:v>
                </c:pt>
                <c:pt idx="56">
                  <c:v>87.447402799608227</c:v>
                </c:pt>
                <c:pt idx="57">
                  <c:v>89.619711776508424</c:v>
                </c:pt>
                <c:pt idx="58">
                  <c:v>91.812877199021344</c:v>
                </c:pt>
                <c:pt idx="59">
                  <c:v>94.026847011353496</c:v>
                </c:pt>
                <c:pt idx="60">
                  <c:v>96.261568579771307</c:v>
                </c:pt>
                <c:pt idx="61">
                  <c:v>98.516988697822896</c:v>
                </c:pt>
                <c:pt idx="62">
                  <c:v>100.79305359162986</c:v>
                </c:pt>
                <c:pt idx="63">
                  <c:v>103.08970892524759</c:v>
                </c:pt>
                <c:pt idx="64">
                  <c:v>105.40689980609284</c:v>
                </c:pt>
                <c:pt idx="65">
                  <c:v>107.74457079043692</c:v>
                </c:pt>
                <c:pt idx="66">
                  <c:v>110.1026658889634</c:v>
                </c:pt>
                <c:pt idx="67">
                  <c:v>112.48112857238863</c:v>
                </c:pt>
                <c:pt idx="68">
                  <c:v>114.87990177714371</c:v>
                </c:pt>
                <c:pt idx="69">
                  <c:v>117.29892791111662</c:v>
                </c:pt>
                <c:pt idx="70">
                  <c:v>119.73814885945272</c:v>
                </c:pt>
                <c:pt idx="71">
                  <c:v>122.19750599041244</c:v>
                </c:pt>
                <c:pt idx="72">
                  <c:v>124.67694016128458</c:v>
                </c:pt>
                <c:pt idx="73">
                  <c:v>127.17639172435365</c:v>
                </c:pt>
                <c:pt idx="74">
                  <c:v>129.69580053291989</c:v>
                </c:pt>
                <c:pt idx="75">
                  <c:v>132.2351059473703</c:v>
                </c:pt>
                <c:pt idx="76">
                  <c:v>134.79424684129938</c:v>
                </c:pt>
                <c:pt idx="77">
                  <c:v>137.37316160767784</c:v>
                </c:pt>
                <c:pt idx="78">
                  <c:v>139.97178816506792</c:v>
                </c:pt>
                <c:pt idx="79">
                  <c:v>142.59006396388364</c:v>
                </c:pt>
                <c:pt idx="80">
                  <c:v>145.22792599269462</c:v>
                </c:pt>
                <c:pt idx="81">
                  <c:v>147.88530256463048</c:v>
                </c:pt>
                <c:pt idx="82">
                  <c:v>150.56210509715189</c:v>
                </c:pt>
                <c:pt idx="83">
                  <c:v>153.25823634708553</c:v>
                </c:pt>
                <c:pt idx="84">
                  <c:v>155.9735986540133</c:v>
                </c:pt>
                <c:pt idx="85">
                  <c:v>158.70809395004488</c:v>
                </c:pt>
                <c:pt idx="86">
                  <c:v>161.46162376959973</c:v>
                </c:pt>
                <c:pt idx="87">
                  <c:v>164.23408925919608</c:v>
                </c:pt>
                <c:pt idx="88">
                  <c:v>167.02539118724468</c:v>
                </c:pt>
                <c:pt idx="89">
                  <c:v>169.83542995384457</c:v>
                </c:pt>
                <c:pt idx="90">
                  <c:v>172.66410560057886</c:v>
                </c:pt>
                <c:pt idx="91">
                  <c:v>175.511314166673</c:v>
                </c:pt>
                <c:pt idx="92">
                  <c:v>178.37694404367377</c:v>
                </c:pt>
                <c:pt idx="93">
                  <c:v>181.26087964565735</c:v>
                </c:pt>
                <c:pt idx="94">
                  <c:v>184.16300508165261</c:v>
                </c:pt>
                <c:pt idx="95">
                  <c:v>187.08320416689367</c:v>
                </c:pt>
                <c:pt idx="96">
                  <c:v>190.02136043404178</c:v>
                </c:pt>
                <c:pt idx="97">
                  <c:v>192.97735714437405</c:v>
                </c:pt>
                <c:pt idx="98">
                  <c:v>195.95107729893627</c:v>
                </c:pt>
                <c:pt idx="99">
                  <c:v>198.94240364965745</c:v>
                </c:pt>
                <c:pt idx="100">
                  <c:v>201.95121871042349</c:v>
                </c:pt>
                <c:pt idx="101">
                  <c:v>204.97740418021164</c:v>
                </c:pt>
                <c:pt idx="102">
                  <c:v>208.0208403661903</c:v>
                </c:pt>
                <c:pt idx="103">
                  <c:v>211.08140678412192</c:v>
                </c:pt>
                <c:pt idx="104">
                  <c:v>214.15898275882142</c:v>
                </c:pt>
                <c:pt idx="105">
                  <c:v>217.25344743522251</c:v>
                </c:pt>
                <c:pt idx="106">
                  <c:v>220.36467978938589</c:v>
                </c:pt>
                <c:pt idx="107">
                  <c:v>223.49255863944711</c:v>
                </c:pt>
                <c:pt idx="108">
                  <c:v>226.63696265650179</c:v>
                </c:pt>
                <c:pt idx="109">
                  <c:v>229.79777037542601</c:v>
                </c:pt>
                <c:pt idx="110">
                  <c:v>232.97486020562991</c:v>
                </c:pt>
                <c:pt idx="111">
                  <c:v>236.16811725078983</c:v>
                </c:pt>
                <c:pt idx="112">
                  <c:v>239.37744012560859</c:v>
                </c:pt>
                <c:pt idx="113">
                  <c:v>242.60273413386656</c:v>
                </c:pt>
                <c:pt idx="114">
                  <c:v>245.84390444807372</c:v>
                </c:pt>
                <c:pt idx="115">
                  <c:v>249.10085611742713</c:v>
                </c:pt>
                <c:pt idx="116">
                  <c:v>252.37349407572682</c:v>
                </c:pt>
                <c:pt idx="117">
                  <c:v>255.66172314924827</c:v>
                </c:pt>
                <c:pt idx="118">
                  <c:v>258.96544806457058</c:v>
                </c:pt>
                <c:pt idx="119">
                  <c:v>262.28457345635866</c:v>
                </c:pt>
                <c:pt idx="120">
                  <c:v>265.61900387509849</c:v>
                </c:pt>
                <c:pt idx="121">
                  <c:v>268.96863243407478</c:v>
                </c:pt>
                <c:pt idx="122">
                  <c:v>272.33332946513957</c:v>
                </c:pt>
                <c:pt idx="123">
                  <c:v>275.71295393399782</c:v>
                </c:pt>
                <c:pt idx="124">
                  <c:v>279.10736484858336</c:v>
                </c:pt>
                <c:pt idx="125">
                  <c:v>282.51642127047006</c:v>
                </c:pt>
                <c:pt idx="126">
                  <c:v>285.93998232615951</c:v>
                </c:pt>
                <c:pt idx="127">
                  <c:v>289.37790721824257</c:v>
                </c:pt>
                <c:pt idx="128">
                  <c:v>292.83005523643413</c:v>
                </c:pt>
                <c:pt idx="129">
                  <c:v>296.29628576847898</c:v>
                </c:pt>
                <c:pt idx="130">
                  <c:v>299.77645831092786</c:v>
                </c:pt>
                <c:pt idx="131">
                  <c:v>303.27042948803694</c:v>
                </c:pt>
                <c:pt idx="132">
                  <c:v>306.77805007417288</c:v>
                </c:pt>
                <c:pt idx="133">
                  <c:v>310.29916801075819</c:v>
                </c:pt>
                <c:pt idx="134">
                  <c:v>313.83363141996517</c:v>
                </c:pt>
                <c:pt idx="135">
                  <c:v>317.38128861585568</c:v>
                </c:pt>
                <c:pt idx="136">
                  <c:v>320.94198811536103</c:v>
                </c:pt>
                <c:pt idx="137">
                  <c:v>324.51557864910103</c:v>
                </c:pt>
                <c:pt idx="138">
                  <c:v>328.1019091720413</c:v>
                </c:pt>
                <c:pt idx="139">
                  <c:v>331.70082887398775</c:v>
                </c:pt>
                <c:pt idx="140">
                  <c:v>335.31218718991778</c:v>
                </c:pt>
                <c:pt idx="141">
                  <c:v>338.93579783306654</c:v>
                </c:pt>
                <c:pt idx="142">
                  <c:v>342.57140288835006</c:v>
                </c:pt>
                <c:pt idx="143">
                  <c:v>346.21870900868385</c:v>
                </c:pt>
                <c:pt idx="144">
                  <c:v>349.87742355782802</c:v>
                </c:pt>
                <c:pt idx="145">
                  <c:v>353.54725463407203</c:v>
                </c:pt>
                <c:pt idx="146">
                  <c:v>357.22791109333974</c:v>
                </c:pt>
                <c:pt idx="147">
                  <c:v>360.91910257171492</c:v>
                </c:pt>
                <c:pt idx="148">
                  <c:v>364.62053950738749</c:v>
                </c:pt>
                <c:pt idx="149">
                  <c:v>368.33193316202096</c:v>
                </c:pt>
                <c:pt idx="150">
                  <c:v>372.05299564154211</c:v>
                </c:pt>
                <c:pt idx="151">
                  <c:v>375.78343991635455</c:v>
                </c:pt>
                <c:pt idx="152">
                  <c:v>379.52297984097709</c:v>
                </c:pt>
                <c:pt idx="153">
                  <c:v>383.27133017310928</c:v>
                </c:pt>
                <c:pt idx="154">
                  <c:v>387.02820659212625</c:v>
                </c:pt>
                <c:pt idx="155">
                  <c:v>390.79332571700479</c:v>
                </c:pt>
                <c:pt idx="156">
                  <c:v>394.56623340952586</c:v>
                </c:pt>
                <c:pt idx="157">
                  <c:v>398.34613357105695</c:v>
                </c:pt>
                <c:pt idx="158">
                  <c:v>402.1320612339901</c:v>
                </c:pt>
                <c:pt idx="159">
                  <c:v>405.92305522344009</c:v>
                </c:pt>
                <c:pt idx="160">
                  <c:v>409.71815829950486</c:v>
                </c:pt>
                <c:pt idx="161">
                  <c:v>413.51619856358008</c:v>
                </c:pt>
                <c:pt idx="162">
                  <c:v>417.31557177853796</c:v>
                </c:pt>
                <c:pt idx="163">
                  <c:v>421.11448332090691</c:v>
                </c:pt>
                <c:pt idx="164">
                  <c:v>424.91118926446001</c:v>
                </c:pt>
                <c:pt idx="165">
                  <c:v>428.70418482095243</c:v>
                </c:pt>
                <c:pt idx="166">
                  <c:v>432.49239168055544</c:v>
                </c:pt>
                <c:pt idx="167">
                  <c:v>436.27478766959723</c:v>
                </c:pt>
                <c:pt idx="168">
                  <c:v>440.05015342328784</c:v>
                </c:pt>
                <c:pt idx="169">
                  <c:v>443.81690427267012</c:v>
                </c:pt>
                <c:pt idx="170">
                  <c:v>447.57303849822239</c:v>
                </c:pt>
                <c:pt idx="171">
                  <c:v>451.31718016226677</c:v>
                </c:pt>
                <c:pt idx="172">
                  <c:v>455.0490396067737</c:v>
                </c:pt>
                <c:pt idx="173">
                  <c:v>458.768694951349</c:v>
                </c:pt>
                <c:pt idx="174">
                  <c:v>462.47622353488873</c:v>
                </c:pt>
                <c:pt idx="175">
                  <c:v>466.17170192603004</c:v>
                </c:pt>
                <c:pt idx="176">
                  <c:v>469.85520593342693</c:v>
                </c:pt>
                <c:pt idx="177">
                  <c:v>473.52681061585423</c:v>
                </c:pt>
                <c:pt idx="178">
                  <c:v>477.18659029214319</c:v>
                </c:pt>
                <c:pt idx="179">
                  <c:v>480.83461855095248</c:v>
                </c:pt>
                <c:pt idx="180">
                  <c:v>484.47096826037728</c:v>
                </c:pt>
                <c:pt idx="181">
                  <c:v>488.09571157740021</c:v>
                </c:pt>
                <c:pt idx="182">
                  <c:v>491.70891995718688</c:v>
                </c:pt>
                <c:pt idx="183">
                  <c:v>495.31066416222916</c:v>
                </c:pt>
                <c:pt idx="184">
                  <c:v>498.90101427133936</c:v>
                </c:pt>
                <c:pt idx="185">
                  <c:v>502.48003968849827</c:v>
                </c:pt>
                <c:pt idx="186">
                  <c:v>506.04780915155931</c:v>
                </c:pt>
                <c:pt idx="187">
                  <c:v>509.60439074081256</c:v>
                </c:pt>
                <c:pt idx="188">
                  <c:v>513.14985188741048</c:v>
                </c:pt>
                <c:pt idx="189">
                  <c:v>516.68425938165853</c:v>
                </c:pt>
                <c:pt idx="190">
                  <c:v>520.20767938117331</c:v>
                </c:pt>
                <c:pt idx="191">
                  <c:v>523.72017741891034</c:v>
                </c:pt>
                <c:pt idx="192">
                  <c:v>527.22181841106419</c:v>
                </c:pt>
                <c:pt idx="193">
                  <c:v>530.71266666484394</c:v>
                </c:pt>
                <c:pt idx="194">
                  <c:v>534.19278588612519</c:v>
                </c:pt>
                <c:pt idx="195">
                  <c:v>537.66223918698211</c:v>
                </c:pt>
                <c:pt idx="196">
                  <c:v>541.12108909310098</c:v>
                </c:pt>
                <c:pt idx="197">
                  <c:v>544.56939755107805</c:v>
                </c:pt>
                <c:pt idx="198">
                  <c:v>548.00722593560317</c:v>
                </c:pt>
                <c:pt idx="199">
                  <c:v>551.43463505653256</c:v>
                </c:pt>
                <c:pt idx="200">
                  <c:v>554.85168516585099</c:v>
                </c:pt>
                <c:pt idx="201">
                  <c:v>588.45706128485278</c:v>
                </c:pt>
                <c:pt idx="202">
                  <c:v>621.06443676693073</c:v>
                </c:pt>
                <c:pt idx="203">
                  <c:v>652.72919432590891</c:v>
                </c:pt>
                <c:pt idx="204">
                  <c:v>683.50193696145004</c:v>
                </c:pt>
                <c:pt idx="205">
                  <c:v>713.42902923972338</c:v>
                </c:pt>
                <c:pt idx="206">
                  <c:v>742.55306337356808</c:v>
                </c:pt>
                <c:pt idx="207">
                  <c:v>770.91326238000715</c:v>
                </c:pt>
                <c:pt idx="208">
                  <c:v>798.5458303047626</c:v>
                </c:pt>
                <c:pt idx="209">
                  <c:v>825.48425769186883</c:v>
                </c:pt>
                <c:pt idx="210">
                  <c:v>851.7595890323455</c:v>
                </c:pt>
                <c:pt idx="211">
                  <c:v>877.40065776714471</c:v>
                </c:pt>
                <c:pt idx="212">
                  <c:v>902.43429348410893</c:v>
                </c:pt>
                <c:pt idx="213">
                  <c:v>926.8855051890614</c:v>
                </c:pt>
                <c:pt idx="214">
                  <c:v>950.77764391093785</c:v>
                </c:pt>
                <c:pt idx="215">
                  <c:v>974.13254739184151</c:v>
                </c:pt>
                <c:pt idx="216">
                  <c:v>996.97066919305917</c:v>
                </c:pt>
                <c:pt idx="217">
                  <c:v>1019.311194200161</c:v>
                </c:pt>
                <c:pt idx="218">
                  <c:v>1041.1721422207106</c:v>
                </c:pt>
                <c:pt idx="219">
                  <c:v>1062.5704611260221</c:v>
                </c:pt>
                <c:pt idx="220">
                  <c:v>1083.5221107852165</c:v>
                </c:pt>
                <c:pt idx="221">
                  <c:v>1104.0421388686161</c:v>
                </c:pt>
                <c:pt idx="222">
                  <c:v>1124.1447494527231</c:v>
                </c:pt>
                <c:pt idx="223">
                  <c:v>1143.8433652361355</c:v>
                </c:pt>
                <c:pt idx="224">
                  <c:v>1163.1506840710938</c:v>
                </c:pt>
                <c:pt idx="225">
                  <c:v>1182.0787304259325</c:v>
                </c:pt>
                <c:pt idx="226">
                  <c:v>1200.6389023170666</c:v>
                </c:pt>
                <c:pt idx="227">
                  <c:v>1218.8420141832585</c:v>
                </c:pt>
                <c:pt idx="228">
                  <c:v>1236.6983361181071</c:v>
                </c:pt>
                <c:pt idx="229">
                  <c:v>1254.2176298275897</c:v>
                </c:pt>
                <c:pt idx="230">
                  <c:v>1271.4091816369137</c:v>
                </c:pt>
                <c:pt idx="231">
                  <c:v>1288.2818328339404</c:v>
                </c:pt>
                <c:pt idx="232">
                  <c:v>1304.8440076041975</c:v>
                </c:pt>
                <c:pt idx="233">
                  <c:v>1321.1037387843508</c:v>
                </c:pt>
                <c:pt idx="234">
                  <c:v>1337.0686916363504</c:v>
                </c:pt>
                <c:pt idx="235">
                  <c:v>1352.7461858228507</c:v>
                </c:pt>
                <c:pt idx="236">
                  <c:v>1368.1432157454824</c:v>
                </c:pt>
                <c:pt idx="237">
                  <c:v>1383.2664693908084</c:v>
                </c:pt>
                <c:pt idx="238">
                  <c:v>1398.1223458140032</c:v>
                </c:pt>
                <c:pt idx="239">
                  <c:v>1412.7169713772075</c:v>
                </c:pt>
                <c:pt idx="240">
                  <c:v>1427.0562148479216</c:v>
                </c:pt>
                <c:pt idx="241">
                  <c:v>1441.1457014524951</c:v>
                </c:pt>
                <c:pt idx="242">
                  <c:v>1454.9908259706178</c:v>
                </c:pt>
                <c:pt idx="243">
                  <c:v>1468.5967649485533</c:v>
                </c:pt>
                <c:pt idx="244">
                  <c:v>1481.9684881015703</c:v>
                </c:pt>
                <c:pt idx="245">
                  <c:v>1495.1107689695177</c:v>
                </c:pt>
                <c:pt idx="246">
                  <c:v>1508.0281948836537</c:v>
                </c:pt>
                <c:pt idx="247">
                  <c:v>1520.725176297613</c:v>
                </c:pt>
                <c:pt idx="248">
                  <c:v>1533.2059555306964</c:v>
                </c:pt>
                <c:pt idx="249">
                  <c:v>1545.4746149674422</c:v>
                </c:pt>
                <c:pt idx="250">
                  <c:v>1557.5350847536349</c:v>
                </c:pt>
                <c:pt idx="251">
                  <c:v>1569.3911500254701</c:v>
                </c:pt>
                <c:pt idx="252">
                  <c:v>1581.0464577054981</c:v>
                </c:pt>
                <c:pt idx="253">
                  <c:v>1592.5045228961612</c:v>
                </c:pt>
                <c:pt idx="254">
                  <c:v>1603.7687348992017</c:v>
                </c:pt>
                <c:pt idx="255">
                  <c:v>1614.8423628869157</c:v>
                </c:pt>
                <c:pt idx="256">
                  <c:v>1625.7285612491362</c:v>
                </c:pt>
                <c:pt idx="257">
                  <c:v>1636.4303746379317</c:v>
                </c:pt>
                <c:pt idx="258">
                  <c:v>1646.9507427302754</c:v>
                </c:pt>
                <c:pt idx="259">
                  <c:v>1657.2925047273679</c:v>
                </c:pt>
                <c:pt idx="260">
                  <c:v>1667.4584036078591</c:v>
                </c:pt>
                <c:pt idx="261">
                  <c:v>1677.4510901509045</c:v>
                </c:pt>
                <c:pt idx="262">
                  <c:v>1687.2731267437955</c:v>
                </c:pt>
                <c:pt idx="263">
                  <c:v>1696.9269909878017</c:v>
                </c:pt>
                <c:pt idx="264">
                  <c:v>1706.4150791148677</c:v>
                </c:pt>
                <c:pt idx="265">
                  <c:v>1715.7397092268795</c:v>
                </c:pt>
                <c:pt idx="266">
                  <c:v>1724.9031243683773</c:v>
                </c:pt>
                <c:pt idx="267">
                  <c:v>1733.9074954428133</c:v>
                </c:pt>
                <c:pt idx="268">
                  <c:v>1742.7549239817431</c:v>
                </c:pt>
                <c:pt idx="269">
                  <c:v>1751.4474447756809</c:v>
                </c:pt>
                <c:pt idx="270">
                  <c:v>1759.9870283747478</c:v>
                </c:pt>
                <c:pt idx="271">
                  <c:v>1768.3755834666872</c:v>
                </c:pt>
                <c:pt idx="272">
                  <c:v>1776.6149591393046</c:v>
                </c:pt>
                <c:pt idx="273">
                  <c:v>1784.7069470339175</c:v>
                </c:pt>
                <c:pt idx="274">
                  <c:v>1792.6532833959675</c:v>
                </c:pt>
                <c:pt idx="275">
                  <c:v>1800.4556510285349</c:v>
                </c:pt>
                <c:pt idx="276">
                  <c:v>1808.115681154128</c:v>
                </c:pt>
                <c:pt idx="277">
                  <c:v>1815.6349551897695</c:v>
                </c:pt>
                <c:pt idx="278">
                  <c:v>1823.0150064400852</c:v>
                </c:pt>
                <c:pt idx="279">
                  <c:v>1830.2573217127967</c:v>
                </c:pt>
                <c:pt idx="280">
                  <c:v>1837.3633428607504</c:v>
                </c:pt>
                <c:pt idx="281">
                  <c:v>1844.3344682543534</c:v>
                </c:pt>
                <c:pt idx="282">
                  <c:v>1851.1720541880522</c:v>
                </c:pt>
                <c:pt idx="283">
                  <c:v>1857.8774162242689</c:v>
                </c:pt>
                <c:pt idx="284">
                  <c:v>1864.4518304779995</c:v>
                </c:pt>
                <c:pt idx="285">
                  <c:v>1870.8965348450947</c:v>
                </c:pt>
                <c:pt idx="286">
                  <c:v>1877.2127301770606</c:v>
                </c:pt>
                <c:pt idx="287">
                  <c:v>1883.4015814050501</c:v>
                </c:pt>
                <c:pt idx="288">
                  <c:v>1889.4642186155661</c:v>
                </c:pt>
                <c:pt idx="289">
                  <c:v>1895.4017380802504</c:v>
                </c:pt>
                <c:pt idx="290">
                  <c:v>1901.2152032419995</c:v>
                </c:pt>
                <c:pt idx="291">
                  <c:v>1906.9056456595215</c:v>
                </c:pt>
                <c:pt idx="292">
                  <c:v>1912.4740659123379</c:v>
                </c:pt>
                <c:pt idx="293">
                  <c:v>1917.9214344681186</c:v>
                </c:pt>
                <c:pt idx="294">
                  <c:v>1923.248692514145</c:v>
                </c:pt>
                <c:pt idx="295">
                  <c:v>1928.4567527545958</c:v>
                </c:pt>
                <c:pt idx="296">
                  <c:v>1933.5465001752702</c:v>
                </c:pt>
                <c:pt idx="297">
                  <c:v>1938.5187927772786</c:v>
                </c:pt>
                <c:pt idx="298">
                  <c:v>1943.3744622811557</c:v>
                </c:pt>
                <c:pt idx="299">
                  <c:v>1948.1143148027882</c:v>
                </c:pt>
                <c:pt idx="300">
                  <c:v>1952.7391315024793</c:v>
                </c:pt>
                <c:pt idx="301">
                  <c:v>1957.2496692084208</c:v>
                </c:pt>
                <c:pt idx="302">
                  <c:v>1961.646661015787</c:v>
                </c:pt>
                <c:pt idx="303">
                  <c:v>1965.9308168626214</c:v>
                </c:pt>
                <c:pt idx="304">
                  <c:v>1970.1028240836438</c:v>
                </c:pt>
                <c:pt idx="305">
                  <c:v>1974.1633479430677</c:v>
                </c:pt>
                <c:pt idx="306">
                  <c:v>1978.1130321474932</c:v>
                </c:pt>
                <c:pt idx="307">
                  <c:v>1981.9524993399041</c:v>
                </c:pt>
                <c:pt idx="308">
                  <c:v>1985.6823515757922</c:v>
                </c:pt>
                <c:pt idx="309">
                  <c:v>1989.3031707824052</c:v>
                </c:pt>
                <c:pt idx="310">
                  <c:v>1992.8155192021163</c:v>
                </c:pt>
                <c:pt idx="311">
                  <c:v>1996.2199398209088</c:v>
                </c:pt>
                <c:pt idx="312">
                  <c:v>1999.5169567829787</c:v>
                </c:pt>
                <c:pt idx="313">
                  <c:v>2002.7070757924703</c:v>
                </c:pt>
                <c:pt idx="314">
                  <c:v>2005.7907845033862</c:v>
                </c:pt>
                <c:pt idx="315">
                  <c:v>2008.7685528987479</c:v>
                </c:pt>
                <c:pt idx="316">
                  <c:v>2011.6408336601219</c:v>
                </c:pt>
                <c:pt idx="317">
                  <c:v>2014.4080625286897</c:v>
                </c:pt>
                <c:pt idx="318">
                  <c:v>2017.0706586591032</c:v>
                </c:pt>
                <c:pt idx="319">
                  <c:v>2019.6290249674526</c:v>
                </c:pt>
                <c:pt idx="320">
                  <c:v>2022.0835484747724</c:v>
                </c:pt>
                <c:pt idx="321">
                  <c:v>2024.4346006476271</c:v>
                </c:pt>
                <c:pt idx="322">
                  <c:v>2026.6825377374475</c:v>
                </c:pt>
                <c:pt idx="323">
                  <c:v>2028.8277011204464</c:v>
                </c:pt>
                <c:pt idx="324">
                  <c:v>2030.8704176401052</c:v>
                </c:pt>
                <c:pt idx="325">
                  <c:v>2032.8109999544208</c:v>
                </c:pt>
                <c:pt idx="326">
                  <c:v>2034.649746890299</c:v>
                </c:pt>
                <c:pt idx="327">
                  <c:v>2036.3869438077068</c:v>
                </c:pt>
                <c:pt idx="328">
                  <c:v>2038.0228629764217</c:v>
                </c:pt>
                <c:pt idx="329">
                  <c:v>2039.5577639684475</c:v>
                </c:pt>
                <c:pt idx="330">
                  <c:v>2040.991894069381</c:v>
                </c:pt>
                <c:pt idx="331">
                  <c:v>2042.3254887122155</c:v>
                </c:pt>
                <c:pt idx="332">
                  <c:v>2043.5587719372056</c:v>
                </c:pt>
                <c:pt idx="333">
                  <c:v>2044.6919568815056</c:v>
                </c:pt>
                <c:pt idx="334">
                  <c:v>2045.7252463022617</c:v>
                </c:pt>
                <c:pt idx="335">
                  <c:v>2046.6588331366906</c:v>
                </c:pt>
                <c:pt idx="336">
                  <c:v>2047.4929011023428</c:v>
                </c:pt>
                <c:pt idx="337">
                  <c:v>2048.2276253402233</c:v>
                </c:pt>
                <c:pt idx="338">
                  <c:v>2048.8631731026744</c:v>
                </c:pt>
                <c:pt idx="339">
                  <c:v>2049.3997044869134</c:v>
                </c:pt>
                <c:pt idx="340">
                  <c:v>2049.8373732138484</c:v>
                </c:pt>
                <c:pt idx="341">
                  <c:v>2050.1763274503178</c:v>
                </c:pt>
                <c:pt idx="342">
                  <c:v>2050.416710671243</c:v>
                </c:pt>
                <c:pt idx="343">
                  <c:v>2050.5586625564533</c:v>
                </c:pt>
                <c:pt idx="344">
                  <c:v>2050.6023199152528</c:v>
                </c:pt>
                <c:pt idx="345">
                  <c:v>2050.5478176302659</c:v>
                </c:pt>
                <c:pt idx="346">
                  <c:v>2050.3952896108731</c:v>
                </c:pt>
                <c:pt idx="347">
                  <c:v>2050.1448697457254</c:v>
                </c:pt>
                <c:pt idx="348">
                  <c:v>2049.7966928435139</c:v>
                </c:pt>
                <c:pt idx="349">
                  <c:v>2049.3508955513689</c:v>
                </c:pt>
                <c:pt idx="350">
                  <c:v>2048.8076172409847</c:v>
                </c:pt>
                <c:pt idx="351">
                  <c:v>2048.1670008537167</c:v>
                </c:pt>
                <c:pt idx="352">
                  <c:v>2047.4291936973832</c:v>
                </c:pt>
                <c:pt idx="353">
                  <c:v>2046.594348189177</c:v>
                </c:pt>
                <c:pt idx="354">
                  <c:v>2045.6626225408429</c:v>
                </c:pt>
                <c:pt idx="355">
                  <c:v>2044.6341813839629</c:v>
                </c:pt>
                <c:pt idx="356">
                  <c:v>2043.5091963347236</c:v>
                </c:pt>
                <c:pt idx="357">
                  <c:v>2042.2878464988655</c:v>
                </c:pt>
                <c:pt idx="358">
                  <c:v>2040.9703189185759</c:v>
                </c:pt>
                <c:pt idx="359">
                  <c:v>2039.556808963905</c:v>
                </c:pt>
                <c:pt idx="360">
                  <c:v>2038.0475206718502</c:v>
                </c:pt>
                <c:pt idx="361">
                  <c:v>2036.4426670366049</c:v>
                </c:pt>
                <c:pt idx="362">
                  <c:v>2034.7424702546423</c:v>
                </c:pt>
                <c:pt idx="363">
                  <c:v>2032.9471619283268</c:v>
                </c:pt>
                <c:pt idx="364">
                  <c:v>2031.0569832316692</c:v>
                </c:pt>
                <c:pt idx="365">
                  <c:v>2029.072185041678</c:v>
                </c:pt>
                <c:pt idx="366">
                  <c:v>2026.9930280385524</c:v>
                </c:pt>
                <c:pt idx="367">
                  <c:v>2024.8197827777212</c:v>
                </c:pt>
                <c:pt idx="368">
                  <c:v>2022.5527297364845</c:v>
                </c:pt>
                <c:pt idx="369">
                  <c:v>2020.1921593377585</c:v>
                </c:pt>
                <c:pt idx="370">
                  <c:v>2017.7383719531852</c:v>
                </c:pt>
                <c:pt idx="371">
                  <c:v>2015.1916778876314</c:v>
                </c:pt>
                <c:pt idx="372">
                  <c:v>2012.5523973468985</c:v>
                </c:pt>
                <c:pt idx="373">
                  <c:v>2009.8208603902567</c:v>
                </c:pt>
                <c:pt idx="374">
                  <c:v>2006.997406869252</c:v>
                </c:pt>
                <c:pt idx="375">
                  <c:v>2004.08238635407</c:v>
                </c:pt>
                <c:pt idx="376">
                  <c:v>2001.0761580486037</c:v>
                </c:pt>
                <c:pt idx="377">
                  <c:v>1997.9790906952446</c:v>
                </c:pt>
                <c:pt idx="378">
                  <c:v>1994.7915624703119</c:v>
                </c:pt>
                <c:pt idx="379">
                  <c:v>1991.5139608709342</c:v>
                </c:pt>
                <c:pt idx="380">
                  <c:v>1988.1466825941177</c:v>
                </c:pt>
                <c:pt idx="381">
                  <c:v>1984.6901334086592</c:v>
                </c:pt>
                <c:pt idx="382">
                  <c:v>1981.1447280204993</c:v>
                </c:pt>
                <c:pt idx="383">
                  <c:v>1977.5108899320555</c:v>
                </c:pt>
                <c:pt idx="384">
                  <c:v>1973.7890512960266</c:v>
                </c:pt>
                <c:pt idx="385">
                  <c:v>1969.9796527641158</c:v>
                </c:pt>
                <c:pt idx="386">
                  <c:v>1966.0831433310852</c:v>
                </c:pt>
                <c:pt idx="387">
                  <c:v>1962.0999801745211</c:v>
                </c:pt>
                <c:pt idx="388">
                  <c:v>1958.0306284906601</c:v>
                </c:pt>
                <c:pt idx="389">
                  <c:v>1953.8755613266048</c:v>
                </c:pt>
                <c:pt idx="390">
                  <c:v>1949.6352594092307</c:v>
                </c:pt>
                <c:pt idx="391">
                  <c:v>1945.3102109710728</c:v>
                </c:pt>
                <c:pt idx="392">
                  <c:v>1940.9009115734607</c:v>
                </c:pt>
                <c:pt idx="393">
                  <c:v>1936.4078639271527</c:v>
                </c:pt>
                <c:pt idx="394">
                  <c:v>1931.8315777107146</c:v>
                </c:pt>
                <c:pt idx="395">
                  <c:v>1927.1725693868677</c:v>
                </c:pt>
                <c:pt idx="396">
                  <c:v>1922.4313620170271</c:v>
                </c:pt>
                <c:pt idx="397">
                  <c:v>1917.6084850742363</c:v>
                </c:pt>
                <c:pt idx="398">
                  <c:v>1912.7044742547</c:v>
                </c:pt>
                <c:pt idx="399">
                  <c:v>1907.7198712881063</c:v>
                </c:pt>
                <c:pt idx="400">
                  <c:v>1902.6552237469225</c:v>
                </c:pt>
                <c:pt idx="401">
                  <c:v>1897.5110848548422</c:v>
                </c:pt>
                <c:pt idx="402">
                  <c:v>1892.2880132945563</c:v>
                </c:pt>
                <c:pt idx="403">
                  <c:v>1886.9865730150125</c:v>
                </c:pt>
                <c:pt idx="404">
                  <c:v>1881.6073330383249</c:v>
                </c:pt>
                <c:pt idx="405">
                  <c:v>1876.1508672664866</c:v>
                </c:pt>
                <c:pt idx="406">
                  <c:v>1870.6177542880375</c:v>
                </c:pt>
                <c:pt idx="407">
                  <c:v>1865.0085771848312</c:v>
                </c:pt>
                <c:pt idx="408">
                  <c:v>1859.3239233390425</c:v>
                </c:pt>
                <c:pt idx="409">
                  <c:v>1853.5643842405511</c:v>
                </c:pt>
                <c:pt idx="410">
                  <c:v>1847.7305552948339</c:v>
                </c:pt>
                <c:pt idx="411">
                  <c:v>1841.8230356314941</c:v>
                </c:pt>
                <c:pt idx="412">
                  <c:v>1835.8424279135493</c:v>
                </c:pt>
                <c:pt idx="413">
                  <c:v>1829.7893381476006</c:v>
                </c:pt>
                <c:pt idx="414">
                  <c:v>1823.6643754949962</c:v>
                </c:pt>
                <c:pt idx="415">
                  <c:v>1817.4681520841027</c:v>
                </c:pt>
                <c:pt idx="416">
                  <c:v>1811.2012828237914</c:v>
                </c:pt>
                <c:pt idx="417">
                  <c:v>1804.864385218244</c:v>
                </c:pt>
                <c:pt idx="418">
                  <c:v>1798.4580791831784</c:v>
                </c:pt>
                <c:pt idx="419">
                  <c:v>1791.9829868635911</c:v>
                </c:pt>
                <c:pt idx="420">
                  <c:v>1785.4397324531087</c:v>
                </c:pt>
                <c:pt idx="421">
                  <c:v>1778.8289420150388</c:v>
                </c:pt>
                <c:pt idx="422">
                  <c:v>1772.1512433052046</c:v>
                </c:pt>
                <c:pt idx="423">
                  <c:v>1765.4072655966474</c:v>
                </c:pt>
                <c:pt idx="424">
                  <c:v>1758.5976395062726</c:v>
                </c:pt>
                <c:pt idx="425">
                  <c:v>1751.7229968235165</c:v>
                </c:pt>
                <c:pt idx="426">
                  <c:v>1744.7839703411055</c:v>
                </c:pt>
                <c:pt idx="427">
                  <c:v>1737.7811936879721</c:v>
                </c:pt>
                <c:pt idx="428">
                  <c:v>1730.7153011643973</c:v>
                </c:pt>
                <c:pt idx="429">
                  <c:v>1723.586927579436</c:v>
                </c:pt>
                <c:pt idx="430">
                  <c:v>1716.3967080906859</c:v>
                </c:pt>
                <c:pt idx="431">
                  <c:v>1709.1452780464526</c:v>
                </c:pt>
                <c:pt idx="432">
                  <c:v>1701.8332728303617</c:v>
                </c:pt>
                <c:pt idx="433">
                  <c:v>1694.4613277084675</c:v>
                </c:pt>
                <c:pt idx="434">
                  <c:v>1687.0300776789004</c:v>
                </c:pt>
                <c:pt idx="435">
                  <c:v>1679.5401573240961</c:v>
                </c:pt>
                <c:pt idx="436">
                  <c:v>1671.9922006656432</c:v>
                </c:pt>
                <c:pt idx="437">
                  <c:v>1664.3868410217851</c:v>
                </c:pt>
                <c:pt idx="438">
                  <c:v>1656.7247108676083</c:v>
                </c:pt>
                <c:pt idx="439">
                  <c:v>1649.0064416979453</c:v>
                </c:pt>
                <c:pt idx="440">
                  <c:v>1641.232663893019</c:v>
                </c:pt>
                <c:pt idx="441">
                  <c:v>1633.4040065868512</c:v>
                </c:pt>
                <c:pt idx="442">
                  <c:v>1625.5210975384559</c:v>
                </c:pt>
                <c:pt idx="443">
                  <c:v>1617.5845630058343</c:v>
                </c:pt>
                <c:pt idx="444">
                  <c:v>1609.5950276227875</c:v>
                </c:pt>
                <c:pt idx="445">
                  <c:v>1601.5531142785583</c:v>
                </c:pt>
                <c:pt idx="446">
                  <c:v>1593.459444000312</c:v>
                </c:pt>
                <c:pt idx="447">
                  <c:v>1585.3146358384633</c:v>
                </c:pt>
                <c:pt idx="448">
                  <c:v>1577.1193067548541</c:v>
                </c:pt>
                <c:pt idx="449">
                  <c:v>1568.8740715137842</c:v>
                </c:pt>
                <c:pt idx="450">
                  <c:v>1560.5795425758959</c:v>
                </c:pt>
                <c:pt idx="451">
                  <c:v>1552.2363299949086</c:v>
                </c:pt>
                <c:pt idx="452">
                  <c:v>1543.8450413172011</c:v>
                </c:pt>
                <c:pt idx="453">
                  <c:v>1535.4062814842327</c:v>
                </c:pt>
                <c:pt idx="454">
                  <c:v>1526.9206527377969</c:v>
                </c:pt>
                <c:pt idx="455">
                  <c:v>1518.3887545280948</c:v>
                </c:pt>
                <c:pt idx="456">
                  <c:v>1509.8111834246183</c:v>
                </c:pt>
                <c:pt idx="457">
                  <c:v>1501.1885330298269</c:v>
                </c:pt>
                <c:pt idx="458">
                  <c:v>1492.5213938956024</c:v>
                </c:pt>
                <c:pt idx="459">
                  <c:v>1483.8103534424652</c:v>
                </c:pt>
                <c:pt idx="460">
                  <c:v>1475.0559958815306</c:v>
                </c:pt>
                <c:pt idx="461">
                  <c:v>1466.2589021391861</c:v>
                </c:pt>
                <c:pt idx="462">
                  <c:v>1457.4196497844664</c:v>
                </c:pt>
                <c:pt idx="463">
                  <c:v>1448.5388129591024</c:v>
                </c:pt>
                <c:pt idx="464">
                  <c:v>1439.6169623102201</c:v>
                </c:pt>
                <c:pt idx="465">
                  <c:v>1430.65466492566</c:v>
                </c:pt>
                <c:pt idx="466">
                  <c:v>1421.6524842718939</c:v>
                </c:pt>
                <c:pt idx="467">
                  <c:v>1412.610980134506</c:v>
                </c:pt>
                <c:pt idx="468">
                  <c:v>1403.5307085612112</c:v>
                </c:pt>
                <c:pt idx="469">
                  <c:v>1394.4122218073774</c:v>
                </c:pt>
                <c:pt idx="470">
                  <c:v>1385.2560682840233</c:v>
                </c:pt>
                <c:pt idx="471">
                  <c:v>1376.0627925082547</c:v>
                </c:pt>
                <c:pt idx="472">
                  <c:v>1366.8329350561094</c:v>
                </c:pt>
                <c:pt idx="473">
                  <c:v>1357.567032517773</c:v>
                </c:pt>
                <c:pt idx="474">
                  <c:v>1348.2656174551341</c:v>
                </c:pt>
                <c:pt idx="475">
                  <c:v>1338.9292183616394</c:v>
                </c:pt>
                <c:pt idx="476">
                  <c:v>1329.5583596244151</c:v>
                </c:pt>
                <c:pt idx="477">
                  <c:v>1320.1535614886157</c:v>
                </c:pt>
                <c:pt idx="478">
                  <c:v>1310.7153400239638</c:v>
                </c:pt>
                <c:pt idx="479">
                  <c:v>1301.244207093443</c:v>
                </c:pt>
                <c:pt idx="480">
                  <c:v>1291.7406703241049</c:v>
                </c:pt>
                <c:pt idx="481">
                  <c:v>1282.2052330799511</c:v>
                </c:pt>
                <c:pt idx="482">
                  <c:v>1272.6383944368529</c:v>
                </c:pt>
                <c:pt idx="483">
                  <c:v>1263.0406491594674</c:v>
                </c:pt>
                <c:pt idx="484">
                  <c:v>1253.4124876801122</c:v>
                </c:pt>
                <c:pt idx="485">
                  <c:v>1243.7543960795579</c:v>
                </c:pt>
                <c:pt idx="486">
                  <c:v>1234.0668560696977</c:v>
                </c:pt>
                <c:pt idx="487">
                  <c:v>1224.3503449780574</c:v>
                </c:pt>
                <c:pt idx="488">
                  <c:v>1214.6053357341025</c:v>
                </c:pt>
                <c:pt idx="489">
                  <c:v>1204.8322968573036</c:v>
                </c:pt>
                <c:pt idx="490">
                  <c:v>1195.0316924469203</c:v>
                </c:pt>
                <c:pt idx="491">
                  <c:v>1185.2039821734636</c:v>
                </c:pt>
                <c:pt idx="492">
                  <c:v>1175.3496212717969</c:v>
                </c:pt>
                <c:pt idx="493">
                  <c:v>1165.4690605358353</c:v>
                </c:pt>
                <c:pt idx="494">
                  <c:v>1155.5627463148048</c:v>
                </c:pt>
                <c:pt idx="495">
                  <c:v>1145.631120511021</c:v>
                </c:pt>
                <c:pt idx="496">
                  <c:v>1135.6746205791476</c:v>
                </c:pt>
                <c:pt idx="497">
                  <c:v>1125.693679526898</c:v>
                </c:pt>
                <c:pt idx="498">
                  <c:v>1115.6887259171385</c:v>
                </c:pt>
                <c:pt idx="499">
                  <c:v>1105.6601838713564</c:v>
                </c:pt>
                <c:pt idx="500">
                  <c:v>1095.608473074454</c:v>
                </c:pt>
                <c:pt idx="501">
                  <c:v>1085.5340087808318</c:v>
                </c:pt>
                <c:pt idx="502">
                  <c:v>1075.4372018217218</c:v>
                </c:pt>
                <c:pt idx="503">
                  <c:v>1065.3184586137352</c:v>
                </c:pt>
                <c:pt idx="504">
                  <c:v>1055.1781811685864</c:v>
                </c:pt>
                <c:pt idx="505">
                  <c:v>1045.0167671039599</c:v>
                </c:pt>
                <c:pt idx="506">
                  <c:v>1034.8346096554785</c:v>
                </c:pt>
                <c:pt idx="507">
                  <c:v>1024.632097689745</c:v>
                </c:pt>
                <c:pt idx="508">
                  <c:v>1014.4096157184152</c:v>
                </c:pt>
                <c:pt idx="509">
                  <c:v>1004.1675439132715</c:v>
                </c:pt>
                <c:pt idx="510">
                  <c:v>993.90625812226301</c:v>
                </c:pt>
                <c:pt idx="511">
                  <c:v>983.62612988647663</c:v>
                </c:pt>
                <c:pt idx="512">
                  <c:v>973.32752645800758</c:v>
                </c:pt>
                <c:pt idx="513">
                  <c:v>963.01081081869586</c:v>
                </c:pt>
                <c:pt idx="514">
                  <c:v>952.67634169969699</c:v>
                </c:pt>
                <c:pt idx="515">
                  <c:v>942.3244736018554</c:v>
                </c:pt>
                <c:pt idx="516">
                  <c:v>931.95555681684868</c:v>
                </c:pt>
                <c:pt idx="517">
                  <c:v>921.56993744907311</c:v>
                </c:pt>
                <c:pt idx="518">
                  <c:v>911.16795743823945</c:v>
                </c:pt>
                <c:pt idx="519">
                  <c:v>900.74995458265062</c:v>
                </c:pt>
                <c:pt idx="520">
                  <c:v>890.3162625631312</c:v>
                </c:pt>
                <c:pt idx="521">
                  <c:v>879.86721096758095</c:v>
                </c:pt>
                <c:pt idx="522">
                  <c:v>869.40312531612392</c:v>
                </c:pt>
                <c:pt idx="523">
                  <c:v>858.92432708682713</c:v>
                </c:pt>
                <c:pt idx="524">
                  <c:v>848.43113374196002</c:v>
                </c:pt>
                <c:pt idx="525">
                  <c:v>837.92385875477009</c:v>
                </c:pt>
                <c:pt idx="526">
                  <c:v>827.40281163674854</c:v>
                </c:pt>
                <c:pt idx="527">
                  <c:v>816.86829796536051</c:v>
                </c:pt>
                <c:pt idx="528">
                  <c:v>806.32061941221536</c:v>
                </c:pt>
                <c:pt idx="529">
                  <c:v>795.76007377165342</c:v>
                </c:pt>
                <c:pt idx="530">
                  <c:v>785.18695498972511</c:v>
                </c:pt>
                <c:pt idx="531">
                  <c:v>774.6015531935401</c:v>
                </c:pt>
                <c:pt idx="532">
                  <c:v>764.0041547209629</c:v>
                </c:pt>
                <c:pt idx="533">
                  <c:v>753.39504215063471</c:v>
                </c:pt>
                <c:pt idx="534">
                  <c:v>742.77449433229879</c:v>
                </c:pt>
                <c:pt idx="535">
                  <c:v>732.14278641740873</c:v>
                </c:pt>
                <c:pt idx="536">
                  <c:v>721.50018989000012</c:v>
                </c:pt>
                <c:pt idx="537">
                  <c:v>710.84697259780455</c:v>
                </c:pt>
                <c:pt idx="538">
                  <c:v>700.18339878358802</c:v>
                </c:pt>
                <c:pt idx="539">
                  <c:v>689.50972911669351</c:v>
                </c:pt>
                <c:pt idx="540">
                  <c:v>678.82622072477102</c:v>
                </c:pt>
                <c:pt idx="541">
                  <c:v>668.13312722567593</c:v>
                </c:pt>
                <c:pt idx="542">
                  <c:v>657.43069875951903</c:v>
                </c:pt>
                <c:pt idx="543">
                  <c:v>646.71918202085146</c:v>
                </c:pt>
                <c:pt idx="544">
                  <c:v>635.9988202909683</c:v>
                </c:pt>
                <c:pt idx="545">
                  <c:v>625.26985347031427</c:v>
                </c:pt>
                <c:pt idx="546">
                  <c:v>614.53251811097687</c:v>
                </c:pt>
                <c:pt idx="547">
                  <c:v>603.7870474492521</c:v>
                </c:pt>
                <c:pt idx="548">
                  <c:v>593.03367143826745</c:v>
                </c:pt>
                <c:pt idx="549">
                  <c:v>582.27261678064906</c:v>
                </c:pt>
                <c:pt idx="550">
                  <c:v>571.50410696121889</c:v>
                </c:pt>
                <c:pt idx="551">
                  <c:v>560.72836227970913</c:v>
                </c:pt>
                <c:pt idx="552">
                  <c:v>549.94559988348044</c:v>
                </c:pt>
                <c:pt idx="553">
                  <c:v>539.15603380023254</c:v>
                </c:pt>
                <c:pt idx="554">
                  <c:v>528.3598749706947</c:v>
                </c:pt>
                <c:pt idx="555">
                  <c:v>517.55733128128497</c:v>
                </c:pt>
                <c:pt idx="556">
                  <c:v>506.7486075967264</c:v>
                </c:pt>
                <c:pt idx="557">
                  <c:v>495.9339057926104</c:v>
                </c:pt>
                <c:pt idx="558">
                  <c:v>485.11342478789618</c:v>
                </c:pt>
                <c:pt idx="559">
                  <c:v>474.28736057733664</c:v>
                </c:pt>
                <c:pt idx="560">
                  <c:v>463.45590626382108</c:v>
                </c:pt>
                <c:pt idx="561">
                  <c:v>452.61925209062542</c:v>
                </c:pt>
                <c:pt idx="562">
                  <c:v>441.77758547356098</c:v>
                </c:pt>
                <c:pt idx="563">
                  <c:v>430.93109103301322</c:v>
                </c:pt>
                <c:pt idx="564">
                  <c:v>420.07995062586264</c:v>
                </c:pt>
                <c:pt idx="565">
                  <c:v>409.2243433772793</c:v>
                </c:pt>
                <c:pt idx="566">
                  <c:v>398.36444571238383</c:v>
                </c:pt>
                <c:pt idx="567">
                  <c:v>387.50043138776772</c:v>
                </c:pt>
                <c:pt idx="568">
                  <c:v>376.63247152286544</c:v>
                </c:pt>
                <c:pt idx="569">
                  <c:v>365.7607346311724</c:v>
                </c:pt>
                <c:pt idx="570">
                  <c:v>354.88538665130193</c:v>
                </c:pt>
                <c:pt idx="571">
                  <c:v>344.00659097787531</c:v>
                </c:pt>
                <c:pt idx="572">
                  <c:v>333.12450849223922</c:v>
                </c:pt>
                <c:pt idx="573">
                  <c:v>322.23929759300478</c:v>
                </c:pt>
                <c:pt idx="574">
                  <c:v>311.35111422640335</c:v>
                </c:pt>
                <c:pt idx="575">
                  <c:v>300.46011191645374</c:v>
                </c:pt>
                <c:pt idx="576">
                  <c:v>289.566441794936</c:v>
                </c:pt>
                <c:pt idx="577">
                  <c:v>278.6702526311679</c:v>
                </c:pt>
                <c:pt idx="578">
                  <c:v>267.77169086157909</c:v>
                </c:pt>
                <c:pt idx="579">
                  <c:v>256.87090061907941</c:v>
                </c:pt>
                <c:pt idx="580">
                  <c:v>245.96802376221734</c:v>
                </c:pt>
                <c:pt idx="581">
                  <c:v>235.06319990412501</c:v>
                </c:pt>
                <c:pt idx="582">
                  <c:v>224.15656644124655</c:v>
                </c:pt>
                <c:pt idx="583">
                  <c:v>213.2482585818465</c:v>
                </c:pt>
                <c:pt idx="584">
                  <c:v>202.3384093742952</c:v>
                </c:pt>
                <c:pt idx="585">
                  <c:v>191.42714973512881</c:v>
                </c:pt>
                <c:pt idx="586">
                  <c:v>180.51460847688082</c:v>
                </c:pt>
                <c:pt idx="587">
                  <c:v>169.60091233568318</c:v>
                </c:pt>
                <c:pt idx="588">
                  <c:v>158.68618599863453</c:v>
                </c:pt>
                <c:pt idx="589">
                  <c:v>147.77055213093362</c:v>
                </c:pt>
                <c:pt idx="590">
                  <c:v>136.85413140277609</c:v>
                </c:pt>
                <c:pt idx="591">
                  <c:v>125.93704251601268</c:v>
                </c:pt>
                <c:pt idx="592">
                  <c:v>115.01940223056774</c:v>
                </c:pt>
                <c:pt idx="593">
                  <c:v>104.1013253906162</c:v>
                </c:pt>
                <c:pt idx="594">
                  <c:v>93.182924950518128</c:v>
                </c:pt>
                <c:pt idx="595">
                  <c:v>82.264312000509534</c:v>
                </c:pt>
                <c:pt idx="596">
                  <c:v>71.3455957921486</c:v>
                </c:pt>
                <c:pt idx="597">
                  <c:v>60.426883763516472</c:v>
                </c:pt>
                <c:pt idx="598">
                  <c:v>49.508281564171881</c:v>
                </c:pt>
                <c:pt idx="599">
                  <c:v>38.58989307985911</c:v>
                </c:pt>
                <c:pt idx="600">
                  <c:v>27.671820456968799</c:v>
                </c:pt>
                <c:pt idx="601">
                  <c:v>16.754164126751263</c:v>
                </c:pt>
                <c:pt idx="602">
                  <c:v>5.8370228292821338</c:v>
                </c:pt>
                <c:pt idx="603">
                  <c:v>-5.0795063628197994</c:v>
                </c:pt>
                <c:pt idx="604">
                  <c:v>-5.0904225615206</c:v>
                </c:pt>
                <c:pt idx="605">
                  <c:v>-5.1013387594665147</c:v>
                </c:pt>
                <c:pt idx="606">
                  <c:v>-5.1122549566574493</c:v>
                </c:pt>
                <c:pt idx="607">
                  <c:v>-5.1231711530933115</c:v>
                </c:pt>
                <c:pt idx="608">
                  <c:v>-5.134087348774008</c:v>
                </c:pt>
                <c:pt idx="609">
                  <c:v>-5.1450035436994455</c:v>
                </c:pt>
                <c:pt idx="610">
                  <c:v>-5.1559197378695316</c:v>
                </c:pt>
                <c:pt idx="611">
                  <c:v>-5.1668359312841732</c:v>
                </c:pt>
                <c:pt idx="612">
                  <c:v>-5.1777521239432778</c:v>
                </c:pt>
                <c:pt idx="613">
                  <c:v>-5.1886683158467521</c:v>
                </c:pt>
                <c:pt idx="614">
                  <c:v>-5.199584506994503</c:v>
                </c:pt>
                <c:pt idx="615">
                  <c:v>-5.2105006973864381</c:v>
                </c:pt>
                <c:pt idx="616">
                  <c:v>-5.221416887022464</c:v>
                </c:pt>
                <c:pt idx="617">
                  <c:v>-5.2323330759024875</c:v>
                </c:pt>
                <c:pt idx="618">
                  <c:v>-5.2432492640264163</c:v>
                </c:pt>
                <c:pt idx="619">
                  <c:v>-5.2541654513941571</c:v>
                </c:pt>
                <c:pt idx="620">
                  <c:v>-5.2650816380056167</c:v>
                </c:pt>
                <c:pt idx="621">
                  <c:v>-5.2759978238607026</c:v>
                </c:pt>
                <c:pt idx="622">
                  <c:v>-5.2869140089593216</c:v>
                </c:pt>
                <c:pt idx="623">
                  <c:v>-5.2978301933013805</c:v>
                </c:pt>
                <c:pt idx="624">
                  <c:v>-5.3087463768867869</c:v>
                </c:pt>
                <c:pt idx="625">
                  <c:v>-5.3196625597154483</c:v>
                </c:pt>
                <c:pt idx="626">
                  <c:v>-5.3305787417872708</c:v>
                </c:pt>
                <c:pt idx="627">
                  <c:v>-5.3414949231021618</c:v>
                </c:pt>
                <c:pt idx="628">
                  <c:v>-5.352411103660029</c:v>
                </c:pt>
                <c:pt idx="629">
                  <c:v>-5.3633272834607784</c:v>
                </c:pt>
                <c:pt idx="630">
                  <c:v>-5.3742434625043174</c:v>
                </c:pt>
                <c:pt idx="631">
                  <c:v>-5.3851596407905538</c:v>
                </c:pt>
                <c:pt idx="632">
                  <c:v>-5.3960758183193942</c:v>
                </c:pt>
                <c:pt idx="633">
                  <c:v>-5.4069919950907455</c:v>
                </c:pt>
                <c:pt idx="634">
                  <c:v>-5.4179081711045152</c:v>
                </c:pt>
                <c:pt idx="635">
                  <c:v>-5.4288243463606101</c:v>
                </c:pt>
                <c:pt idx="636">
                  <c:v>-5.4397405208589369</c:v>
                </c:pt>
                <c:pt idx="637">
                  <c:v>-5.4506566945994033</c:v>
                </c:pt>
                <c:pt idx="638">
                  <c:v>-5.461572867581916</c:v>
                </c:pt>
                <c:pt idx="639">
                  <c:v>-5.4724890398063826</c:v>
                </c:pt>
                <c:pt idx="640">
                  <c:v>-5.4834052112727099</c:v>
                </c:pt>
                <c:pt idx="641">
                  <c:v>-5.4943213819808054</c:v>
                </c:pt>
                <c:pt idx="642">
                  <c:v>-5.5052375519305752</c:v>
                </c:pt>
                <c:pt idx="643">
                  <c:v>-5.5161537211219276</c:v>
                </c:pt>
                <c:pt idx="644">
                  <c:v>-5.5270698895547685</c:v>
                </c:pt>
                <c:pt idx="645">
                  <c:v>-5.5379860572290056</c:v>
                </c:pt>
                <c:pt idx="646">
                  <c:v>-5.5489022241445465</c:v>
                </c:pt>
                <c:pt idx="647">
                  <c:v>-5.5598183903012979</c:v>
                </c:pt>
                <c:pt idx="648">
                  <c:v>-5.5707345556991665</c:v>
                </c:pt>
                <c:pt idx="649">
                  <c:v>-5.5816507203380601</c:v>
                </c:pt>
                <c:pt idx="650">
                  <c:v>-5.5925668842178853</c:v>
                </c:pt>
                <c:pt idx="651">
                  <c:v>-5.6034830473385497</c:v>
                </c:pt>
                <c:pt idx="652">
                  <c:v>-5.6143992096999602</c:v>
                </c:pt>
                <c:pt idx="653">
                  <c:v>-5.6253153713020234</c:v>
                </c:pt>
                <c:pt idx="654">
                  <c:v>-5.636231532144647</c:v>
                </c:pt>
                <c:pt idx="655">
                  <c:v>-5.6471476922277377</c:v>
                </c:pt>
                <c:pt idx="656">
                  <c:v>-5.6580638515512032</c:v>
                </c:pt>
                <c:pt idx="657">
                  <c:v>-5.6689800101149501</c:v>
                </c:pt>
                <c:pt idx="658">
                  <c:v>-5.6798961679188862</c:v>
                </c:pt>
                <c:pt idx="659">
                  <c:v>-5.6908123249629181</c:v>
                </c:pt>
                <c:pt idx="660">
                  <c:v>-5.7017284812469526</c:v>
                </c:pt>
                <c:pt idx="661">
                  <c:v>-5.7126446367708974</c:v>
                </c:pt>
                <c:pt idx="662">
                  <c:v>-5.7235607915346591</c:v>
                </c:pt>
                <c:pt idx="663">
                  <c:v>-5.7344769455381455</c:v>
                </c:pt>
                <c:pt idx="664">
                  <c:v>-5.7453930987812631</c:v>
                </c:pt>
                <c:pt idx="665">
                  <c:v>-5.7563092512639198</c:v>
                </c:pt>
                <c:pt idx="666">
                  <c:v>-5.7672254029860222</c:v>
                </c:pt>
                <c:pt idx="667">
                  <c:v>-5.778141553947477</c:v>
                </c:pt>
                <c:pt idx="668">
                  <c:v>-5.7890577041481919</c:v>
                </c:pt>
                <c:pt idx="669">
                  <c:v>-5.7999738535880745</c:v>
                </c:pt>
                <c:pt idx="670">
                  <c:v>-5.8108900022670316</c:v>
                </c:pt>
                <c:pt idx="671">
                  <c:v>-5.8218061501849698</c:v>
                </c:pt>
                <c:pt idx="672">
                  <c:v>-5.8327222973417969</c:v>
                </c:pt>
                <c:pt idx="673">
                  <c:v>-5.8436384437374196</c:v>
                </c:pt>
                <c:pt idx="674">
                  <c:v>-5.8545545893717454</c:v>
                </c:pt>
                <c:pt idx="675">
                  <c:v>-5.8654707342446812</c:v>
                </c:pt>
                <c:pt idx="676">
                  <c:v>-5.8763868783561337</c:v>
                </c:pt>
                <c:pt idx="677">
                  <c:v>-5.8873030217060114</c:v>
                </c:pt>
                <c:pt idx="678">
                  <c:v>-5.8982191642942201</c:v>
                </c:pt>
                <c:pt idx="679">
                  <c:v>-5.9091353061206675</c:v>
                </c:pt>
                <c:pt idx="680">
                  <c:v>-5.9200514471852612</c:v>
                </c:pt>
                <c:pt idx="681">
                  <c:v>-5.930967587487908</c:v>
                </c:pt>
                <c:pt idx="682">
                  <c:v>-5.9418837270285145</c:v>
                </c:pt>
                <c:pt idx="683">
                  <c:v>-5.9527998658069885</c:v>
                </c:pt>
                <c:pt idx="684">
                  <c:v>-5.9637160038232366</c:v>
                </c:pt>
                <c:pt idx="685">
                  <c:v>-5.9746321410771666</c:v>
                </c:pt>
                <c:pt idx="686">
                  <c:v>-5.9855482775686859</c:v>
                </c:pt>
                <c:pt idx="687">
                  <c:v>-5.9964644132977014</c:v>
                </c:pt>
                <c:pt idx="688">
                  <c:v>-6.0073805482641198</c:v>
                </c:pt>
                <c:pt idx="689">
                  <c:v>-6.0182966824678488</c:v>
                </c:pt>
                <c:pt idx="690">
                  <c:v>-6.029212815908795</c:v>
                </c:pt>
                <c:pt idx="691">
                  <c:v>-6.0401289485868661</c:v>
                </c:pt>
                <c:pt idx="692">
                  <c:v>-6.0510450805019689</c:v>
                </c:pt>
                <c:pt idx="693">
                  <c:v>-6.0619612116540109</c:v>
                </c:pt>
                <c:pt idx="694">
                  <c:v>-6.072877342042899</c:v>
                </c:pt>
                <c:pt idx="695">
                  <c:v>-6.0837934716685407</c:v>
                </c:pt>
                <c:pt idx="696">
                  <c:v>-6.0947096005308428</c:v>
                </c:pt>
                <c:pt idx="697">
                  <c:v>-6.1056257286297129</c:v>
                </c:pt>
                <c:pt idx="698">
                  <c:v>-6.1165418559650577</c:v>
                </c:pt>
                <c:pt idx="699">
                  <c:v>-6.127457982536785</c:v>
                </c:pt>
                <c:pt idx="700">
                  <c:v>-6.1383741083448022</c:v>
                </c:pt>
                <c:pt idx="701">
                  <c:v>-6.1492902333890154</c:v>
                </c:pt>
                <c:pt idx="702">
                  <c:v>-6.1602063576693329</c:v>
                </c:pt>
                <c:pt idx="703">
                  <c:v>-6.1711224811856615</c:v>
                </c:pt>
                <c:pt idx="704">
                  <c:v>-6.1820386039379081</c:v>
                </c:pt>
                <c:pt idx="705">
                  <c:v>-6.1929547259259801</c:v>
                </c:pt>
                <c:pt idx="706">
                  <c:v>-6.2038708471497843</c:v>
                </c:pt>
                <c:pt idx="707">
                  <c:v>-6.2147869676092284</c:v>
                </c:pt>
                <c:pt idx="708">
                  <c:v>-6.2257030873042192</c:v>
                </c:pt>
                <c:pt idx="709">
                  <c:v>-6.2366192062346641</c:v>
                </c:pt>
                <c:pt idx="710">
                  <c:v>-6.247535324400471</c:v>
                </c:pt>
                <c:pt idx="711">
                  <c:v>-6.2584514418015464</c:v>
                </c:pt>
                <c:pt idx="712">
                  <c:v>-6.2693675584377972</c:v>
                </c:pt>
                <c:pt idx="713">
                  <c:v>-6.280283674309131</c:v>
                </c:pt>
                <c:pt idx="714">
                  <c:v>-6.2911997894154554</c:v>
                </c:pt>
                <c:pt idx="715">
                  <c:v>-6.3021159037566772</c:v>
                </c:pt>
                <c:pt idx="716">
                  <c:v>-6.3130320173327039</c:v>
                </c:pt>
                <c:pt idx="717">
                  <c:v>-6.3239481301434424</c:v>
                </c:pt>
                <c:pt idx="718">
                  <c:v>-6.3348642421888002</c:v>
                </c:pt>
                <c:pt idx="719">
                  <c:v>-6.3457803534686841</c:v>
                </c:pt>
                <c:pt idx="720">
                  <c:v>-6.3566964639830017</c:v>
                </c:pt>
                <c:pt idx="721">
                  <c:v>-6.3676125737316598</c:v>
                </c:pt>
                <c:pt idx="722">
                  <c:v>-6.378528682714566</c:v>
                </c:pt>
                <c:pt idx="723">
                  <c:v>-6.389444790931627</c:v>
                </c:pt>
                <c:pt idx="724">
                  <c:v>-6.4003608983827505</c:v>
                </c:pt>
                <c:pt idx="725">
                  <c:v>-6.411277005067844</c:v>
                </c:pt>
                <c:pt idx="726">
                  <c:v>-6.4221931109868144</c:v>
                </c:pt>
                <c:pt idx="727">
                  <c:v>-6.4331092161395693</c:v>
                </c:pt>
                <c:pt idx="728">
                  <c:v>-6.4440253205260154</c:v>
                </c:pt>
                <c:pt idx="729">
                  <c:v>-6.4549414241460603</c:v>
                </c:pt>
                <c:pt idx="730">
                  <c:v>-6.4658575269996108</c:v>
                </c:pt>
                <c:pt idx="731">
                  <c:v>-6.4767736290865745</c:v>
                </c:pt>
                <c:pt idx="732">
                  <c:v>-6.4876897304068581</c:v>
                </c:pt>
                <c:pt idx="733">
                  <c:v>-6.4986058309603694</c:v>
                </c:pt>
                <c:pt idx="734">
                  <c:v>-6.5095219307470158</c:v>
                </c:pt>
                <c:pt idx="735">
                  <c:v>-6.5204380297667042</c:v>
                </c:pt>
                <c:pt idx="736">
                  <c:v>-6.5313541280193421</c:v>
                </c:pt>
                <c:pt idx="737">
                  <c:v>-6.5422702255048364</c:v>
                </c:pt>
                <c:pt idx="738">
                  <c:v>-6.5531863222230946</c:v>
                </c:pt>
                <c:pt idx="739">
                  <c:v>-6.5641024181740244</c:v>
                </c:pt>
                <c:pt idx="740">
                  <c:v>-6.5750185133575325</c:v>
                </c:pt>
                <c:pt idx="741">
                  <c:v>-6.5859346077735257</c:v>
                </c:pt>
                <c:pt idx="742">
                  <c:v>-6.5968507014219115</c:v>
                </c:pt>
                <c:pt idx="743">
                  <c:v>-6.6077667943025977</c:v>
                </c:pt>
                <c:pt idx="744">
                  <c:v>-6.6186828864154919</c:v>
                </c:pt>
                <c:pt idx="745">
                  <c:v>-6.6295989777604998</c:v>
                </c:pt>
                <c:pt idx="746">
                  <c:v>-6.64051506833753</c:v>
                </c:pt>
                <c:pt idx="747">
                  <c:v>-6.6514311581464893</c:v>
                </c:pt>
                <c:pt idx="748">
                  <c:v>-6.6623472471872853</c:v>
                </c:pt>
                <c:pt idx="749">
                  <c:v>-6.6732633354598248</c:v>
                </c:pt>
                <c:pt idx="750">
                  <c:v>-6.6841794229640152</c:v>
                </c:pt>
                <c:pt idx="751">
                  <c:v>-6.6950955096997644</c:v>
                </c:pt>
                <c:pt idx="752">
                  <c:v>-6.706011595666979</c:v>
                </c:pt>
                <c:pt idx="753">
                  <c:v>-6.7169276808655658</c:v>
                </c:pt>
                <c:pt idx="754">
                  <c:v>-6.7278437652954333</c:v>
                </c:pt>
                <c:pt idx="755">
                  <c:v>-6.7387598489564882</c:v>
                </c:pt>
                <c:pt idx="756">
                  <c:v>-6.7496759318486372</c:v>
                </c:pt>
                <c:pt idx="757">
                  <c:v>-6.7605920139717881</c:v>
                </c:pt>
                <c:pt idx="758">
                  <c:v>-6.7715080953258484</c:v>
                </c:pt>
                <c:pt idx="759">
                  <c:v>-6.7824241759107249</c:v>
                </c:pt>
                <c:pt idx="760">
                  <c:v>-6.7933402557263252</c:v>
                </c:pt>
                <c:pt idx="761">
                  <c:v>-6.8042563347725569</c:v>
                </c:pt>
                <c:pt idx="762">
                  <c:v>-6.8151724130493267</c:v>
                </c:pt>
                <c:pt idx="763">
                  <c:v>-6.8260884905565424</c:v>
                </c:pt>
                <c:pt idx="764">
                  <c:v>-6.8370045672941107</c:v>
                </c:pt>
                <c:pt idx="765">
                  <c:v>-6.8479206432619391</c:v>
                </c:pt>
                <c:pt idx="766">
                  <c:v>-6.8588367184599353</c:v>
                </c:pt>
                <c:pt idx="767">
                  <c:v>-6.869752792888006</c:v>
                </c:pt>
                <c:pt idx="768">
                  <c:v>-6.8806688665460589</c:v>
                </c:pt>
                <c:pt idx="769">
                  <c:v>-6.8915849394340016</c:v>
                </c:pt>
                <c:pt idx="770">
                  <c:v>-6.9025010115517409</c:v>
                </c:pt>
                <c:pt idx="771">
                  <c:v>-6.9134170828991843</c:v>
                </c:pt>
                <c:pt idx="772">
                  <c:v>-6.9243331534762387</c:v>
                </c:pt>
                <c:pt idx="773">
                  <c:v>-6.9352492232828116</c:v>
                </c:pt>
                <c:pt idx="774">
                  <c:v>-6.9461652923188106</c:v>
                </c:pt>
                <c:pt idx="775">
                  <c:v>-6.9570813605841426</c:v>
                </c:pt>
                <c:pt idx="776">
                  <c:v>-6.9679974280787151</c:v>
                </c:pt>
                <c:pt idx="777">
                  <c:v>-6.9789134948024358</c:v>
                </c:pt>
                <c:pt idx="778">
                  <c:v>-6.9898295607552114</c:v>
                </c:pt>
                <c:pt idx="779">
                  <c:v>-7.0007456259369496</c:v>
                </c:pt>
                <c:pt idx="780">
                  <c:v>-7.0116616903475579</c:v>
                </c:pt>
                <c:pt idx="781">
                  <c:v>-7.0225777539869432</c:v>
                </c:pt>
                <c:pt idx="782">
                  <c:v>-7.033493816855013</c:v>
                </c:pt>
                <c:pt idx="783">
                  <c:v>-7.0444098789516749</c:v>
                </c:pt>
                <c:pt idx="784">
                  <c:v>-7.0553259402768358</c:v>
                </c:pt>
                <c:pt idx="785">
                  <c:v>-7.0662420008304032</c:v>
                </c:pt>
                <c:pt idx="786">
                  <c:v>-7.0771580606122839</c:v>
                </c:pt>
                <c:pt idx="787">
                  <c:v>-7.0880741196223855</c:v>
                </c:pt>
                <c:pt idx="788">
                  <c:v>-7.0989901778606157</c:v>
                </c:pt>
                <c:pt idx="789">
                  <c:v>-7.109906235326882</c:v>
                </c:pt>
                <c:pt idx="790">
                  <c:v>-7.1208222920210913</c:v>
                </c:pt>
                <c:pt idx="791">
                  <c:v>-7.1317383479431511</c:v>
                </c:pt>
                <c:pt idx="792">
                  <c:v>-7.1426544030929682</c:v>
                </c:pt>
                <c:pt idx="793">
                  <c:v>-7.1535704574704511</c:v>
                </c:pt>
                <c:pt idx="794">
                  <c:v>-7.1644865110755056</c:v>
                </c:pt>
                <c:pt idx="795">
                  <c:v>-7.1754025639080403</c:v>
                </c:pt>
                <c:pt idx="796">
                  <c:v>-7.186318615967962</c:v>
                </c:pt>
                <c:pt idx="797">
                  <c:v>-7.1972346672551781</c:v>
                </c:pt>
                <c:pt idx="798">
                  <c:v>-7.2081507177695965</c:v>
                </c:pt>
                <c:pt idx="799">
                  <c:v>-7.2190667675111238</c:v>
                </c:pt>
                <c:pt idx="800">
                  <c:v>-7.2299828164796676</c:v>
                </c:pt>
                <c:pt idx="801">
                  <c:v>-7.2408988646751347</c:v>
                </c:pt>
                <c:pt idx="802">
                  <c:v>-7.2518149120974336</c:v>
                </c:pt>
                <c:pt idx="803">
                  <c:v>-7.262730958746471</c:v>
                </c:pt>
                <c:pt idx="804">
                  <c:v>-7.2736470046221546</c:v>
                </c:pt>
                <c:pt idx="805">
                  <c:v>-7.2845630497243912</c:v>
                </c:pt>
                <c:pt idx="806">
                  <c:v>-7.2954790940530883</c:v>
                </c:pt>
                <c:pt idx="807">
                  <c:v>-7.3063951376081535</c:v>
                </c:pt>
                <c:pt idx="808">
                  <c:v>-7.3173111803894937</c:v>
                </c:pt>
                <c:pt idx="809">
                  <c:v>-7.3282272223970164</c:v>
                </c:pt>
                <c:pt idx="810">
                  <c:v>-7.3391432636306293</c:v>
                </c:pt>
                <c:pt idx="811">
                  <c:v>-7.35005930409024</c:v>
                </c:pt>
                <c:pt idx="812">
                  <c:v>-7.3609753437757552</c:v>
                </c:pt>
                <c:pt idx="813">
                  <c:v>-7.3718913826870827</c:v>
                </c:pt>
                <c:pt idx="814">
                  <c:v>-7.3828074208241299</c:v>
                </c:pt>
                <c:pt idx="815">
                  <c:v>-7.3937234581868037</c:v>
                </c:pt>
                <c:pt idx="816">
                  <c:v>-7.4046394947750125</c:v>
                </c:pt>
                <c:pt idx="817">
                  <c:v>-7.4155555305886622</c:v>
                </c:pt>
                <c:pt idx="818">
                  <c:v>-7.4264715656276614</c:v>
                </c:pt>
                <c:pt idx="819">
                  <c:v>-7.4373875998919168</c:v>
                </c:pt>
                <c:pt idx="820">
                  <c:v>-7.4483036333813359</c:v>
                </c:pt>
                <c:pt idx="821">
                  <c:v>-7.4592196660958265</c:v>
                </c:pt>
                <c:pt idx="822">
                  <c:v>-7.4701356980352953</c:v>
                </c:pt>
                <c:pt idx="823">
                  <c:v>-7.4810517291996508</c:v>
                </c:pt>
                <c:pt idx="824">
                  <c:v>-7.4919677595887997</c:v>
                </c:pt>
                <c:pt idx="825">
                  <c:v>-7.5028837892026488</c:v>
                </c:pt>
                <c:pt idx="826">
                  <c:v>-7.5137998180411065</c:v>
                </c:pt>
                <c:pt idx="827">
                  <c:v>-7.5247158461040797</c:v>
                </c:pt>
                <c:pt idx="828">
                  <c:v>-7.5356318733914751</c:v>
                </c:pt>
                <c:pt idx="829">
                  <c:v>-7.5465478999032012</c:v>
                </c:pt>
                <c:pt idx="830">
                  <c:v>-7.5574639256391647</c:v>
                </c:pt>
                <c:pt idx="831">
                  <c:v>-7.5683799505992733</c:v>
                </c:pt>
                <c:pt idx="832">
                  <c:v>-7.5792959747834345</c:v>
                </c:pt>
                <c:pt idx="833">
                  <c:v>-7.5902119981915561</c:v>
                </c:pt>
                <c:pt idx="834">
                  <c:v>-7.6011280208235448</c:v>
                </c:pt>
                <c:pt idx="835">
                  <c:v>-7.6120440426793081</c:v>
                </c:pt>
                <c:pt idx="836">
                  <c:v>-7.6229600637587538</c:v>
                </c:pt>
                <c:pt idx="837">
                  <c:v>-7.6338760840617885</c:v>
                </c:pt>
                <c:pt idx="838">
                  <c:v>-7.6447921035883208</c:v>
                </c:pt>
                <c:pt idx="839">
                  <c:v>-7.6557081223382575</c:v>
                </c:pt>
                <c:pt idx="840">
                  <c:v>-7.6666241403115052</c:v>
                </c:pt>
                <c:pt idx="841">
                  <c:v>-7.6775401575079725</c:v>
                </c:pt>
                <c:pt idx="842">
                  <c:v>-7.6884561739275661</c:v>
                </c:pt>
                <c:pt idx="843">
                  <c:v>-7.6993721895701936</c:v>
                </c:pt>
                <c:pt idx="844">
                  <c:v>-7.7102882044357628</c:v>
                </c:pt>
                <c:pt idx="845">
                  <c:v>-7.7212042185241812</c:v>
                </c:pt>
                <c:pt idx="846">
                  <c:v>-7.7321202318353555</c:v>
                </c:pt>
                <c:pt idx="847">
                  <c:v>-7.7430362443691934</c:v>
                </c:pt>
                <c:pt idx="848">
                  <c:v>-7.7539522561256025</c:v>
                </c:pt>
                <c:pt idx="849">
                  <c:v>-7.7648682671044904</c:v>
                </c:pt>
                <c:pt idx="850">
                  <c:v>-7.7757842773057639</c:v>
                </c:pt>
                <c:pt idx="851">
                  <c:v>-7.7867002867293307</c:v>
                </c:pt>
                <c:pt idx="852">
                  <c:v>-7.7976162953750983</c:v>
                </c:pt>
                <c:pt idx="853">
                  <c:v>-7.8085323032429743</c:v>
                </c:pt>
                <c:pt idx="854">
                  <c:v>-7.8194483103328665</c:v>
                </c:pt>
                <c:pt idx="855">
                  <c:v>-7.8303643166446815</c:v>
                </c:pt>
                <c:pt idx="856">
                  <c:v>-7.8412803221783269</c:v>
                </c:pt>
                <c:pt idx="857">
                  <c:v>-7.8521963269337105</c:v>
                </c:pt>
                <c:pt idx="858">
                  <c:v>-7.8631123309107398</c:v>
                </c:pt>
                <c:pt idx="859">
                  <c:v>-7.8740283341093216</c:v>
                </c:pt>
                <c:pt idx="860">
                  <c:v>-7.8849443365293634</c:v>
                </c:pt>
                <c:pt idx="861">
                  <c:v>-7.895860338170773</c:v>
                </c:pt>
                <c:pt idx="862">
                  <c:v>-7.906776339033458</c:v>
                </c:pt>
                <c:pt idx="863">
                  <c:v>-7.917692339117326</c:v>
                </c:pt>
                <c:pt idx="864">
                  <c:v>-7.9286083384222836</c:v>
                </c:pt>
                <c:pt idx="865">
                  <c:v>-7.9395243369482387</c:v>
                </c:pt>
                <c:pt idx="866">
                  <c:v>-7.9504403346950987</c:v>
                </c:pt>
                <c:pt idx="867">
                  <c:v>-7.9613563316627713</c:v>
                </c:pt>
                <c:pt idx="868">
                  <c:v>-7.9722723278511642</c:v>
                </c:pt>
                <c:pt idx="869">
                  <c:v>-7.9831883232601841</c:v>
                </c:pt>
                <c:pt idx="870">
                  <c:v>-7.9941043178897395</c:v>
                </c:pt>
                <c:pt idx="871">
                  <c:v>-8.0050203117397363</c:v>
                </c:pt>
                <c:pt idx="872">
                  <c:v>-8.0159363048100829</c:v>
                </c:pt>
                <c:pt idx="873">
                  <c:v>-8.026852297100687</c:v>
                </c:pt>
                <c:pt idx="874">
                  <c:v>-8.0377682886114563</c:v>
                </c:pt>
                <c:pt idx="875">
                  <c:v>-8.0486842793422984</c:v>
                </c:pt>
                <c:pt idx="876">
                  <c:v>-8.059600269293119</c:v>
                </c:pt>
                <c:pt idx="877">
                  <c:v>-8.0705162584638277</c:v>
                </c:pt>
                <c:pt idx="878">
                  <c:v>-8.0814322468543303</c:v>
                </c:pt>
                <c:pt idx="879">
                  <c:v>-8.0923482344645343</c:v>
                </c:pt>
                <c:pt idx="880">
                  <c:v>-8.1032642212943493</c:v>
                </c:pt>
                <c:pt idx="881">
                  <c:v>-8.1141802073436811</c:v>
                </c:pt>
                <c:pt idx="882">
                  <c:v>-8.1250961926124372</c:v>
                </c:pt>
                <c:pt idx="883">
                  <c:v>-8.1360121771005254</c:v>
                </c:pt>
                <c:pt idx="884">
                  <c:v>-8.1469281608078532</c:v>
                </c:pt>
                <c:pt idx="885">
                  <c:v>-8.1578441437343265</c:v>
                </c:pt>
                <c:pt idx="886">
                  <c:v>-8.1687601258798548</c:v>
                </c:pt>
                <c:pt idx="887">
                  <c:v>-8.1796761072443456</c:v>
                </c:pt>
                <c:pt idx="888">
                  <c:v>-8.1905920878277048</c:v>
                </c:pt>
                <c:pt idx="889">
                  <c:v>-8.2015080676298417</c:v>
                </c:pt>
                <c:pt idx="890">
                  <c:v>-8.2124240466506624</c:v>
                </c:pt>
                <c:pt idx="891">
                  <c:v>-8.2233400248900761</c:v>
                </c:pt>
                <c:pt idx="892">
                  <c:v>-8.2342560023479887</c:v>
                </c:pt>
                <c:pt idx="893">
                  <c:v>-8.2451719790243079</c:v>
                </c:pt>
                <c:pt idx="894">
                  <c:v>-8.2560879549189412</c:v>
                </c:pt>
                <c:pt idx="895">
                  <c:v>-8.2670039300317963</c:v>
                </c:pt>
                <c:pt idx="896">
                  <c:v>-8.2779199043627809</c:v>
                </c:pt>
                <c:pt idx="897">
                  <c:v>-8.2888358779118025</c:v>
                </c:pt>
                <c:pt idx="898">
                  <c:v>-8.2997518506787689</c:v>
                </c:pt>
                <c:pt idx="899">
                  <c:v>-8.3106678226635875</c:v>
                </c:pt>
                <c:pt idx="900">
                  <c:v>-8.3215837938661643</c:v>
                </c:pt>
                <c:pt idx="901">
                  <c:v>-8.3324997642864087</c:v>
                </c:pt>
                <c:pt idx="902">
                  <c:v>-8.3434157339242265</c:v>
                </c:pt>
                <c:pt idx="903">
                  <c:v>-8.3543317027795272</c:v>
                </c:pt>
                <c:pt idx="904">
                  <c:v>-8.3652476708522165</c:v>
                </c:pt>
                <c:pt idx="905">
                  <c:v>-8.376163638142204</c:v>
                </c:pt>
                <c:pt idx="906">
                  <c:v>-8.3870796046493954</c:v>
                </c:pt>
                <c:pt idx="907">
                  <c:v>-8.3979955703736984</c:v>
                </c:pt>
                <c:pt idx="908">
                  <c:v>-8.4089115353150206</c:v>
                </c:pt>
                <c:pt idx="909">
                  <c:v>-8.4198274994732696</c:v>
                </c:pt>
                <c:pt idx="910">
                  <c:v>-8.4307434628483531</c:v>
                </c:pt>
                <c:pt idx="911">
                  <c:v>-8.4416594254401787</c:v>
                </c:pt>
                <c:pt idx="912">
                  <c:v>-8.452575387248654</c:v>
                </c:pt>
                <c:pt idx="913">
                  <c:v>-8.4634913482736867</c:v>
                </c:pt>
                <c:pt idx="914">
                  <c:v>-8.4744073085151843</c:v>
                </c:pt>
                <c:pt idx="915">
                  <c:v>-8.4853232679730546</c:v>
                </c:pt>
                <c:pt idx="916">
                  <c:v>-8.4962392266472033</c:v>
                </c:pt>
                <c:pt idx="917">
                  <c:v>-8.5071551845375399</c:v>
                </c:pt>
                <c:pt idx="918">
                  <c:v>-8.5180711416439721</c:v>
                </c:pt>
                <c:pt idx="919">
                  <c:v>-8.5289870979664055</c:v>
                </c:pt>
                <c:pt idx="920">
                  <c:v>-8.5399030535047498</c:v>
                </c:pt>
                <c:pt idx="921">
                  <c:v>-8.5508190082589106</c:v>
                </c:pt>
                <c:pt idx="922">
                  <c:v>-8.5617349622287957</c:v>
                </c:pt>
                <c:pt idx="923">
                  <c:v>-8.5726509154143145</c:v>
                </c:pt>
                <c:pt idx="924">
                  <c:v>-8.5835668678153727</c:v>
                </c:pt>
                <c:pt idx="925">
                  <c:v>-8.5944828194318781</c:v>
                </c:pt>
                <c:pt idx="926">
                  <c:v>-8.6053987702637382</c:v>
                </c:pt>
                <c:pt idx="927">
                  <c:v>-8.6163147203108625</c:v>
                </c:pt>
                <c:pt idx="928">
                  <c:v>-8.6272306695731569</c:v>
                </c:pt>
                <c:pt idx="929">
                  <c:v>-8.6381466180505289</c:v>
                </c:pt>
                <c:pt idx="930">
                  <c:v>-8.6490625657428861</c:v>
                </c:pt>
                <c:pt idx="931">
                  <c:v>-8.6599785126501363</c:v>
                </c:pt>
                <c:pt idx="932">
                  <c:v>-8.670894458772187</c:v>
                </c:pt>
                <c:pt idx="933">
                  <c:v>-8.6818104041089459</c:v>
                </c:pt>
                <c:pt idx="934">
                  <c:v>-8.6927263486603188</c:v>
                </c:pt>
                <c:pt idx="935">
                  <c:v>-8.7036422924262151</c:v>
                </c:pt>
                <c:pt idx="936">
                  <c:v>-8.7145582354065425</c:v>
                </c:pt>
                <c:pt idx="937">
                  <c:v>-8.7254741776012086</c:v>
                </c:pt>
                <c:pt idx="938">
                  <c:v>-8.7363901190101192</c:v>
                </c:pt>
                <c:pt idx="939">
                  <c:v>-8.7473060596331838</c:v>
                </c:pt>
                <c:pt idx="940">
                  <c:v>-8.7582219994703099</c:v>
                </c:pt>
                <c:pt idx="941">
                  <c:v>-8.7691379385214034</c:v>
                </c:pt>
                <c:pt idx="942">
                  <c:v>-8.7800538767863738</c:v>
                </c:pt>
                <c:pt idx="943">
                  <c:v>-8.7909698142651269</c:v>
                </c:pt>
                <c:pt idx="944">
                  <c:v>-8.8018857509575721</c:v>
                </c:pt>
                <c:pt idx="945">
                  <c:v>-8.8128016868636152</c:v>
                </c:pt>
                <c:pt idx="946">
                  <c:v>-8.8237176219831657</c:v>
                </c:pt>
                <c:pt idx="947">
                  <c:v>-8.8346335563161293</c:v>
                </c:pt>
                <c:pt idx="948">
                  <c:v>-8.8455494898624156</c:v>
                </c:pt>
                <c:pt idx="949">
                  <c:v>-8.8564654226219304</c:v>
                </c:pt>
                <c:pt idx="950">
                  <c:v>-8.8673813545945812</c:v>
                </c:pt>
                <c:pt idx="951">
                  <c:v>-8.8782972857802775</c:v>
                </c:pt>
                <c:pt idx="952">
                  <c:v>-8.8892132161789252</c:v>
                </c:pt>
                <c:pt idx="953">
                  <c:v>-8.9001291457904319</c:v>
                </c:pt>
                <c:pt idx="954">
                  <c:v>-8.911045074614707</c:v>
                </c:pt>
                <c:pt idx="955">
                  <c:v>-8.9219610026516563</c:v>
                </c:pt>
                <c:pt idx="956">
                  <c:v>-8.9328769299011874</c:v>
                </c:pt>
                <c:pt idx="957">
                  <c:v>-8.9437928563632081</c:v>
                </c:pt>
                <c:pt idx="958">
                  <c:v>-8.9547087820376259</c:v>
                </c:pt>
                <c:pt idx="959">
                  <c:v>-8.9656247069243502</c:v>
                </c:pt>
                <c:pt idx="960">
                  <c:v>-8.9765406310232869</c:v>
                </c:pt>
                <c:pt idx="961">
                  <c:v>-8.9874565543343437</c:v>
                </c:pt>
                <c:pt idx="962">
                  <c:v>-8.998372476857428</c:v>
                </c:pt>
                <c:pt idx="963">
                  <c:v>-9.0092883985924477</c:v>
                </c:pt>
                <c:pt idx="964">
                  <c:v>-9.0202043195393102</c:v>
                </c:pt>
                <c:pt idx="965">
                  <c:v>-9.0311202396979233</c:v>
                </c:pt>
                <c:pt idx="966">
                  <c:v>-9.0420361590681946</c:v>
                </c:pt>
                <c:pt idx="967">
                  <c:v>-9.0529520776500316</c:v>
                </c:pt>
                <c:pt idx="968">
                  <c:v>-9.0638679954433439</c:v>
                </c:pt>
                <c:pt idx="969">
                  <c:v>-9.0747839124480372</c:v>
                </c:pt>
                <c:pt idx="970">
                  <c:v>-9.0856998286640192</c:v>
                </c:pt>
                <c:pt idx="971">
                  <c:v>-9.0966157440911974</c:v>
                </c:pt>
                <c:pt idx="972">
                  <c:v>-9.1075316587294797</c:v>
                </c:pt>
                <c:pt idx="973">
                  <c:v>-9.1184475725787735</c:v>
                </c:pt>
                <c:pt idx="974">
                  <c:v>-9.1293634856389865</c:v>
                </c:pt>
                <c:pt idx="975">
                  <c:v>-9.1402793979100263</c:v>
                </c:pt>
                <c:pt idx="976">
                  <c:v>-9.1511953093918006</c:v>
                </c:pt>
                <c:pt idx="977">
                  <c:v>-9.162111220084217</c:v>
                </c:pt>
                <c:pt idx="978">
                  <c:v>-9.1730271299871831</c:v>
                </c:pt>
                <c:pt idx="979">
                  <c:v>-9.1839430391006065</c:v>
                </c:pt>
                <c:pt idx="980">
                  <c:v>-9.1948589474243949</c:v>
                </c:pt>
                <c:pt idx="981">
                  <c:v>-9.2057748549584559</c:v>
                </c:pt>
                <c:pt idx="982">
                  <c:v>-9.2166907617026972</c:v>
                </c:pt>
                <c:pt idx="983">
                  <c:v>-9.2276066676570263</c:v>
                </c:pt>
                <c:pt idx="984">
                  <c:v>-9.2385225728213509</c:v>
                </c:pt>
                <c:pt idx="985">
                  <c:v>-9.2494384771955787</c:v>
                </c:pt>
                <c:pt idx="986">
                  <c:v>-9.2603543807796171</c:v>
                </c:pt>
                <c:pt idx="987">
                  <c:v>-9.271270283573374</c:v>
                </c:pt>
                <c:pt idx="988">
                  <c:v>-9.2821861855767569</c:v>
                </c:pt>
                <c:pt idx="989">
                  <c:v>-9.2931020867896734</c:v>
                </c:pt>
                <c:pt idx="990">
                  <c:v>-9.3040179872120312</c:v>
                </c:pt>
                <c:pt idx="991">
                  <c:v>-9.3149338868437379</c:v>
                </c:pt>
                <c:pt idx="992">
                  <c:v>-9.3258497856847029</c:v>
                </c:pt>
                <c:pt idx="993">
                  <c:v>-9.3367656837348321</c:v>
                </c:pt>
                <c:pt idx="994">
                  <c:v>-9.347681580994033</c:v>
                </c:pt>
                <c:pt idx="995">
                  <c:v>-9.3585974774622134</c:v>
                </c:pt>
                <c:pt idx="996">
                  <c:v>-9.3695133731392808</c:v>
                </c:pt>
                <c:pt idx="997">
                  <c:v>-9.3804292680251429</c:v>
                </c:pt>
                <c:pt idx="998">
                  <c:v>-9.3913451621197073</c:v>
                </c:pt>
                <c:pt idx="999">
                  <c:v>-9.4022610554228834</c:v>
                </c:pt>
                <c:pt idx="1000">
                  <c:v>-9.413176947934577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3863"/>
</file>

<file path=xl/ctrlProps/ctrlProp13.xml><?xml version="1.0" encoding="utf-8"?>
<formControlPr xmlns="http://schemas.microsoft.com/office/spreadsheetml/2009/9/main" objectType="Spin" dx="15" fmlaLink="$C$12" inc="100" max="30000" noThreeD="1" page="10" val="3863"/>
</file>

<file path=xl/ctrlProps/ctrlProp14.xml><?xml version="1.0" encoding="utf-8"?>
<formControlPr xmlns="http://schemas.microsoft.com/office/spreadsheetml/2009/9/main" objectType="Spin" dx="15" fmlaLink="Stabilito!C12" inc="100" max="30000" noThreeD="1" page="10" val="3863"/>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3863"/>
</file>

<file path=xl/ctrlProps/ctrlProp2.xml><?xml version="1.0" encoding="utf-8"?>
<formControlPr xmlns="http://schemas.microsoft.com/office/spreadsheetml/2009/9/main" objectType="Spin" dx="15" fmlaLink="$C$12" inc="100" max="30000" noThreeD="1" page="10" val="3863"/>
</file>

<file path=xl/ctrlProps/ctrlProp20.xml><?xml version="1.0" encoding="utf-8"?>
<formControlPr xmlns="http://schemas.microsoft.com/office/spreadsheetml/2009/9/main" objectType="Spin" dx="15" fmlaLink="Stabilito!C12" inc="100" max="30000" noThreeD="1" page="10" val="3863"/>
</file>

<file path=xl/ctrlProps/ctrlProp3.xml><?xml version="1.0" encoding="utf-8"?>
<formControlPr xmlns="http://schemas.microsoft.com/office/spreadsheetml/2009/9/main" objectType="Spin" dx="15" fmlaLink="$C$13" inc="50" max="30000" noThreeD="1" page="10" val="421"/>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T24" sqref="T24"/>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50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568</v>
      </c>
      <c r="D9" s="557"/>
      <c r="E9" s="90"/>
      <c r="K9" s="33"/>
      <c r="L9" s="139" t="str">
        <f>IF(Lang="Français","Implantation 'x'",IF(Lang="English","Basement 'x'",""))</f>
        <v>Implantation 'x'</v>
      </c>
      <c r="M9" s="554">
        <v>1</v>
      </c>
      <c r="N9" s="555"/>
      <c r="O9" s="575">
        <v>1070</v>
      </c>
      <c r="P9" s="575"/>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63" t="s">
        <v>567</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3863</v>
      </c>
      <c r="D12" s="34" t="s">
        <v>572</v>
      </c>
      <c r="L12" s="108" t="str">
        <f>IF(Lang="Français","Masse propu",IF(Lang="English","Motor Mass",""))</f>
        <v>Masse propu</v>
      </c>
      <c r="M12" s="109">
        <f ca="1">MpropuPlein</f>
        <v>1.6319999999999999</v>
      </c>
      <c r="N12" s="587">
        <f ca="1">MpropuVide</f>
        <v>0.65</v>
      </c>
      <c r="O12" s="588"/>
      <c r="P12" s="110" t="s">
        <v>14</v>
      </c>
      <c r="Q12" s="29"/>
      <c r="S12" s="386" t="str">
        <f>IF(Lang="Français","Haut",IF(Lang="English","Top",""))</f>
        <v>Haut</v>
      </c>
      <c r="T12" s="387">
        <f ca="1">XpropuRef-Long_propu</f>
        <v>632</v>
      </c>
    </row>
    <row r="13" spans="1:20" ht="12.75" customHeight="1" x14ac:dyDescent="0.2">
      <c r="A13" s="25"/>
      <c r="B13" s="139" t="str">
        <f>IF(Lang="Français","Centre de Masse",IF(Lang="English","Center of Mass",""))</f>
        <v>Centre de Masse</v>
      </c>
      <c r="C13" s="35">
        <v>421</v>
      </c>
      <c r="D13" s="34" t="s">
        <v>572</v>
      </c>
      <c r="L13" s="108" t="str">
        <f>IF(Lang="Français","CdM propu",IF(Lang="English","Motor CoM",""))</f>
        <v>CdM propu</v>
      </c>
      <c r="M13" s="111">
        <f ca="1">XpropuPlein</f>
        <v>250</v>
      </c>
      <c r="N13" s="585">
        <f ca="1">XpropuVide</f>
        <v>240</v>
      </c>
      <c r="O13" s="586"/>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54">
        <v>1120</v>
      </c>
      <c r="D14" s="555"/>
      <c r="L14" s="108" t="str">
        <f>IF(Lang="Français","Masse fusée",IF(Lang="English","Rocket Mass",""))</f>
        <v>Masse fusée</v>
      </c>
      <c r="M14" s="112">
        <f ca="1">MasseSans+MpropuPlein</f>
        <v>5.4950000000000001</v>
      </c>
      <c r="N14" s="567">
        <f ca="1">MasseSans+MpropuVide</f>
        <v>4.5129999999999999</v>
      </c>
      <c r="O14" s="568"/>
      <c r="P14" s="109">
        <f>IF(OR(D12="sans propu",D12="without motor"),C12/1000,IF(OR(D12="avec propu vide",D12="with empty motor"),C12/1000-MpropuVide,IF(OR(D12="avec propu plein",D12="with loaded motor"),C12/1000-MpropuPlein,"Erreur")))</f>
        <v>3.863</v>
      </c>
      <c r="Q14" s="29"/>
      <c r="S14" s="386" t="str">
        <f>IF(Lang="Français","Bas",IF(Lang="English","Base",""))</f>
        <v>Bas</v>
      </c>
      <c r="T14" s="387">
        <f>XpropuRef</f>
        <v>1120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557.9157415832575</v>
      </c>
      <c r="N15" s="569">
        <f ca="1">(XcgSans*MasseSans+(XpropuRef-Long_propu+XpropuVide)*MpropuVide)/MasseVide</f>
        <v>485.95679149124754</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421</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880</v>
      </c>
    </row>
    <row r="18" spans="1:20" ht="12.75" customHeight="1" thickTop="1" x14ac:dyDescent="0.2">
      <c r="A18" s="25"/>
      <c r="B18" s="139" t="s">
        <v>54</v>
      </c>
      <c r="C18" s="544" t="s">
        <v>551</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190</v>
      </c>
    </row>
    <row r="19" spans="1:20" ht="12.75" customHeight="1" x14ac:dyDescent="0.2">
      <c r="A19" s="25"/>
      <c r="B19" s="139" t="str">
        <f>IF(Lang="Français","Position du bas",IF(Lang="English","Basement",""))</f>
        <v>Position du bas</v>
      </c>
      <c r="C19" s="575">
        <v>1120</v>
      </c>
      <c r="D19" s="575"/>
      <c r="L19" s="108" t="str">
        <f>IF(Lang="Français","Ailerons",IF(Lang="English","Fins",""))</f>
        <v>Ailerons</v>
      </c>
      <c r="M19" s="547">
        <f>(XCpa*Cnail-0.5*XCpi*Cni)/Cnai</f>
        <v>993.39506172839515</v>
      </c>
      <c r="N19" s="548"/>
      <c r="O19" s="549">
        <f>Cnail-Cni/2</f>
        <v>13.583829587863743</v>
      </c>
      <c r="P19" s="550"/>
      <c r="Q19" s="29"/>
      <c r="S19" s="386" t="str">
        <f>IF(Lang="Français","Bas","Base")</f>
        <v>Bas</v>
      </c>
      <c r="T19" s="387">
        <f>X_ail</f>
        <v>1070</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993.39506172839515</v>
      </c>
      <c r="N20" s="548"/>
      <c r="O20" s="546">
        <f>4*Q_ail*POWER((E_ail/D_ref),2)*(1+D_ail/(2*E_ail+D_ail))/(1+SQRT(1+POWER(2*f_ail/(m_ail+n_ail),2)))</f>
        <v>13.583829587863743</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0"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0" ht="12.75" customHeight="1" x14ac:dyDescent="0.2">
      <c r="A23" s="25"/>
      <c r="B23" s="139" t="str">
        <f>IF(Lang="Français","Hauteur",IF(Lang="English","Heigth",""))</f>
        <v>Hauteur</v>
      </c>
      <c r="C23" s="554">
        <v>1</v>
      </c>
      <c r="D23" s="555"/>
      <c r="L23" s="108" t="s">
        <v>156</v>
      </c>
      <c r="M23" s="547">
        <f>IF(OR(RIGHT(Nb_diam,1)=",",D2j=0),0, X_j+l_j/3*(1+1/(1+D1j/D2j)) )</f>
        <v>32.063829787234042</v>
      </c>
      <c r="N23" s="548"/>
      <c r="O23" s="546">
        <f>IF(OR(RIGHT(Nb_diam,1)=",",D2j=0),0,2*(POWER(D2j/D_ref,2)-POWER(D1j/D_ref,2)))</f>
        <v>0.695266272189349</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1094.113475177305</v>
      </c>
      <c r="N24" s="548"/>
      <c r="O24" s="546">
        <f>IF( OR(RIGHT(Nb_diam,1)=",",D2r=0), 0, 2*(POWER(D2r/D_ref,2)-POWER(D1r/D_ref,2)) )</f>
        <v>-0.695266272189349</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73" t="s">
        <v>423</v>
      </c>
      <c r="D27" s="574"/>
      <c r="E27" s="146">
        <f>m_ail</f>
        <v>190</v>
      </c>
      <c r="F27" s="105" t="s">
        <v>64</v>
      </c>
      <c r="G27" s="104">
        <f>IF(RIGHT(Type_fusee,1)=".",10, IF(OR(LEFT(Type_fusee,1)="R",LEFT(Type_fusee,1)=",",LEFT(Type_fusee,4)="Mini"),10, IF(LEFT(Type_fusee,5)="Micro",10, IF(RIGHT(Type_fusee,1)=" ",1))))</f>
        <v>10</v>
      </c>
      <c r="H27" s="589">
        <f>Long_tot/D_ref</f>
        <v>10.76923076923077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190</v>
      </c>
      <c r="D28" s="177">
        <v>180</v>
      </c>
      <c r="E28" s="146">
        <f>n_ail+(m_ail-n_ail)*(1-E_int/E_ail)</f>
        <v>103.57142857142857</v>
      </c>
      <c r="F28" s="105" t="str">
        <f>IF(Lang="Français","Portance","Lift")</f>
        <v>Portance</v>
      </c>
      <c r="G28" s="104">
        <f>IF(RIGHT(Type_fusee,1)=".",15,IF(OR(LEFT(Type_fusee,1)="R",LEFT(Type_fusee,1)=",",LEFT(Type_fusee,4)="Mini"),15, IF(LEFT(Type_fusee,5)="Micro",15, IF(RIGHT(Type_fusee,1)=" ",15))))</f>
        <v>15</v>
      </c>
      <c r="H28" s="508">
        <f>Cnai+Cnc+Cno+Cnj+Cnr</f>
        <v>14.888563315674395</v>
      </c>
      <c r="I28" s="508">
        <f>Cnail+Cnc+Cno+Cnj+Cnr</f>
        <v>14.888563315674395</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Ailerons trop petits !</v>
      </c>
    </row>
    <row r="29" spans="1:20" ht="12.75" customHeight="1" x14ac:dyDescent="0.2">
      <c r="A29" s="25"/>
      <c r="B29" s="524" t="str">
        <f>IF(Lang="Français"," Saumon       'n'",IF(Lang="English"," Tip edge    'n'",""))</f>
        <v xml:space="preserve"> Saumon       'n'</v>
      </c>
      <c r="C29" s="35">
        <v>80</v>
      </c>
      <c r="D29" s="35">
        <v>80</v>
      </c>
      <c r="E29" s="146">
        <f>p_ail*E_int/E_ail</f>
        <v>141.42857142857142</v>
      </c>
      <c r="F29" s="515" t="str">
        <f>IF(Lang="Français","MargeStat.","StatMargin")</f>
        <v>MargeStat.</v>
      </c>
      <c r="G29" s="510">
        <f>IF(RIGHT(Type_fusee,1)=".",2, IF(OR(LEFT(Type_fusee,1)="R",LEFT(Type_fusee,1)=",",LEFT(Type_fusee,4)="Mini"),1.5, IF(LEFT(Type_fusee,5)="Micro",1, IF(RIGHT(Type_fusee,1)=" ",1))))</f>
        <v>2</v>
      </c>
      <c r="H29" s="97">
        <f ca="1">(XCp-XcgPlein)/D_ref</f>
        <v>2.8739198484058051</v>
      </c>
      <c r="I29" s="98">
        <f ca="1">(XCp0-XcgVide)/D_ref</f>
        <v>3.565832830059747</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42.788537627163187</v>
      </c>
      <c r="I30" s="96">
        <f ca="1">MS_max*Cn0</f>
        <v>53.09012786345496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140</v>
      </c>
      <c r="D31" s="35">
        <v>110</v>
      </c>
      <c r="E31" s="146">
        <f>ep_ail</f>
        <v>3</v>
      </c>
      <c r="F31" s="106" t="s">
        <v>55</v>
      </c>
      <c r="G31" s="103"/>
      <c r="H31" s="509">
        <f>(Cnai*XCpai+Cnc*XCpc+Cnj*XCpj+Cnr*XCpr+Cno*XCpo)/(Cnai+Cnc+Cnr+Cnj+Cno)</f>
        <v>856.80340581746123</v>
      </c>
      <c r="I31" s="509">
        <f>(Cnail*XCpa+Cnc*XCpc+Cnj*XCpj+Cnr*XCpr+Cno*XCpo)/(Cnail+Cnc+Cnr+Cnj+Cno)</f>
        <v>856.80340581746123</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26.686398592339618</v>
      </c>
      <c r="I32" s="101">
        <f ca="1">(XCp-XcgVide)/Long_tot*100</f>
        <v>33.111304850554795</v>
      </c>
      <c r="J32" s="102"/>
      <c r="K32" s="32"/>
      <c r="Q32" s="29"/>
      <c r="R32" s="38"/>
    </row>
    <row r="33" spans="1:23" ht="12.75" customHeight="1" x14ac:dyDescent="0.2">
      <c r="A33" s="25"/>
      <c r="B33" s="524" t="str">
        <f>IF(Lang="Français"," Nombre            ",IF(Lang="English"," Number of fins",""))</f>
        <v xml:space="preserve"> Nombre            </v>
      </c>
      <c r="C33" s="36">
        <v>4</v>
      </c>
      <c r="D33" s="36">
        <v>4</v>
      </c>
      <c r="E33" s="146">
        <f>X_ail</f>
        <v>1070</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1070</v>
      </c>
      <c r="D34" s="35">
        <v>1250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147.46540583597005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-880</v>
      </c>
      <c r="D132" s="197">
        <f>D_ail/2</f>
        <v>52</v>
      </c>
      <c r="E132" s="198">
        <f t="shared" si="0"/>
        <v>-52</v>
      </c>
      <c r="K132" s="46"/>
    </row>
    <row r="133" spans="2:11" x14ac:dyDescent="0.2">
      <c r="B133" s="185" t="s">
        <v>79</v>
      </c>
      <c r="C133" s="46">
        <f>-X_ail+m_ail-p_ail</f>
        <v>-1060</v>
      </c>
      <c r="D133" s="46">
        <f>D_ail/2+E_ail</f>
        <v>192</v>
      </c>
      <c r="E133" s="199">
        <f t="shared" si="0"/>
        <v>-192</v>
      </c>
      <c r="K133" s="46"/>
    </row>
    <row r="134" spans="2:11" x14ac:dyDescent="0.2">
      <c r="B134" s="185" t="s">
        <v>80</v>
      </c>
      <c r="C134" s="46">
        <f>-X_ail+m_ail-p_ail-n_ail</f>
        <v>-1140</v>
      </c>
      <c r="D134" s="46">
        <f>D_ail/2+E_ail</f>
        <v>192</v>
      </c>
      <c r="E134" s="199">
        <f t="shared" si="0"/>
        <v>-192</v>
      </c>
      <c r="K134" s="46"/>
    </row>
    <row r="135" spans="2:11" x14ac:dyDescent="0.2">
      <c r="B135" s="185" t="s">
        <v>81</v>
      </c>
      <c r="C135" s="46">
        <f>-X_ail</f>
        <v>-1070</v>
      </c>
      <c r="D135" s="46">
        <f>D_ail/2</f>
        <v>52</v>
      </c>
      <c r="E135" s="199">
        <f t="shared" si="0"/>
        <v>-52</v>
      </c>
      <c r="K135" s="46"/>
    </row>
    <row r="136" spans="2:11" x14ac:dyDescent="0.2">
      <c r="B136" s="187" t="s">
        <v>78</v>
      </c>
      <c r="C136" s="200">
        <f>-X_ail+m_ail</f>
        <v>-880</v>
      </c>
      <c r="D136" s="200">
        <f>D_ail/2</f>
        <v>52</v>
      </c>
      <c r="E136" s="201">
        <f t="shared" si="0"/>
        <v>-52</v>
      </c>
      <c r="K136" s="46"/>
    </row>
    <row r="137" spans="2:11" x14ac:dyDescent="0.2">
      <c r="B137" s="192" t="str">
        <f>IF(E_ail&gt;0,IF(Lang="Français","Envergure","Span"),"")</f>
        <v>Envergure</v>
      </c>
      <c r="C137" s="197">
        <f>MIN(-X_ail,-X_ail+m_ail-p_ail-n_ail)-Long_tot/30</f>
        <v>-1177.3333333333333</v>
      </c>
      <c r="D137" s="207">
        <f>-D_ail/2-E_ail</f>
        <v>-192</v>
      </c>
      <c r="E137" s="93"/>
      <c r="K137" s="46"/>
    </row>
    <row r="138" spans="2:11" x14ac:dyDescent="0.2">
      <c r="B138" s="195" t="s">
        <v>166</v>
      </c>
      <c r="C138" s="46">
        <f>MIN(-X_ail,-X_ail+m_ail-p_ail-n_ail)-Long_tot/30</f>
        <v>-1177.3333333333333</v>
      </c>
      <c r="D138" s="208">
        <f>-D_ail/2-E_ail/2</f>
        <v>-122</v>
      </c>
      <c r="E138" s="93"/>
      <c r="K138" s="46"/>
    </row>
    <row r="139" spans="2:11" x14ac:dyDescent="0.2">
      <c r="B139" s="212" t="s">
        <v>162</v>
      </c>
      <c r="C139" s="200">
        <f>MIN(-X_ail,-X_ail+m_ail-p_ail-n_ail)-Long_tot/30</f>
        <v>-1177.3333333333333</v>
      </c>
      <c r="D139" s="209">
        <f>-D_ail/2</f>
        <v>-52</v>
      </c>
      <c r="E139" s="93"/>
      <c r="K139" s="46"/>
    </row>
    <row r="140" spans="2:11" x14ac:dyDescent="0.2">
      <c r="B140" s="192" t="str">
        <f>IF(Lang="Français","Emplanture","Root edge")</f>
        <v>Emplanture</v>
      </c>
      <c r="C140" s="197">
        <f>-X_ail+m_ail</f>
        <v>-880</v>
      </c>
      <c r="D140" s="207">
        <f>D_ail/2+E_ail+Long_tot/20</f>
        <v>248</v>
      </c>
      <c r="E140" s="93"/>
      <c r="K140" s="46"/>
    </row>
    <row r="141" spans="2:11" x14ac:dyDescent="0.2">
      <c r="B141" s="195" t="s">
        <v>168</v>
      </c>
      <c r="C141" s="46">
        <f>-X_ail+m_ail/2</f>
        <v>-975</v>
      </c>
      <c r="D141" s="208">
        <f>D_ail/2+E_ail+Long_tot/20</f>
        <v>248</v>
      </c>
      <c r="E141" s="93"/>
      <c r="K141" s="46"/>
    </row>
    <row r="142" spans="2:11" x14ac:dyDescent="0.2">
      <c r="B142" s="212" t="s">
        <v>169</v>
      </c>
      <c r="C142" s="200">
        <f>-X_ail</f>
        <v>-1070</v>
      </c>
      <c r="D142" s="209">
        <f>D_ail/2+E_ail+Long_tot/20</f>
        <v>248</v>
      </c>
      <c r="E142" s="93"/>
      <c r="K142" s="46"/>
    </row>
    <row r="143" spans="2:11" x14ac:dyDescent="0.2">
      <c r="B143" s="192" t="str">
        <f>IF(p_ail&lt;&gt;0,IF(Lang="Français","Flèche","Offset"),"")</f>
        <v>Flèche</v>
      </c>
      <c r="C143" s="197">
        <f>-X_ail+m_ail</f>
        <v>-880</v>
      </c>
      <c r="D143" s="207">
        <f>-D_ail/2-E_ail-Long_tot/30</f>
        <v>-229.33333333333334</v>
      </c>
      <c r="E143" s="93"/>
      <c r="K143" s="46"/>
    </row>
    <row r="144" spans="2:11" x14ac:dyDescent="0.2">
      <c r="B144" s="195" t="s">
        <v>165</v>
      </c>
      <c r="C144" s="46">
        <f>-X_ail+m_ail-p_ail/2</f>
        <v>-970</v>
      </c>
      <c r="D144" s="208">
        <f>-D_ail/2-E_ail-Long_tot/30</f>
        <v>-229.33333333333334</v>
      </c>
      <c r="E144" s="93"/>
      <c r="K144" s="46"/>
    </row>
    <row r="145" spans="2:11" x14ac:dyDescent="0.2">
      <c r="B145" s="212" t="s">
        <v>163</v>
      </c>
      <c r="C145" s="200">
        <f>-X_ail+m_ail-p_ail</f>
        <v>-1060</v>
      </c>
      <c r="D145" s="209">
        <f>-D_ail/2-E_ail-Long_tot/30</f>
        <v>-229.33333333333334</v>
      </c>
      <c r="E145" s="93"/>
      <c r="K145" s="46"/>
    </row>
    <row r="146" spans="2:11" x14ac:dyDescent="0.2">
      <c r="B146" s="192" t="str">
        <f>IF(n_ail&gt;0,IF(Lang="Français","Saumon","Tip edge"),"")</f>
        <v>Saumon</v>
      </c>
      <c r="C146" s="197">
        <f>-X_ail+m_ail-p_ail</f>
        <v>-1060</v>
      </c>
      <c r="D146" s="207">
        <f>-D_ail/2-E_ail-Long_tot/20</f>
        <v>-248</v>
      </c>
      <c r="E146" s="93"/>
      <c r="K146" s="46"/>
    </row>
    <row r="147" spans="2:11" x14ac:dyDescent="0.2">
      <c r="B147" s="195" t="s">
        <v>167</v>
      </c>
      <c r="C147" s="46">
        <f>-X_ail+m_ail-p_ail-n_ail/2</f>
        <v>-1100</v>
      </c>
      <c r="D147" s="208">
        <f>-D_ail/2-E_ail-Long_tot/20</f>
        <v>-248</v>
      </c>
      <c r="E147" s="93"/>
      <c r="K147" s="46"/>
    </row>
    <row r="148" spans="2:11" x14ac:dyDescent="0.2">
      <c r="B148" s="212" t="s">
        <v>164</v>
      </c>
      <c r="C148" s="200">
        <f>-X_ail+m_ail-p_ail-n_ail</f>
        <v>-1140</v>
      </c>
      <c r="D148" s="209">
        <f>-D_ail/2-E_ail-Long_tot/20</f>
        <v>-248</v>
      </c>
      <c r="E148" s="93"/>
      <c r="K148" s="46"/>
    </row>
    <row r="149" spans="2:11" x14ac:dyDescent="0.2">
      <c r="B149" s="183" t="s">
        <v>82</v>
      </c>
      <c r="C149" s="197">
        <f ca="1">-XcgPlein</f>
        <v>-557.9157415832575</v>
      </c>
      <c r="D149" s="207">
        <v>0</v>
      </c>
      <c r="E149" s="93"/>
      <c r="K149" s="46"/>
    </row>
    <row r="150" spans="2:11" x14ac:dyDescent="0.2">
      <c r="B150" s="187" t="s">
        <v>83</v>
      </c>
      <c r="C150" s="200">
        <f ca="1">-XcgVide</f>
        <v>-485.95679149124754</v>
      </c>
      <c r="D150" s="209">
        <v>0</v>
      </c>
      <c r="E150" s="93"/>
      <c r="K150" s="46"/>
    </row>
    <row r="151" spans="2:11" x14ac:dyDescent="0.2">
      <c r="B151" s="183" t="s">
        <v>84</v>
      </c>
      <c r="C151" s="197">
        <f>-XCp</f>
        <v>-856.80340581746123</v>
      </c>
      <c r="D151" s="207">
        <v>0</v>
      </c>
      <c r="E151" s="93"/>
      <c r="K151" s="46"/>
    </row>
    <row r="152" spans="2:11" x14ac:dyDescent="0.2">
      <c r="B152" s="187" t="s">
        <v>84</v>
      </c>
      <c r="C152" s="200">
        <f>-XCp</f>
        <v>-856.80340581746123</v>
      </c>
      <c r="D152" s="209">
        <f>Cn*D_ref/CritCnmin</f>
        <v>103.22737232200913</v>
      </c>
      <c r="E152" s="93"/>
      <c r="K152" s="46"/>
    </row>
    <row r="153" spans="2:11" x14ac:dyDescent="0.2">
      <c r="B153" s="185" t="s">
        <v>422</v>
      </c>
      <c r="C153" s="46">
        <f>-XCp0</f>
        <v>-856.80340581746123</v>
      </c>
      <c r="D153" s="208">
        <f>Cn0*D_ref/CritCnmin</f>
        <v>103.22737232200913</v>
      </c>
      <c r="E153" s="93"/>
      <c r="K153" s="46"/>
    </row>
    <row r="154" spans="2:11" x14ac:dyDescent="0.2">
      <c r="B154" s="185" t="s">
        <v>422</v>
      </c>
      <c r="C154" s="46">
        <f>-XCp0</f>
        <v>-856.80340581746123</v>
      </c>
      <c r="D154" s="208">
        <v>0</v>
      </c>
      <c r="E154" s="93"/>
      <c r="K154" s="46"/>
    </row>
    <row r="155" spans="2:11" x14ac:dyDescent="0.2">
      <c r="B155" s="192" t="str">
        <f>IF(n_ail&gt;0,IF(Lang="Français","Marge Statique","Static Margin"),"")</f>
        <v>Marge Statique</v>
      </c>
      <c r="C155" s="197">
        <f ca="1">(-XcgPlein-XcgVide)/2</f>
        <v>-521.93626653725255</v>
      </c>
      <c r="D155" s="207">
        <f>-D_ail/2-E_ail-Long_tot/20</f>
        <v>-248</v>
      </c>
      <c r="E155" s="93"/>
      <c r="K155" s="46"/>
    </row>
    <row r="156" spans="2:11" x14ac:dyDescent="0.2">
      <c r="B156" s="195" t="s">
        <v>170</v>
      </c>
      <c r="C156" s="46">
        <f ca="1">(C155+C157)/2</f>
        <v>-689.36983617735689</v>
      </c>
      <c r="D156" s="208">
        <f>-D_ail/2-E_ail-Long_tot/20</f>
        <v>-248</v>
      </c>
      <c r="E156" s="93"/>
      <c r="K156" s="46"/>
    </row>
    <row r="157" spans="2:11" x14ac:dyDescent="0.2">
      <c r="B157" s="212" t="s">
        <v>171</v>
      </c>
      <c r="C157" s="200">
        <f>-XCp</f>
        <v>-856.80340581746123</v>
      </c>
      <c r="D157" s="209">
        <f>-D_ail/2-E_ail-Long_tot/20</f>
        <v>-248</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-1151.4000000000001</v>
      </c>
      <c r="D168" s="46">
        <f>MAX(E_ail+D_ail/2, Long_tot/3)</f>
        <v>373.33333333333331</v>
      </c>
      <c r="E168" s="93"/>
      <c r="K168" s="46"/>
    </row>
    <row r="169" spans="2:11" x14ac:dyDescent="0.2">
      <c r="B169" s="45" t="s">
        <v>93</v>
      </c>
      <c r="C169" s="46">
        <f>C168</f>
        <v>-1151.4000000000001</v>
      </c>
      <c r="D169" s="46">
        <f>-D168</f>
        <v>-373.33333333333331</v>
      </c>
      <c r="E169" s="93"/>
      <c r="K169" s="46"/>
    </row>
    <row r="170" spans="2:11" x14ac:dyDescent="0.2">
      <c r="B170" s="183" t="s">
        <v>94</v>
      </c>
      <c r="C170" s="197">
        <f ca="1">-XpropuRef+Long_propu</f>
        <v>-632</v>
      </c>
      <c r="D170" s="207">
        <f ca="1">-Diam_propu/2</f>
        <v>-27</v>
      </c>
      <c r="E170" s="93"/>
      <c r="K170" s="46"/>
    </row>
    <row r="171" spans="2:11" x14ac:dyDescent="0.2">
      <c r="B171" s="185" t="s">
        <v>95</v>
      </c>
      <c r="C171" s="46">
        <f ca="1">-XpropuRef+Long_propu</f>
        <v>-632</v>
      </c>
      <c r="D171" s="208">
        <f ca="1">Diam_propu/2</f>
        <v>27</v>
      </c>
      <c r="E171" s="93"/>
      <c r="K171" s="46"/>
    </row>
    <row r="172" spans="2:11" x14ac:dyDescent="0.2">
      <c r="B172" s="185" t="s">
        <v>96</v>
      </c>
      <c r="C172" s="46">
        <f>-XpropuRef</f>
        <v>-1120</v>
      </c>
      <c r="D172" s="208">
        <f ca="1">Diam_propu/2</f>
        <v>27</v>
      </c>
      <c r="E172" s="93"/>
      <c r="K172" s="46"/>
    </row>
    <row r="173" spans="2:11" x14ac:dyDescent="0.2">
      <c r="B173" s="185" t="s">
        <v>97</v>
      </c>
      <c r="C173" s="46">
        <f>-XpropuRef</f>
        <v>-1120</v>
      </c>
      <c r="D173" s="208">
        <f ca="1">-Diam_propu/2</f>
        <v>-27</v>
      </c>
      <c r="E173" s="93"/>
      <c r="K173" s="46"/>
    </row>
    <row r="174" spans="2:11" x14ac:dyDescent="0.2">
      <c r="B174" s="187" t="s">
        <v>98</v>
      </c>
      <c r="C174" s="200">
        <f ca="1">-XpropuRef+Long_propu</f>
        <v>-632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2.8739198484058051</v>
      </c>
      <c r="C190" s="203">
        <f>Cn</f>
        <v>14.888563315674395</v>
      </c>
      <c r="D190" s="185">
        <v>3</v>
      </c>
      <c r="E190" s="205">
        <f t="shared" si="4"/>
        <v>33.333333333333336</v>
      </c>
      <c r="K190" s="45"/>
    </row>
    <row r="191" spans="2:11" x14ac:dyDescent="0.2">
      <c r="B191" s="512">
        <f ca="1">(XCp0-XcgPlein)/D_ref</f>
        <v>2.8739198484058051</v>
      </c>
      <c r="C191" s="513">
        <f>Cn0</f>
        <v>14.888563315674395</v>
      </c>
      <c r="D191" s="185">
        <v>4</v>
      </c>
      <c r="E191" s="205">
        <f t="shared" si="4"/>
        <v>25</v>
      </c>
      <c r="K191" s="45"/>
    </row>
    <row r="192" spans="2:11" x14ac:dyDescent="0.2">
      <c r="B192" s="512">
        <f ca="1">(XCp0-XcgVide)/D_ref</f>
        <v>3.565832830059747</v>
      </c>
      <c r="C192" s="513">
        <f>Cn0</f>
        <v>14.888563315674395</v>
      </c>
      <c r="D192" s="185">
        <v>6</v>
      </c>
      <c r="E192" s="205">
        <f t="shared" si="4"/>
        <v>16.666666666666668</v>
      </c>
      <c r="K192" s="45"/>
    </row>
    <row r="193" spans="2:11" x14ac:dyDescent="0.2">
      <c r="B193" s="512">
        <f ca="1">(XCp-XcgVide)/D_ref</f>
        <v>3.565832830059747</v>
      </c>
      <c r="C193" s="513">
        <f>Cn</f>
        <v>14.888563315674395</v>
      </c>
      <c r="D193" s="187">
        <v>7</v>
      </c>
      <c r="E193" s="206">
        <f t="shared" si="4"/>
        <v>14.285714285714286</v>
      </c>
      <c r="K193" s="45"/>
    </row>
    <row r="194" spans="2:11" x14ac:dyDescent="0.2">
      <c r="B194" s="512">
        <f ca="1">MS_min</f>
        <v>2.8739198484058051</v>
      </c>
      <c r="C194" s="514">
        <f>Cn</f>
        <v>14.888563315674395</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562</v>
      </c>
      <c r="C10" s="630" t="str">
        <f>Matricule</f>
        <v>FX0</v>
      </c>
      <c r="D10" s="630"/>
      <c r="F10" s="5"/>
      <c r="N10" s="58"/>
    </row>
    <row r="11" spans="1:14" ht="12.75" customHeight="1" x14ac:dyDescent="0.2">
      <c r="A11" s="59"/>
      <c r="B11" s="140" t="str">
        <f>IF(Lang="Français","Masse totale",IF(Lang="English","Total Mass",""))</f>
        <v>Masse totale</v>
      </c>
      <c r="C11" s="607">
        <f ca="1">MassePlein</f>
        <v>5.4950000000000001</v>
      </c>
      <c r="D11" s="607"/>
      <c r="F11" s="5"/>
      <c r="N11" s="58"/>
    </row>
    <row r="12" spans="1:14" ht="12.75" customHeight="1" x14ac:dyDescent="0.2">
      <c r="A12" s="59"/>
      <c r="B12" s="227" t="str">
        <f>IF(Lang="Français","Propulseur",IF(Lang="English","Motor",""))</f>
        <v>Propulseur</v>
      </c>
      <c r="C12" s="610" t="str">
        <f>Propu</f>
        <v>Pro54-5G WT</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1.01748665353068E-2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f ca="1">INDEX(vit_xz,MATCH("Sortie de rampe",Event,0))</f>
        <v>104.10398068314295</v>
      </c>
      <c r="L24" s="493"/>
      <c r="M24" s="500"/>
      <c r="N24" s="58"/>
    </row>
    <row r="25" spans="1:18" x14ac:dyDescent="0.2">
      <c r="A25" s="59"/>
      <c r="B25" s="466" t="str">
        <f>IF(Lang="Français","Masse",IF(Lang="English","Mass",""))</f>
        <v>Masse</v>
      </c>
      <c r="C25" s="467">
        <f ca="1">IF(Nb_sat="0 satellite",MasseVide,MasseVide-m_satellite)</f>
        <v>4.5129999999999999</v>
      </c>
      <c r="D25" s="480">
        <f>IF(RIGHT(Type_fusee,1)=".",1,0.15)</f>
        <v>1</v>
      </c>
      <c r="F25" s="619" t="str">
        <f>IF(Lang="Français","Vit max &amp; Acc max",IF(Lang="English","Max Velocity &amp; Acc",""))</f>
        <v>Vit max &amp; Acc max</v>
      </c>
      <c r="G25" s="599"/>
      <c r="H25" s="115"/>
      <c r="I25" s="115"/>
      <c r="J25" s="115"/>
      <c r="K25" s="158">
        <f ca="1">MAX(vit_xz)</f>
        <v>386.65547793769952</v>
      </c>
      <c r="L25" s="494">
        <f ca="1">MAX(acc_xz)</f>
        <v>228.99689617707332</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1218.8420141832585</v>
      </c>
      <c r="J26" s="154">
        <f ca="1">IF(T_satellite&lt;&gt;0,INDEX(pos_x,MATCH("Satellite",Event_sat,0)),"")</f>
        <v>235.48543584686331</v>
      </c>
      <c r="K26" s="159">
        <f ca="1">IF(T_satellite&lt;&gt;0,INDEX(vit_xz,MATCH("Satellite",Event_sat,0)),"")</f>
        <v>184.32363404245655</v>
      </c>
      <c r="L26" s="495"/>
      <c r="M26" s="485">
        <f ca="1">1/2*Rho_moyen*1*V_ouv_sat^2*S_satellite</f>
        <v>2080.9811265803187</v>
      </c>
      <c r="N26" s="58"/>
    </row>
    <row r="27" spans="1:18" x14ac:dyDescent="0.2">
      <c r="A27" s="59"/>
      <c r="B27" s="468" t="str">
        <f>IF(Lang="Français","Ouverture para",IF(Lang="English","Opening time",""))</f>
        <v>Ouverture para</v>
      </c>
      <c r="C27" s="507">
        <v>16.399999999999999</v>
      </c>
      <c r="D27" s="507">
        <v>4.7</v>
      </c>
      <c r="F27" s="619" t="s">
        <v>15</v>
      </c>
      <c r="G27" s="599"/>
      <c r="H27" s="153">
        <f ca="1">INDEX(t,MATCH("Apogée",Event,0))</f>
        <v>16.299999999999965</v>
      </c>
      <c r="I27" s="157">
        <f ca="1">INDEX(pos_z,MATCH("Apogée",Event,0))</f>
        <v>2050.5586625564533</v>
      </c>
      <c r="J27" s="155">
        <f ca="1">INDEX(pos_x,MATCH("Apogée",Event,0))</f>
        <v>529.7827673388274</v>
      </c>
      <c r="K27" s="160">
        <f ca="1">INDEX(vit_xz,MATCH("Apogée",Event,0))</f>
        <v>20.25303651003172</v>
      </c>
      <c r="L27" s="496"/>
      <c r="M27" s="500"/>
      <c r="N27" s="58"/>
    </row>
    <row r="28" spans="1:18" x14ac:dyDescent="0.2">
      <c r="A28" s="59"/>
      <c r="B28" s="534" t="s">
        <v>557</v>
      </c>
      <c r="C28" s="507" t="s">
        <v>559</v>
      </c>
      <c r="D28" s="507"/>
      <c r="F28" s="618" t="str">
        <f>IF(Lang="Français","Ouverture parachute fusée",IF(Lang="English","Rocket parachute opening",""))</f>
        <v>Ouverture parachute fusée</v>
      </c>
      <c r="G28" s="604"/>
      <c r="H28" s="152">
        <f>T_para</f>
        <v>16.399999999999999</v>
      </c>
      <c r="I28" s="156">
        <f ca="1">INDEX(pos_z,MATCH("Para",Event_para,0))</f>
        <v>2050.6023199152528</v>
      </c>
      <c r="J28" s="486">
        <f ca="1">INDEX(pos_x,MATCH("Para",Event_para,0))</f>
        <v>531.80456335066276</v>
      </c>
      <c r="K28" s="159">
        <f ca="1">INDEX(vit_xz,MATCH("Para",Event_para,0))</f>
        <v>20.204215751635029</v>
      </c>
      <c r="L28" s="495"/>
      <c r="M28" s="485">
        <f ca="1">1/2*Rho_moyen*1*V_ouverture^2*S_para</f>
        <v>120.13885265158336</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42.300000000000331</v>
      </c>
      <c r="I29" s="517" t="s">
        <v>427</v>
      </c>
      <c r="J29" s="487">
        <f ca="1">INDEX(pos_x,MATCH("Impact balistique",Event,0))</f>
        <v>847.0484485488912</v>
      </c>
      <c r="K29" s="501">
        <f ca="1">K47</f>
        <v>109.2408724506829</v>
      </c>
      <c r="L29" s="498"/>
      <c r="M29" s="502">
        <f ca="1">0.5*m_vide*K29^2</f>
        <v>26928.096674408942</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12.264996480781214</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167.19143157753606</v>
      </c>
      <c r="D33" s="132">
        <f ca="1">IF(V_satellite&lt;&gt;0,Alt_sat/V_satellite,0)</f>
        <v>96.308797205321198</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183.59143157753607</v>
      </c>
      <c r="D34" s="132">
        <f ca="1">T_satellite+Dt_satellite</f>
        <v>101.0087972053212</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835.9571578876803</v>
      </c>
      <c r="D35" s="151">
        <f ca="1">IF(V_satellite&lt;&gt;0,Alt_sat*V_vent_sat/V_satellite,0)</f>
        <v>481.54398602660598</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100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0.03</v>
      </c>
      <c r="I43" s="115">
        <f ca="1">INDEX(pos_z,MATCH("Sortie de rampe",Event,0))</f>
        <v>2.9952863006858852</v>
      </c>
      <c r="J43" s="115">
        <f ca="1">INDEX(pos_x,MATCH("Sortie de rampe",Event,0))</f>
        <v>0.52814937387867045</v>
      </c>
      <c r="K43" s="116">
        <f ca="1">INDEX(vit_xz,MATCH("Sortie de rampe",Event,0))</f>
        <v>104.10398068314295</v>
      </c>
      <c r="L43" s="116">
        <f ca="1">INDEX(acc_xz,MATCH("Sortie de rampe",Event,0))</f>
        <v>228.99689617707332</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386.65547793769952</v>
      </c>
      <c r="L44" s="118">
        <f ca="1">MAX(acc_xz)</f>
        <v>228.99689617707332</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1.7100000000000013</v>
      </c>
      <c r="I45" s="119">
        <f ca="1">INDEX(pos_z,MATCH("Fin de propulsion",Event,0))</f>
        <v>451.31718016226677</v>
      </c>
      <c r="J45" s="119">
        <f ca="1">INDEX(pos_x,MATCH("Fin de propulsion",Event,0))</f>
        <v>83.48844848485318</v>
      </c>
      <c r="K45" s="119">
        <f ca="1">INDEX(vit_xz,MATCH("Fin de propulsion",Event,0))</f>
        <v>380.41714104133507</v>
      </c>
      <c r="L45" s="116">
        <f ca="1">INDEX(acc_xz,MATCH("Fin de propulsion",Event,0))</f>
        <v>125.06449921249661</v>
      </c>
      <c r="M45" s="116">
        <f ca="1">INDEX(BetaD,MATCH("Fin de propulsion",Event,0))</f>
        <v>79.296221921244367</v>
      </c>
    </row>
    <row r="46" spans="1:16" x14ac:dyDescent="0.2">
      <c r="A46" s="161"/>
      <c r="B46" s="168">
        <v>310</v>
      </c>
      <c r="D46" s="162"/>
      <c r="F46" s="599" t="s">
        <v>15</v>
      </c>
      <c r="G46" s="599"/>
      <c r="H46" s="118">
        <f ca="1">INDEX(t,MATCH("Apogée",Event,0))</f>
        <v>16.299999999999965</v>
      </c>
      <c r="I46" s="117">
        <f ca="1">INDEX(pos_z,MATCH("Apogée",Event,0))</f>
        <v>2050.5586625564533</v>
      </c>
      <c r="J46" s="120">
        <f ca="1">INDEX(pos_x,MATCH("Apogée",Event,0))</f>
        <v>529.7827673388274</v>
      </c>
      <c r="K46" s="120">
        <f ca="1">INDEX(vit_xz,MATCH("Apogée",Event,0))</f>
        <v>20.25303651003172</v>
      </c>
      <c r="L46" s="116">
        <f ca="1">INDEX(acc_xz,MATCH("Apogée",Event,0))</f>
        <v>9.8401625873805578</v>
      </c>
      <c r="M46" s="121">
        <f ca="1">INDEX(BetaD,MATCH("Apogée",Event,0))</f>
        <v>2.6253995213141135</v>
      </c>
    </row>
    <row r="47" spans="1:16" x14ac:dyDescent="0.2">
      <c r="A47" s="161"/>
      <c r="B47" s="169" t="s">
        <v>9</v>
      </c>
      <c r="D47" s="162"/>
      <c r="F47" s="602" t="str">
        <f>IF(Lang="Français","Impact balistique",IF(Lang="English","Balistic Impact",""))</f>
        <v>Impact balistique</v>
      </c>
      <c r="G47" s="602"/>
      <c r="H47" s="116">
        <f ca="1">INDEX(t,MATCH("Impact balistique",Event,0))</f>
        <v>42.300000000000331</v>
      </c>
      <c r="I47" s="148" t="s">
        <v>16</v>
      </c>
      <c r="J47" s="117">
        <f ca="1">INDEX(pos_x,MATCH("Impact balistique",Event,0))</f>
        <v>847.0484485488912</v>
      </c>
      <c r="K47" s="119">
        <f ca="1">INDEX(vit_xz,MATCH("Impact balistique",Event,0))</f>
        <v>109.2408724506829</v>
      </c>
      <c r="L47" s="116">
        <f ca="1">INDEX(acc_xz,MATCH("Impact balistique",Event,0))</f>
        <v>0.38462957144657195</v>
      </c>
      <c r="M47" s="116">
        <f ca="1">INDEX(BetaD,MATCH("Impact balistique",Event,0))</f>
        <v>-87.822494648461429</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16.399999999999999</v>
      </c>
      <c r="I48" s="123">
        <f ca="1">INDEX(pos_z,MATCH("Para",Event_para,0))</f>
        <v>2050.6023199152528</v>
      </c>
      <c r="J48" s="123">
        <f ca="1">INDEX(pos_x,MATCH("Para",Event_para,0))</f>
        <v>531.80456335066276</v>
      </c>
      <c r="K48" s="123">
        <f ca="1">INDEX(vit_xz,MATCH("Para",Event_para,0))</f>
        <v>20.204215751635029</v>
      </c>
      <c r="L48" s="122">
        <f ca="1">INDEX(acc_xz,MATCH("Para",Event_para,0))</f>
        <v>9.8265591650713695</v>
      </c>
      <c r="M48" s="124">
        <f ca="1">INDEX(BetaD,MATCH("Para",Event_para,0))</f>
        <v>-0.15472329749884811</v>
      </c>
    </row>
    <row r="49" spans="1:13" x14ac:dyDescent="0.2">
      <c r="A49" s="161"/>
      <c r="D49" s="162"/>
      <c r="F49" s="603" t="str">
        <f>IF(Lang="Français","Impact fusée sous para.",IF(Lang="English","Impact of rocket with para. ",""))</f>
        <v>Impact fusée sous para.</v>
      </c>
      <c r="G49" s="603"/>
      <c r="H49" s="125">
        <f ca="1">T_para+Dt_para</f>
        <v>183.59143157753607</v>
      </c>
      <c r="I49" s="127" t="s">
        <v>16</v>
      </c>
      <c r="J49" s="126" t="str">
        <f ca="1">CONCATENATE(TEXT(X_para-Dx_para,"0")," | ",TEXT(X_para+Dx_para,"0"))</f>
        <v>-304 | 1368</v>
      </c>
      <c r="K49" s="126">
        <f ca="1">V_para</f>
        <v>12.264996480781214</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1218.8420141832585</v>
      </c>
      <c r="J50" s="129">
        <f ca="1">IF(T_satellite&lt;&gt;0,INDEX(pos_x,MATCH("Satellite",Event_sat,0)),"")</f>
        <v>235.48543584686331</v>
      </c>
      <c r="K50" s="123">
        <f ca="1">IF(T_satellite&lt;&gt;0,INDEX(vit_xz,MATCH("Satellite",Event_sat,0)),"")</f>
        <v>184.32363404245655</v>
      </c>
      <c r="L50" s="122">
        <f ca="1">IF(T_satellite&lt;&gt;0,INDEX(acc_xz,MATCH("Satellite",Event_sat,0)),"")</f>
        <v>35.588278497080061</v>
      </c>
      <c r="M50" s="124">
        <f ca="1">IF(T_satellite&lt;&gt;0,INDEX(BetaD,MATCH("Satellite",Event_sat,0)),"")</f>
        <v>77.964812478169307</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101.0087972053212</v>
      </c>
      <c r="I51" s="130" t="str">
        <f>IF(T_satellite&lt;&gt;0,"~0","")</f>
        <v>~0</v>
      </c>
      <c r="J51" s="130" t="str">
        <f ca="1">IF(T_satellite&lt;&gt;0,CONCATENATE(TEXT(X_satellite-Dx_sat,"0")," | ",TEXT(X_satellite+Dx_sat,"0")),"")</f>
        <v>-246 | 717</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16.399999999999999</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2050.5586625564533</v>
      </c>
      <c r="C121" s="216">
        <f ca="1">MAX(Altitude_culmi,Portee_balistique)</f>
        <v>2050.5586625564533</v>
      </c>
    </row>
    <row r="123" spans="2:3" x14ac:dyDescent="0.2">
      <c r="B123" s="210" t="s">
        <v>49</v>
      </c>
      <c r="C123" s="211" t="s">
        <v>45</v>
      </c>
    </row>
    <row r="124" spans="2:3" x14ac:dyDescent="0.2">
      <c r="B124" s="217">
        <f ca="1">X_para</f>
        <v>531.80456335066276</v>
      </c>
      <c r="C124" s="214">
        <f ca="1">Alt_para</f>
        <v>2050.6023199152528</v>
      </c>
    </row>
    <row r="125" spans="2:3" x14ac:dyDescent="0.2">
      <c r="B125" s="217">
        <f ca="1">X_para</f>
        <v>531.80456335066276</v>
      </c>
      <c r="C125" s="214">
        <f ca="1">Alt_para/2</f>
        <v>1025.3011599576264</v>
      </c>
    </row>
    <row r="126" spans="2:3" x14ac:dyDescent="0.2">
      <c r="B126" s="217">
        <f ca="1">X_para</f>
        <v>531.80456335066276</v>
      </c>
      <c r="C126" s="214">
        <v>0</v>
      </c>
    </row>
    <row r="127" spans="2:3" x14ac:dyDescent="0.2">
      <c r="B127" s="217">
        <f ca="1">X_para+Alt_para/40</f>
        <v>583.06962134854405</v>
      </c>
      <c r="C127" s="214">
        <f ca="1">Alt_para/20</f>
        <v>102.53011599576264</v>
      </c>
    </row>
    <row r="128" spans="2:3" x14ac:dyDescent="0.2">
      <c r="B128" s="217">
        <f ca="1">X_para</f>
        <v>531.80456335066276</v>
      </c>
      <c r="C128" s="214">
        <v>0</v>
      </c>
    </row>
    <row r="129" spans="2:6" x14ac:dyDescent="0.2">
      <c r="B129" s="217">
        <f ca="1">X_para-Alt_para/40</f>
        <v>480.53950535278142</v>
      </c>
      <c r="C129" s="214">
        <f ca="1">Alt_para/20</f>
        <v>102.53011599576264</v>
      </c>
    </row>
    <row r="130" spans="2:6" x14ac:dyDescent="0.2">
      <c r="B130" s="218">
        <f ca="1">X_para</f>
        <v>531.80456335066276</v>
      </c>
      <c r="C130" s="219">
        <v>0</v>
      </c>
    </row>
    <row r="131" spans="2:6" x14ac:dyDescent="0.2">
      <c r="B131" s="210" t="s">
        <v>48</v>
      </c>
      <c r="C131" s="211" t="s">
        <v>45</v>
      </c>
    </row>
    <row r="132" spans="2:6" x14ac:dyDescent="0.2">
      <c r="B132" s="213">
        <f>T_para</f>
        <v>16.399999999999999</v>
      </c>
      <c r="C132" s="214">
        <f ca="1">Alt_para</f>
        <v>2050.6023199152528</v>
      </c>
    </row>
    <row r="133" spans="2:6" x14ac:dyDescent="0.2">
      <c r="B133" s="213">
        <f ca="1">(B132+B134)/2</f>
        <v>99.995715788768038</v>
      </c>
      <c r="C133" s="214">
        <f ca="1">(C132+C134)/2</f>
        <v>1025.3011599576264</v>
      </c>
      <c r="E133" s="232">
        <v>1</v>
      </c>
      <c r="F133" s="233" t="s">
        <v>175</v>
      </c>
    </row>
    <row r="134" spans="2:6" x14ac:dyDescent="0.2">
      <c r="B134" s="213">
        <f ca="1">H49</f>
        <v>183.59143157753607</v>
      </c>
      <c r="C134" s="214">
        <f>0</f>
        <v>0</v>
      </c>
      <c r="E134" s="161">
        <v>1</v>
      </c>
      <c r="F134" s="234" t="s">
        <v>176</v>
      </c>
    </row>
    <row r="135" spans="2:6" x14ac:dyDescent="0.2">
      <c r="B135" s="213">
        <f ca="1">H49+E133*sS/2*zZ_fus-E134*sS*tT_fus</f>
        <v>181.85429234916307</v>
      </c>
      <c r="C135" s="214">
        <f ca="1">Alt_para-V_para*(H49-T_para)+E133*sS*Altitude_culmi/H49*zZ_fus+E134*sS/2*Altitude_culmi/H49*tT_fus</f>
        <v>68.758012104391298</v>
      </c>
      <c r="E135" s="161"/>
      <c r="F135" s="241" t="s">
        <v>177</v>
      </c>
    </row>
    <row r="136" spans="2:6" x14ac:dyDescent="0.2">
      <c r="B136" s="213">
        <f ca="1">H49</f>
        <v>183.59143157753607</v>
      </c>
      <c r="C136" s="214">
        <f ca="1">Alt_para-V_para*(H49-T_para)</f>
        <v>0</v>
      </c>
      <c r="E136" s="235" t="s">
        <v>172</v>
      </c>
      <c r="F136" s="236">
        <f ca="1">T_balistique/10</f>
        <v>4.2300000000000333</v>
      </c>
    </row>
    <row r="137" spans="2:6" x14ac:dyDescent="0.2">
      <c r="B137" s="213">
        <f ca="1">H49-E133*sS/2*zZ_fus-E134*sS*tT_fus</f>
        <v>177.62429234916306</v>
      </c>
      <c r="C137" s="214">
        <f ca="1">Alt_para-V_para*(H49-T_para)+E133*sS*Altitude_culmi/H49*zZ_fus-E134*sS/2*Altitude_culmi/H49*tT_fus</f>
        <v>25.732924298058801</v>
      </c>
      <c r="E137" s="235" t="s">
        <v>173</v>
      </c>
      <c r="F137" s="236">
        <f ca="1">(H49-T_para)/H49</f>
        <v>0.91067121238131532</v>
      </c>
    </row>
    <row r="138" spans="2:6" x14ac:dyDescent="0.2">
      <c r="B138" s="215">
        <f ca="1">H49</f>
        <v>183.59143157753607</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0.88888888888888973</v>
      </c>
    </row>
    <row r="155" spans="2:6" x14ac:dyDescent="0.2">
      <c r="B155" s="215" t="b">
        <f>IF(Nb_sat="1 satellite",H51)</f>
        <v>0</v>
      </c>
      <c r="C155" s="216" t="b">
        <f>IF(Nb_sat="1 satellite",0)</f>
        <v>0</v>
      </c>
      <c r="E155" s="237" t="s">
        <v>174</v>
      </c>
      <c r="F155" s="238">
        <f ca="1">V_satellite*(T_balistique-T_satellite)/Alt_sat</f>
        <v>0.39041085644378576</v>
      </c>
    </row>
    <row r="157" spans="2:6" x14ac:dyDescent="0.2">
      <c r="B157" s="210" t="s">
        <v>2</v>
      </c>
      <c r="C157" s="228" t="s">
        <v>29</v>
      </c>
      <c r="D157" s="211" t="s">
        <v>3</v>
      </c>
    </row>
    <row r="158" spans="2:6" x14ac:dyDescent="0.2">
      <c r="B158" s="231">
        <f>T_para/4</f>
        <v>4.0999999999999996</v>
      </c>
      <c r="C158" s="82">
        <f ca="1">Alt_para/2</f>
        <v>1025.3011599576264</v>
      </c>
      <c r="D158" s="214">
        <f ca="1">X_para/4</f>
        <v>132.95114083766569</v>
      </c>
    </row>
    <row r="159" spans="2:6" x14ac:dyDescent="0.2">
      <c r="B159" s="229">
        <f ca="1">Temps_culmi + (T_balistique-Temps_culmi)/2</f>
        <v>29.300000000000146</v>
      </c>
      <c r="C159" s="230">
        <f ca="1">Altitude_culmi/2</f>
        <v>1025.2793312782267</v>
      </c>
      <c r="D159" s="216">
        <f ca="1">X_culmi+(Portee_balistique-X_culmi)*2/3</f>
        <v>741.2932214788699</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529.7827673388274</v>
      </c>
      <c r="E162" s="422"/>
      <c r="F162" s="423" t="s">
        <v>305</v>
      </c>
    </row>
    <row r="163" spans="2:6" x14ac:dyDescent="0.2">
      <c r="B163" s="231" t="e">
        <f ca="1">IF(AND(Altitude_culmi&gt;80, Altitude_culmi&lt;=350), 49, NA())</f>
        <v>#N/A</v>
      </c>
      <c r="C163" s="5">
        <v>23</v>
      </c>
      <c r="D163" s="82">
        <f t="shared" ca="1" si="0"/>
        <v>552.7827673388274</v>
      </c>
      <c r="E163" s="82"/>
      <c r="F163" s="214">
        <f t="shared" ref="F163:F178" ca="1" si="1">X_culmi-C162</f>
        <v>529.7827673388274</v>
      </c>
    </row>
    <row r="164" spans="2:6" x14ac:dyDescent="0.2">
      <c r="B164" s="231" t="e">
        <f ca="1">IF(AND(Altitude_culmi&gt;80, Altitude_culmi&lt;=350), 43, NA())</f>
        <v>#N/A</v>
      </c>
      <c r="C164" s="5">
        <v>23</v>
      </c>
      <c r="D164" s="82">
        <f t="shared" ca="1" si="0"/>
        <v>552.7827673388274</v>
      </c>
      <c r="E164" s="82"/>
      <c r="F164" s="214">
        <f t="shared" ca="1" si="1"/>
        <v>506.7827673388274</v>
      </c>
    </row>
    <row r="165" spans="2:6" x14ac:dyDescent="0.2">
      <c r="B165" s="231" t="e">
        <f ca="1">IF(AND(Altitude_culmi&gt;80, Altitude_culmi&lt;=350), 43, NA())</f>
        <v>#N/A</v>
      </c>
      <c r="C165" s="5">
        <v>0</v>
      </c>
      <c r="D165" s="82">
        <f t="shared" ca="1" si="0"/>
        <v>529.7827673388274</v>
      </c>
      <c r="E165" s="82"/>
      <c r="F165" s="214">
        <f t="shared" ca="1" si="1"/>
        <v>506.7827673388274</v>
      </c>
    </row>
    <row r="166" spans="2:6" x14ac:dyDescent="0.2">
      <c r="B166" s="231" t="e">
        <f ca="1">IF(AND(Altitude_culmi&gt;80, Altitude_culmi&lt;=350), 43, NA())</f>
        <v>#N/A</v>
      </c>
      <c r="C166" s="5">
        <v>23</v>
      </c>
      <c r="D166" s="82">
        <f t="shared" ca="1" si="0"/>
        <v>552.7827673388274</v>
      </c>
      <c r="E166" s="82"/>
      <c r="F166" s="214">
        <f t="shared" ca="1" si="1"/>
        <v>529.7827673388274</v>
      </c>
    </row>
    <row r="167" spans="2:6" x14ac:dyDescent="0.2">
      <c r="B167" s="231" t="e">
        <f ca="1">IF(AND(Altitude_culmi&gt;80, Altitude_culmi&lt;=350), 0.5, NA())</f>
        <v>#N/A</v>
      </c>
      <c r="C167" s="5">
        <v>23</v>
      </c>
      <c r="D167" s="82">
        <f t="shared" ca="1" si="0"/>
        <v>552.7827673388274</v>
      </c>
      <c r="E167" s="82"/>
      <c r="F167" s="214">
        <f t="shared" ca="1" si="1"/>
        <v>506.7827673388274</v>
      </c>
    </row>
    <row r="168" spans="2:6" x14ac:dyDescent="0.2">
      <c r="B168" s="231" t="e">
        <f ca="1">IF(AND(Altitude_culmi&gt;80, Altitude_culmi&lt;=350), 0.5, NA())</f>
        <v>#N/A</v>
      </c>
      <c r="C168" s="5">
        <v>8</v>
      </c>
      <c r="D168" s="82">
        <f t="shared" ca="1" si="0"/>
        <v>537.7827673388274</v>
      </c>
      <c r="E168" s="82"/>
      <c r="F168" s="214">
        <f t="shared" ca="1" si="1"/>
        <v>506.7827673388274</v>
      </c>
    </row>
    <row r="169" spans="2:6" x14ac:dyDescent="0.2">
      <c r="B169" s="231" t="e">
        <f ca="1">IF(AND(Altitude_culmi&gt;80, Altitude_culmi&lt;=350), 27, NA())</f>
        <v>#N/A</v>
      </c>
      <c r="C169" s="5">
        <v>8</v>
      </c>
      <c r="D169" s="82">
        <f t="shared" ca="1" si="0"/>
        <v>537.7827673388274</v>
      </c>
      <c r="E169" s="82"/>
      <c r="F169" s="214">
        <f t="shared" ca="1" si="1"/>
        <v>521.7827673388274</v>
      </c>
    </row>
    <row r="170" spans="2:6" x14ac:dyDescent="0.2">
      <c r="B170" s="231" t="e">
        <f ca="1">IF(AND(Altitude_culmi&gt;80, Altitude_culmi&lt;=350), 27, NA())</f>
        <v>#N/A</v>
      </c>
      <c r="C170" s="5">
        <v>23</v>
      </c>
      <c r="D170" s="82">
        <f t="shared" ca="1" si="0"/>
        <v>552.7827673388274</v>
      </c>
      <c r="E170" s="82"/>
      <c r="F170" s="214">
        <f t="shared" ca="1" si="1"/>
        <v>521.7827673388274</v>
      </c>
    </row>
    <row r="171" spans="2:6" x14ac:dyDescent="0.2">
      <c r="B171" s="231" t="e">
        <f ca="1">IF(AND(Altitude_culmi&gt;80, Altitude_culmi&lt;=350), 27, NA())</f>
        <v>#N/A</v>
      </c>
      <c r="C171" s="5">
        <v>8</v>
      </c>
      <c r="D171" s="82">
        <f t="shared" ca="1" si="0"/>
        <v>537.7827673388274</v>
      </c>
      <c r="E171" s="82"/>
      <c r="F171" s="214">
        <f t="shared" ca="1" si="1"/>
        <v>506.7827673388274</v>
      </c>
    </row>
    <row r="172" spans="2:6" x14ac:dyDescent="0.2">
      <c r="B172" s="231" t="e">
        <f ca="1">IF(AND(Altitude_culmi&gt;80, Altitude_culmi&lt;=350), 29, NA())</f>
        <v>#N/A</v>
      </c>
      <c r="C172" s="5">
        <v>7.6</v>
      </c>
      <c r="D172" s="82">
        <f t="shared" ca="1" si="0"/>
        <v>537.38276733882742</v>
      </c>
      <c r="E172" s="82"/>
      <c r="F172" s="214">
        <f t="shared" ca="1" si="1"/>
        <v>521.7827673388274</v>
      </c>
    </row>
    <row r="173" spans="2:6" x14ac:dyDescent="0.2">
      <c r="B173" s="231" t="e">
        <f ca="1">IF(AND(Altitude_culmi&gt;80, Altitude_culmi&lt;=350), 31, NA())</f>
        <v>#N/A</v>
      </c>
      <c r="C173" s="5">
        <v>6.8</v>
      </c>
      <c r="D173" s="82">
        <f t="shared" ca="1" si="0"/>
        <v>536.58276733882735</v>
      </c>
      <c r="E173" s="82"/>
      <c r="F173" s="214">
        <f t="shared" ca="1" si="1"/>
        <v>522.18276733882738</v>
      </c>
    </row>
    <row r="174" spans="2:6" x14ac:dyDescent="0.2">
      <c r="B174" s="231" t="e">
        <f ca="1">IF(AND(Altitude_culmi&gt;80, Altitude_culmi&lt;=350), 32, NA())</f>
        <v>#N/A</v>
      </c>
      <c r="C174" s="5">
        <v>6</v>
      </c>
      <c r="D174" s="82">
        <f t="shared" ca="1" si="0"/>
        <v>535.7827673388274</v>
      </c>
      <c r="E174" s="82"/>
      <c r="F174" s="214">
        <f t="shared" ca="1" si="1"/>
        <v>522.98276733882744</v>
      </c>
    </row>
    <row r="175" spans="2:6" x14ac:dyDescent="0.2">
      <c r="B175" s="231" t="e">
        <f ca="1">IF(AND(Altitude_culmi&gt;80, Altitude_culmi&lt;=350), 33, NA())</f>
        <v>#N/A</v>
      </c>
      <c r="C175" s="5">
        <v>5</v>
      </c>
      <c r="D175" s="82">
        <f t="shared" ca="1" si="0"/>
        <v>534.7827673388274</v>
      </c>
      <c r="E175" s="82"/>
      <c r="F175" s="214">
        <f t="shared" ca="1" si="1"/>
        <v>523.7827673388274</v>
      </c>
    </row>
    <row r="176" spans="2:6" x14ac:dyDescent="0.2">
      <c r="B176" s="231" t="e">
        <f ca="1">IF(AND(Altitude_culmi&gt;80, Altitude_culmi&lt;=350), 34, NA())</f>
        <v>#N/A</v>
      </c>
      <c r="C176" s="5">
        <v>3.8</v>
      </c>
      <c r="D176" s="82">
        <f t="shared" ca="1" si="0"/>
        <v>533.58276733882735</v>
      </c>
      <c r="E176" s="82"/>
      <c r="F176" s="214">
        <f t="shared" ca="1" si="1"/>
        <v>524.7827673388274</v>
      </c>
    </row>
    <row r="177" spans="2:6" x14ac:dyDescent="0.2">
      <c r="B177" s="229" t="e">
        <f ca="1">IF(AND(Altitude_culmi&gt;80, Altitude_culmi&lt;=350), 35, NA())</f>
        <v>#N/A</v>
      </c>
      <c r="C177" s="421">
        <v>0</v>
      </c>
      <c r="D177" s="230">
        <f t="shared" ca="1" si="0"/>
        <v>529.7827673388274</v>
      </c>
      <c r="E177" s="82"/>
      <c r="F177" s="214">
        <f t="shared" ca="1" si="1"/>
        <v>525.98276733882744</v>
      </c>
    </row>
    <row r="178" spans="2:6" x14ac:dyDescent="0.2">
      <c r="E178" s="230"/>
      <c r="F178" s="216">
        <f t="shared" ca="1" si="1"/>
        <v>529.7827673388274</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529.7827673388274</v>
      </c>
      <c r="E180" s="228"/>
      <c r="F180" s="211" t="s">
        <v>308</v>
      </c>
    </row>
    <row r="181" spans="2:6" x14ac:dyDescent="0.2">
      <c r="B181" s="231">
        <f ca="1">IF(Altitude_culmi&gt;350, 300, NA())</f>
        <v>300</v>
      </c>
      <c r="C181" s="5">
        <v>0</v>
      </c>
      <c r="D181" s="82">
        <f t="shared" ca="1" si="2"/>
        <v>529.7827673388274</v>
      </c>
      <c r="E181" s="82"/>
      <c r="F181" s="214">
        <f t="shared" ref="F181:F201" ca="1" si="3">X_culmi-C180</f>
        <v>529.7827673388274</v>
      </c>
    </row>
    <row r="182" spans="2:6" x14ac:dyDescent="0.2">
      <c r="B182" s="231">
        <f ca="1">IF(Altitude_culmi&gt;350, 280, NA())</f>
        <v>280</v>
      </c>
      <c r="C182" s="5">
        <v>10</v>
      </c>
      <c r="D182" s="82">
        <f t="shared" ca="1" si="2"/>
        <v>539.7827673388274</v>
      </c>
      <c r="E182" s="82"/>
      <c r="F182" s="214">
        <f t="shared" ca="1" si="3"/>
        <v>529.7827673388274</v>
      </c>
    </row>
    <row r="183" spans="2:6" x14ac:dyDescent="0.2">
      <c r="B183" s="231">
        <f ca="1">IF(Altitude_culmi&gt;350, 280, NA())</f>
        <v>280</v>
      </c>
      <c r="C183" s="5">
        <v>0</v>
      </c>
      <c r="D183" s="82">
        <f t="shared" ca="1" si="2"/>
        <v>529.7827673388274</v>
      </c>
      <c r="E183" s="82"/>
      <c r="F183" s="214">
        <f t="shared" ca="1" si="3"/>
        <v>519.7827673388274</v>
      </c>
    </row>
    <row r="184" spans="2:6" x14ac:dyDescent="0.2">
      <c r="B184" s="231">
        <f ca="1">IF(Altitude_culmi&gt;350, 280, NA())</f>
        <v>280</v>
      </c>
      <c r="C184" s="5">
        <v>10</v>
      </c>
      <c r="D184" s="82">
        <f t="shared" ca="1" si="2"/>
        <v>539.7827673388274</v>
      </c>
      <c r="E184" s="82"/>
      <c r="F184" s="214">
        <f t="shared" ca="1" si="3"/>
        <v>529.7827673388274</v>
      </c>
    </row>
    <row r="185" spans="2:6" x14ac:dyDescent="0.2">
      <c r="B185" s="231">
        <f ca="1">IF(Altitude_culmi&gt;350, 200, NA())</f>
        <v>200</v>
      </c>
      <c r="C185" s="5">
        <v>13</v>
      </c>
      <c r="D185" s="82">
        <f t="shared" ca="1" si="2"/>
        <v>542.7827673388274</v>
      </c>
      <c r="E185" s="82"/>
      <c r="F185" s="214">
        <f t="shared" ca="1" si="3"/>
        <v>519.7827673388274</v>
      </c>
    </row>
    <row r="186" spans="2:6" x14ac:dyDescent="0.2">
      <c r="B186" s="231">
        <f ca="1">IF(Altitude_culmi&gt;350, 160, NA())</f>
        <v>160</v>
      </c>
      <c r="C186" s="5">
        <v>17</v>
      </c>
      <c r="D186" s="82">
        <f t="shared" ca="1" si="2"/>
        <v>546.7827673388274</v>
      </c>
      <c r="E186" s="82"/>
      <c r="F186" s="214">
        <f t="shared" ca="1" si="3"/>
        <v>516.7827673388274</v>
      </c>
    </row>
    <row r="187" spans="2:6" x14ac:dyDescent="0.2">
      <c r="B187" s="231">
        <f ca="1">IF(Altitude_culmi&gt;350, 115, NA())</f>
        <v>115</v>
      </c>
      <c r="C187" s="5">
        <v>20</v>
      </c>
      <c r="D187" s="82">
        <f t="shared" ca="1" si="2"/>
        <v>549.7827673388274</v>
      </c>
      <c r="E187" s="82"/>
      <c r="F187" s="214">
        <f t="shared" ca="1" si="3"/>
        <v>512.7827673388274</v>
      </c>
    </row>
    <row r="188" spans="2:6" x14ac:dyDescent="0.2">
      <c r="B188" s="231">
        <f ca="1">IF(Altitude_culmi&gt;350, 90, NA())</f>
        <v>90</v>
      </c>
      <c r="C188" s="5">
        <v>25</v>
      </c>
      <c r="D188" s="82">
        <f t="shared" ca="1" si="2"/>
        <v>554.7827673388274</v>
      </c>
      <c r="E188" s="82"/>
      <c r="F188" s="214">
        <f t="shared" ca="1" si="3"/>
        <v>509.7827673388274</v>
      </c>
    </row>
    <row r="189" spans="2:6" x14ac:dyDescent="0.2">
      <c r="B189" s="231">
        <f ca="1">IF(Altitude_culmi&gt;350, 57, NA())</f>
        <v>57</v>
      </c>
      <c r="C189" s="5">
        <v>30</v>
      </c>
      <c r="D189" s="82">
        <f t="shared" ca="1" si="2"/>
        <v>559.7827673388274</v>
      </c>
      <c r="E189" s="82"/>
      <c r="F189" s="214">
        <f t="shared" ca="1" si="3"/>
        <v>504.7827673388274</v>
      </c>
    </row>
    <row r="190" spans="2:6" x14ac:dyDescent="0.2">
      <c r="B190" s="231">
        <f ca="1">IF(Altitude_culmi&gt;350, 40, NA())</f>
        <v>40</v>
      </c>
      <c r="C190" s="5">
        <v>36</v>
      </c>
      <c r="D190" s="82">
        <f t="shared" ca="1" si="2"/>
        <v>565.7827673388274</v>
      </c>
      <c r="E190" s="82"/>
      <c r="F190" s="214">
        <f t="shared" ca="1" si="3"/>
        <v>499.7827673388274</v>
      </c>
    </row>
    <row r="191" spans="2:6" x14ac:dyDescent="0.2">
      <c r="B191" s="231">
        <f ca="1">IF(Altitude_culmi&gt;350, 20, NA())</f>
        <v>20</v>
      </c>
      <c r="C191" s="5">
        <v>48</v>
      </c>
      <c r="D191" s="82">
        <f t="shared" ca="1" si="2"/>
        <v>577.7827673388274</v>
      </c>
      <c r="E191" s="82"/>
      <c r="F191" s="214">
        <f t="shared" ca="1" si="3"/>
        <v>493.7827673388274</v>
      </c>
    </row>
    <row r="192" spans="2:6" x14ac:dyDescent="0.2">
      <c r="B192" s="231">
        <f ca="1">IF(Altitude_culmi&gt;350, 0.5, NA())</f>
        <v>0.5</v>
      </c>
      <c r="C192" s="5">
        <v>62</v>
      </c>
      <c r="D192" s="82">
        <f t="shared" ca="1" si="2"/>
        <v>591.7827673388274</v>
      </c>
      <c r="E192" s="82"/>
      <c r="F192" s="214">
        <f t="shared" ca="1" si="3"/>
        <v>481.7827673388274</v>
      </c>
    </row>
    <row r="193" spans="2:6" x14ac:dyDescent="0.2">
      <c r="B193" s="231">
        <f ca="1">IF(Altitude_culmi&gt;350, 0.5, NA())</f>
        <v>0.5</v>
      </c>
      <c r="C193" s="5">
        <v>37</v>
      </c>
      <c r="D193" s="82">
        <f t="shared" ca="1" si="2"/>
        <v>566.7827673388274</v>
      </c>
      <c r="E193" s="82"/>
      <c r="F193" s="214">
        <f t="shared" ca="1" si="3"/>
        <v>467.7827673388274</v>
      </c>
    </row>
    <row r="194" spans="2:6" x14ac:dyDescent="0.2">
      <c r="B194" s="231">
        <f ca="1">IF(Altitude_culmi&gt;350, 15, NA())</f>
        <v>15</v>
      </c>
      <c r="C194" s="5">
        <v>30</v>
      </c>
      <c r="D194" s="82">
        <f t="shared" ca="1" si="2"/>
        <v>559.7827673388274</v>
      </c>
      <c r="E194" s="82"/>
      <c r="F194" s="214">
        <f t="shared" ca="1" si="3"/>
        <v>492.7827673388274</v>
      </c>
    </row>
    <row r="195" spans="2:6" x14ac:dyDescent="0.2">
      <c r="B195" s="231">
        <f ca="1">IF(Altitude_culmi&gt;350, 30, NA())</f>
        <v>30</v>
      </c>
      <c r="C195" s="5">
        <v>15</v>
      </c>
      <c r="D195" s="82">
        <f t="shared" ca="1" si="2"/>
        <v>544.7827673388274</v>
      </c>
      <c r="E195" s="82"/>
      <c r="F195" s="214">
        <f t="shared" ca="1" si="3"/>
        <v>499.7827673388274</v>
      </c>
    </row>
    <row r="196" spans="2:6" x14ac:dyDescent="0.2">
      <c r="B196" s="231">
        <f ca="1">IF(Altitude_culmi&gt;350, 37, NA())</f>
        <v>37</v>
      </c>
      <c r="C196" s="5">
        <v>0</v>
      </c>
      <c r="D196" s="82">
        <f t="shared" ca="1" si="2"/>
        <v>529.7827673388274</v>
      </c>
      <c r="E196" s="82"/>
      <c r="F196" s="214">
        <f t="shared" ca="1" si="3"/>
        <v>514.7827673388274</v>
      </c>
    </row>
    <row r="197" spans="2:6" x14ac:dyDescent="0.2">
      <c r="B197" s="231">
        <f ca="1">IF(Altitude_culmi&gt;350, 67, NA())</f>
        <v>67</v>
      </c>
      <c r="C197" s="5">
        <v>0</v>
      </c>
      <c r="D197" s="82">
        <f t="shared" ca="1" si="2"/>
        <v>529.7827673388274</v>
      </c>
      <c r="E197" s="82"/>
      <c r="F197" s="214">
        <f t="shared" ca="1" si="3"/>
        <v>529.7827673388274</v>
      </c>
    </row>
    <row r="198" spans="2:6" x14ac:dyDescent="0.2">
      <c r="B198" s="231">
        <f ca="1">IF(Altitude_culmi&gt;350, 67, NA())</f>
        <v>67</v>
      </c>
      <c r="C198" s="5">
        <v>17</v>
      </c>
      <c r="D198" s="82">
        <f t="shared" ca="1" si="2"/>
        <v>546.7827673388274</v>
      </c>
      <c r="E198" s="82"/>
      <c r="F198" s="214">
        <f t="shared" ca="1" si="3"/>
        <v>529.7827673388274</v>
      </c>
    </row>
    <row r="199" spans="2:6" x14ac:dyDescent="0.2">
      <c r="B199" s="231">
        <f ca="1">IF(Altitude_culmi&gt;350, 100, NA())</f>
        <v>100</v>
      </c>
      <c r="C199" s="5">
        <v>11</v>
      </c>
      <c r="D199" s="82">
        <f t="shared" ca="1" si="2"/>
        <v>540.7827673388274</v>
      </c>
      <c r="E199" s="82"/>
      <c r="F199" s="214">
        <f t="shared" ca="1" si="3"/>
        <v>512.7827673388274</v>
      </c>
    </row>
    <row r="200" spans="2:6" x14ac:dyDescent="0.2">
      <c r="B200" s="229">
        <f ca="1">IF(Altitude_culmi&gt;350, 100, NA())</f>
        <v>100</v>
      </c>
      <c r="C200" s="421">
        <v>0</v>
      </c>
      <c r="D200" s="230">
        <f t="shared" ca="1" si="2"/>
        <v>529.7827673388274</v>
      </c>
      <c r="E200" s="82"/>
      <c r="F200" s="214">
        <f t="shared" ca="1" si="3"/>
        <v>518.7827673388274</v>
      </c>
    </row>
    <row r="201" spans="2:6" x14ac:dyDescent="0.2">
      <c r="E201" s="230"/>
      <c r="F201" s="216">
        <f t="shared" ca="1" si="3"/>
        <v>529.7827673388274</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17.36481776669304</v>
      </c>
      <c r="H4" s="293">
        <f>vit_xz*SIN(Beta)</f>
        <v>98.480775301220802</v>
      </c>
      <c r="I4" s="349">
        <f>V_ini</f>
        <v>100</v>
      </c>
      <c r="J4" s="350">
        <f>X_ini</f>
        <v>0</v>
      </c>
      <c r="K4" s="351">
        <f>Z_ini</f>
        <v>0</v>
      </c>
      <c r="L4" s="327">
        <f t="shared" ref="L4:L67" si="0">SQRT(pos_x^2+pos_z^2)</f>
        <v>0</v>
      </c>
      <c r="M4" s="292">
        <f>RADIANS(N4)</f>
        <v>1.3962634015954636</v>
      </c>
      <c r="N4" s="349">
        <f>Beta_rampe</f>
        <v>80</v>
      </c>
      <c r="P4" s="292" t="s">
        <v>14</v>
      </c>
      <c r="Q4" s="294" t="s">
        <v>14</v>
      </c>
      <c r="R4" s="292" t="s">
        <v>14</v>
      </c>
      <c r="S4" s="351">
        <f ca="1">m_tot</f>
        <v>5.4950000000000001</v>
      </c>
      <c r="T4" s="327">
        <f t="shared" ref="T4:T67" ca="1" si="1">m*g</f>
        <v>53.905950000000004</v>
      </c>
      <c r="U4" s="328">
        <f t="shared" ref="U4:U67" ca="1" si="2">IF(pos_xz&lt;L_rampe,Poids*COS(Beta),0)</f>
        <v>9.3606699829046676</v>
      </c>
      <c r="V4" s="329">
        <f t="shared" ref="V4:V67" si="3">Rho_moyen*(20000-Alt_rampe-pos_z)/(20000+Alt_rampe+pos_z)</f>
        <v>1.2250000000000001</v>
      </c>
      <c r="W4" s="327">
        <f t="shared" ref="W4:W67" si="4">1/2*Rho*Sref*Cx*vit_xz^2</f>
        <v>37.392634517252496</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4.9196515033929398</v>
      </c>
      <c r="E5" s="307">
        <f t="shared" ref="E5:E68" ca="1" si="9">IF(AND(L4&lt;L_rampe,Poussee&lt;Poids*SIN(M4)),0,(-W4+Poussee)/m*SIN(M4)+U4/m*COS(M4)-Poids/m)</f>
        <v>27.902889941573925</v>
      </c>
      <c r="F5" s="304">
        <f t="shared" ref="F5:F68" ca="1" si="10">SQRT(acc_x^2+acc_z^2)</f>
        <v>28.333270866711167</v>
      </c>
      <c r="G5" s="306">
        <f t="shared" ref="G5:G68" ca="1" si="11">G4+acc_x*pas</f>
        <v>17.414014281726971</v>
      </c>
      <c r="H5" s="307">
        <f t="shared" ref="H5:H68" ca="1" si="12">H4+acc_z*pas</f>
        <v>98.759804200636538</v>
      </c>
      <c r="I5" s="304">
        <f t="shared" ref="I5:I68" ca="1" si="13">SQRT(vit_x^2+vit_z^2)</f>
        <v>100.28333270864235</v>
      </c>
      <c r="J5" s="306">
        <f t="shared" ref="J5:J68" ca="1" si="14">J4+0.5*(vit_x+G4)*pas*(K4&gt;=0)</f>
        <v>0.17389416024210008</v>
      </c>
      <c r="K5" s="307">
        <f t="shared" ref="K5:K68" ca="1" si="15">K4+0.5*(vit_z+H4)*pas</f>
        <v>0.98620289750928669</v>
      </c>
      <c r="L5" s="304">
        <f t="shared" ca="1" si="0"/>
        <v>1.0014166635432116</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5.4937904636118065</v>
      </c>
      <c r="T5" s="304">
        <f t="shared" ca="1" si="1"/>
        <v>53.894084448031826</v>
      </c>
      <c r="U5" s="311">
        <f t="shared" ca="1" si="2"/>
        <v>9.3586095514283816</v>
      </c>
      <c r="V5" s="306">
        <f t="shared" ca="1" si="3"/>
        <v>1.224879196101913</v>
      </c>
      <c r="W5" s="304">
        <f t="shared" ca="1" si="4"/>
        <v>37.601117408153904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0.98620289750928669</v>
      </c>
      <c r="AG5" s="306">
        <f t="shared" ref="AG5:AG68" ca="1" si="27">IF(AND(L4&lt;L_rampe,Poussee&lt;Poids*SIN(M4)),0,(-W4+Poussee)/m-Poids*SIN(M4)/m)</f>
        <v>28.333270864228922</v>
      </c>
      <c r="AH5" s="304">
        <f t="shared" ref="AH5:AH68" ca="1" si="28">IF(AND(L4&lt;L_rampe,Poussee&lt;Poids*SIN(M4)), g*SIN(M4), (-W4+Poussee)/m)</f>
        <v>37.994234921278682</v>
      </c>
    </row>
    <row r="6" spans="1:248" x14ac:dyDescent="0.2">
      <c r="A6" s="347">
        <f t="shared" ca="1" si="6"/>
        <v>0.01</v>
      </c>
      <c r="B6" s="304">
        <f t="shared" ca="1" si="7"/>
        <v>0.02</v>
      </c>
      <c r="D6" s="306">
        <f t="shared" ca="1" si="8"/>
        <v>26.578564057433677</v>
      </c>
      <c r="E6" s="307">
        <f t="shared" ca="1" si="9"/>
        <v>150.74270243494288</v>
      </c>
      <c r="F6" s="304">
        <f t="shared" ca="1" si="10"/>
        <v>153.06790128810431</v>
      </c>
      <c r="G6" s="306">
        <f t="shared" ca="1" si="11"/>
        <v>17.679799922301306</v>
      </c>
      <c r="H6" s="307">
        <f t="shared" ca="1" si="12"/>
        <v>100.26723122498596</v>
      </c>
      <c r="I6" s="304">
        <f t="shared" ca="1" si="13"/>
        <v>101.81401172145908</v>
      </c>
      <c r="J6" s="306">
        <f t="shared" ca="1" si="14"/>
        <v>0.34936323126224145</v>
      </c>
      <c r="K6" s="307">
        <f t="shared" ca="1" si="15"/>
        <v>1.9813380746373992</v>
      </c>
      <c r="L6" s="304">
        <f t="shared" ca="1" si="0"/>
        <v>2.0119033856937141</v>
      </c>
      <c r="M6" s="306">
        <f t="shared" ca="1" si="16"/>
        <v>1.3962634015954636</v>
      </c>
      <c r="N6" s="304">
        <f t="shared" ca="1" si="17"/>
        <v>80</v>
      </c>
      <c r="P6" s="310">
        <f t="shared" ca="1" si="18"/>
        <v>2</v>
      </c>
      <c r="Q6" s="304">
        <f t="shared" ca="1" si="19"/>
        <v>930.85500000000002</v>
      </c>
      <c r="R6" s="306">
        <f t="shared" ca="1" si="20"/>
        <v>0.45745169919032375</v>
      </c>
      <c r="S6" s="307">
        <f t="shared" ca="1" si="21"/>
        <v>5.4892159466199031</v>
      </c>
      <c r="T6" s="304">
        <f t="shared" ca="1" si="1"/>
        <v>53.84920843634125</v>
      </c>
      <c r="U6" s="311">
        <f t="shared" ca="1" si="2"/>
        <v>9.3508169137773542</v>
      </c>
      <c r="V6" s="306">
        <f t="shared" ca="1" si="3"/>
        <v>1.2247573101283911</v>
      </c>
      <c r="W6" s="304">
        <f t="shared" ca="1" si="4"/>
        <v>38.753873414585215</v>
      </c>
      <c r="Y6" s="314" t="str">
        <f t="shared" ca="1" si="22"/>
        <v/>
      </c>
      <c r="Z6" s="315" t="str">
        <f t="shared" ca="1" si="23"/>
        <v/>
      </c>
      <c r="AA6" s="316" t="str">
        <f t="shared" ca="1" si="24"/>
        <v/>
      </c>
      <c r="AC6" s="310" t="e">
        <f t="shared" ca="1" si="25"/>
        <v>#N/A</v>
      </c>
      <c r="AD6" s="323" t="e">
        <f t="shared" ca="1" si="26"/>
        <v>#N/A</v>
      </c>
      <c r="AE6" s="324">
        <f t="shared" ca="1" si="5"/>
        <v>1.9813380746373992</v>
      </c>
      <c r="AG6" s="306">
        <f t="shared" ca="1" si="27"/>
        <v>153.06790128152113</v>
      </c>
      <c r="AH6" s="304">
        <f t="shared" ca="1" si="28"/>
        <v>162.7288653385709</v>
      </c>
    </row>
    <row r="7" spans="1:248" x14ac:dyDescent="0.2">
      <c r="A7" s="347">
        <f t="shared" ca="1" si="6"/>
        <v>0.01</v>
      </c>
      <c r="B7" s="304">
        <f t="shared" ca="1" si="7"/>
        <v>0.03</v>
      </c>
      <c r="D7" s="306">
        <f t="shared" ca="1" si="8"/>
        <v>39.762867868318544</v>
      </c>
      <c r="E7" s="307">
        <f t="shared" ca="1" si="9"/>
        <v>225.518275972525</v>
      </c>
      <c r="F7" s="304">
        <f t="shared" ca="1" si="10"/>
        <v>228.99689617707332</v>
      </c>
      <c r="G7" s="306">
        <f t="shared" ca="1" si="11"/>
        <v>18.077428600984494</v>
      </c>
      <c r="H7" s="307">
        <f t="shared" ca="1" si="12"/>
        <v>102.52241398471121</v>
      </c>
      <c r="I7" s="304">
        <f t="shared" ca="1" si="13"/>
        <v>104.10398068314295</v>
      </c>
      <c r="J7" s="306">
        <f t="shared" ca="1" si="14"/>
        <v>0.52814937387867045</v>
      </c>
      <c r="K7" s="307">
        <f t="shared" ca="1" si="15"/>
        <v>2.9952863006858852</v>
      </c>
      <c r="L7" s="304">
        <f t="shared" ca="1" si="0"/>
        <v>3.0414933477167043</v>
      </c>
      <c r="M7" s="306">
        <f t="shared" ca="1" si="16"/>
        <v>1.3962634015954636</v>
      </c>
      <c r="N7" s="304">
        <f t="shared" ca="1" si="17"/>
        <v>80</v>
      </c>
      <c r="P7" s="310">
        <f t="shared" ca="1" si="18"/>
        <v>3</v>
      </c>
      <c r="Q7" s="304">
        <f t="shared" ca="1" si="19"/>
        <v>1347.2183333333335</v>
      </c>
      <c r="R7" s="306">
        <f t="shared" ca="1" si="20"/>
        <v>0.66206585962764264</v>
      </c>
      <c r="S7" s="307">
        <f t="shared" ca="1" si="21"/>
        <v>5.4825952880236271</v>
      </c>
      <c r="T7" s="304">
        <f t="shared" ca="1" si="1"/>
        <v>53.784259775511785</v>
      </c>
      <c r="U7" s="311">
        <f t="shared" ca="1" si="2"/>
        <v>9.3395386971824088</v>
      </c>
      <c r="V7" s="306">
        <f t="shared" ca="1" si="3"/>
        <v>1.2246331323718449</v>
      </c>
      <c r="W7" s="304">
        <f t="shared" ca="1" si="4"/>
        <v>40.512650129478061</v>
      </c>
      <c r="Y7" s="314" t="str">
        <f t="shared" ca="1" si="22"/>
        <v>Sortie de rampe</v>
      </c>
      <c r="Z7" s="315" t="str">
        <f t="shared" ca="1" si="23"/>
        <v/>
      </c>
      <c r="AA7" s="316" t="str">
        <f t="shared" ca="1" si="24"/>
        <v/>
      </c>
      <c r="AC7" s="310" t="e">
        <f t="shared" ca="1" si="25"/>
        <v>#N/A</v>
      </c>
      <c r="AD7" s="323" t="e">
        <f t="shared" ca="1" si="26"/>
        <v>#N/A</v>
      </c>
      <c r="AE7" s="324">
        <f t="shared" ca="1" si="5"/>
        <v>2.9952863006858852</v>
      </c>
      <c r="AG7" s="306">
        <f t="shared" ca="1" si="27"/>
        <v>228.99689616783382</v>
      </c>
      <c r="AH7" s="304">
        <f t="shared" ca="1" si="28"/>
        <v>238.65786022488359</v>
      </c>
    </row>
    <row r="8" spans="1:248" x14ac:dyDescent="0.2">
      <c r="A8" s="347">
        <f t="shared" ca="1" si="6"/>
        <v>0.01</v>
      </c>
      <c r="B8" s="304">
        <f t="shared" ca="1" si="7"/>
        <v>0.04</v>
      </c>
      <c r="D8" s="306">
        <f t="shared" ca="1" si="8"/>
        <v>38.345060473451092</v>
      </c>
      <c r="E8" s="307">
        <f t="shared" ca="1" si="9"/>
        <v>217.47711291219193</v>
      </c>
      <c r="F8" s="304">
        <f t="shared" ca="1" si="10"/>
        <v>220.83169678136085</v>
      </c>
      <c r="G8" s="306">
        <f t="shared" ca="1" si="11"/>
        <v>18.460879205719003</v>
      </c>
      <c r="H8" s="307">
        <f t="shared" ca="1" si="12"/>
        <v>104.69718511383313</v>
      </c>
      <c r="I8" s="304">
        <f t="shared" ca="1" si="13"/>
        <v>106.31229765087569</v>
      </c>
      <c r="J8" s="306">
        <f t="shared" ca="1" si="14"/>
        <v>0.71084091291218798</v>
      </c>
      <c r="K8" s="307">
        <f t="shared" ca="1" si="15"/>
        <v>4.0313842961786071</v>
      </c>
      <c r="L8" s="304">
        <f t="shared" ca="1" si="0"/>
        <v>4.0935747393867521</v>
      </c>
      <c r="M8" s="306">
        <f t="shared" ca="1" si="16"/>
        <v>1.3962634015954636</v>
      </c>
      <c r="N8" s="304">
        <f t="shared" ca="1" si="17"/>
        <v>80</v>
      </c>
      <c r="P8" s="310">
        <f t="shared" ca="1" si="18"/>
        <v>3</v>
      </c>
      <c r="Q8" s="304">
        <f t="shared" ca="1" si="19"/>
        <v>1302.7349999999999</v>
      </c>
      <c r="R8" s="306">
        <f t="shared" ca="1" si="20"/>
        <v>0.64020533739917207</v>
      </c>
      <c r="S8" s="307">
        <f t="shared" ca="1" si="21"/>
        <v>5.4761932346496351</v>
      </c>
      <c r="T8" s="304">
        <f t="shared" ca="1" si="1"/>
        <v>53.721455631912924</v>
      </c>
      <c r="U8" s="311">
        <f t="shared" ca="1" si="2"/>
        <v>0</v>
      </c>
      <c r="V8" s="306">
        <f t="shared" ca="1" si="3"/>
        <v>1.224506254947521</v>
      </c>
      <c r="W8" s="304">
        <f t="shared" ca="1" si="4"/>
        <v>42.245260508451437</v>
      </c>
      <c r="Y8" s="314" t="str">
        <f t="shared" ca="1" si="22"/>
        <v/>
      </c>
      <c r="Z8" s="315" t="str">
        <f t="shared" ca="1" si="23"/>
        <v/>
      </c>
      <c r="AA8" s="316" t="str">
        <f t="shared" ca="1" si="24"/>
        <v/>
      </c>
      <c r="AC8" s="310" t="e">
        <f t="shared" ca="1" si="25"/>
        <v>#N/A</v>
      </c>
      <c r="AD8" s="323" t="e">
        <f t="shared" ca="1" si="26"/>
        <v>#N/A</v>
      </c>
      <c r="AE8" s="324">
        <f t="shared" ca="1" si="5"/>
        <v>4.0313842961786071</v>
      </c>
      <c r="AG8" s="306">
        <f t="shared" ca="1" si="27"/>
        <v>220.83169677238101</v>
      </c>
      <c r="AH8" s="304">
        <f t="shared" ca="1" si="28"/>
        <v>230.49266082943078</v>
      </c>
    </row>
    <row r="9" spans="1:248" x14ac:dyDescent="0.2">
      <c r="A9" s="347">
        <f t="shared" ca="1" si="6"/>
        <v>0.01</v>
      </c>
      <c r="B9" s="304">
        <f t="shared" ca="1" si="7"/>
        <v>0.05</v>
      </c>
      <c r="D9" s="306">
        <f t="shared" ca="1" si="8"/>
        <v>38.602727362920646</v>
      </c>
      <c r="E9" s="307">
        <f t="shared" ca="1" si="9"/>
        <v>209.11694588099084</v>
      </c>
      <c r="F9" s="304">
        <f t="shared" ca="1" si="10"/>
        <v>212.65010607674108</v>
      </c>
      <c r="G9" s="306">
        <f t="shared" ca="1" si="11"/>
        <v>18.84690647934821</v>
      </c>
      <c r="H9" s="307">
        <f t="shared" ca="1" si="12"/>
        <v>106.78835457264304</v>
      </c>
      <c r="I9" s="304">
        <f t="shared" ca="1" si="13"/>
        <v>108.43873180821431</v>
      </c>
      <c r="J9" s="306">
        <f t="shared" ca="1" si="14"/>
        <v>0.89737984133752402</v>
      </c>
      <c r="K9" s="307">
        <f t="shared" ca="1" si="15"/>
        <v>5.088811994610988</v>
      </c>
      <c r="L9" s="304">
        <f t="shared" ca="1" si="0"/>
        <v>5.1673298807155348</v>
      </c>
      <c r="M9" s="306">
        <f t="shared" ca="1" si="16"/>
        <v>1.3961068481817993</v>
      </c>
      <c r="N9" s="304">
        <f t="shared" ca="1" si="17"/>
        <v>79.991030150128665</v>
      </c>
      <c r="P9" s="310">
        <f t="shared" ca="1" si="18"/>
        <v>3</v>
      </c>
      <c r="Q9" s="304">
        <f t="shared" ca="1" si="19"/>
        <v>1258.2516666666666</v>
      </c>
      <c r="R9" s="306">
        <f t="shared" ca="1" si="20"/>
        <v>0.61834481517070161</v>
      </c>
      <c r="S9" s="307">
        <f t="shared" ca="1" si="21"/>
        <v>5.4700097864979282</v>
      </c>
      <c r="T9" s="304">
        <f t="shared" ca="1" si="1"/>
        <v>53.660796005544675</v>
      </c>
      <c r="U9" s="311">
        <f t="shared" ca="1" si="2"/>
        <v>0</v>
      </c>
      <c r="V9" s="306">
        <f t="shared" ca="1" si="3"/>
        <v>1.2243767791033591</v>
      </c>
      <c r="W9" s="304">
        <f t="shared" ca="1" si="4"/>
        <v>43.947474224287348</v>
      </c>
      <c r="Y9" s="314" t="str">
        <f t="shared" ca="1" si="22"/>
        <v/>
      </c>
      <c r="Z9" s="315" t="str">
        <f t="shared" ca="1" si="23"/>
        <v/>
      </c>
      <c r="AA9" s="316" t="str">
        <f t="shared" ca="1" si="24"/>
        <v/>
      </c>
      <c r="AC9" s="310" t="e">
        <f t="shared" ca="1" si="25"/>
        <v>#N/A</v>
      </c>
      <c r="AD9" s="323" t="e">
        <f t="shared" ca="1" si="26"/>
        <v>#N/A</v>
      </c>
      <c r="AE9" s="324">
        <f t="shared" ca="1" si="5"/>
        <v>5.088811994610988</v>
      </c>
      <c r="AG9" s="306">
        <f t="shared" ca="1" si="27"/>
        <v>212.64328284937864</v>
      </c>
      <c r="AH9" s="304">
        <f t="shared" ca="1" si="28"/>
        <v>222.3042469064284</v>
      </c>
    </row>
    <row r="10" spans="1:248" x14ac:dyDescent="0.2">
      <c r="A10" s="347">
        <f t="shared" ca="1" si="6"/>
        <v>0.01</v>
      </c>
      <c r="B10" s="304">
        <f t="shared" ca="1" si="7"/>
        <v>6.0000000000000005E-2</v>
      </c>
      <c r="D10" s="306">
        <f t="shared" ca="1" si="8"/>
        <v>38.05671231643862</v>
      </c>
      <c r="E10" s="307">
        <f t="shared" ca="1" si="9"/>
        <v>205.82293122773888</v>
      </c>
      <c r="F10" s="304">
        <f t="shared" ca="1" si="10"/>
        <v>209.31171102333164</v>
      </c>
      <c r="G10" s="306">
        <f t="shared" ca="1" si="11"/>
        <v>19.227473602512596</v>
      </c>
      <c r="H10" s="307">
        <f t="shared" ca="1" si="12"/>
        <v>108.84658388492043</v>
      </c>
      <c r="I10" s="304">
        <f t="shared" ca="1" si="13"/>
        <v>110.53178078974544</v>
      </c>
      <c r="J10" s="306">
        <f t="shared" ca="1" si="14"/>
        <v>1.0877517417468281</v>
      </c>
      <c r="K10" s="307">
        <f t="shared" ca="1" si="15"/>
        <v>6.166986686898805</v>
      </c>
      <c r="L10" s="304">
        <f t="shared" ca="1" si="0"/>
        <v>6.2621824189383339</v>
      </c>
      <c r="M10" s="306">
        <f t="shared" ca="1" si="16"/>
        <v>1.3959525938077619</v>
      </c>
      <c r="N10" s="304">
        <f t="shared" ca="1" si="17"/>
        <v>79.982192025524895</v>
      </c>
      <c r="P10" s="310">
        <f t="shared" ca="1" si="18"/>
        <v>4</v>
      </c>
      <c r="Q10" s="304">
        <f t="shared" ca="1" si="19"/>
        <v>1240.356</v>
      </c>
      <c r="R10" s="306">
        <f t="shared" ca="1" si="20"/>
        <v>0.60955031643050006</v>
      </c>
      <c r="S10" s="307">
        <f t="shared" ca="1" si="21"/>
        <v>5.4639142833336232</v>
      </c>
      <c r="T10" s="304">
        <f t="shared" ca="1" si="1"/>
        <v>53.600999119502845</v>
      </c>
      <c r="U10" s="311">
        <f t="shared" ca="1" si="2"/>
        <v>0</v>
      </c>
      <c r="V10" s="306">
        <f t="shared" ca="1" si="3"/>
        <v>1.2242447770033633</v>
      </c>
      <c r="W10" s="304">
        <f t="shared" ca="1" si="4"/>
        <v>45.655443922983082</v>
      </c>
      <c r="Y10" s="314" t="str">
        <f t="shared" ca="1" si="22"/>
        <v/>
      </c>
      <c r="Z10" s="315" t="str">
        <f t="shared" ca="1" si="23"/>
        <v/>
      </c>
      <c r="AA10" s="316" t="str">
        <f t="shared" ca="1" si="24"/>
        <v/>
      </c>
      <c r="AC10" s="310" t="e">
        <f t="shared" ca="1" si="25"/>
        <v>#N/A</v>
      </c>
      <c r="AD10" s="323" t="e">
        <f t="shared" ca="1" si="26"/>
        <v>#N/A</v>
      </c>
      <c r="AE10" s="324">
        <f t="shared" ca="1" si="5"/>
        <v>6.166986686898805</v>
      </c>
      <c r="AG10" s="306">
        <f t="shared" ca="1" si="27"/>
        <v>209.3047666511772</v>
      </c>
      <c r="AH10" s="304">
        <f t="shared" ca="1" si="28"/>
        <v>218.96546390287884</v>
      </c>
    </row>
    <row r="11" spans="1:248" x14ac:dyDescent="0.2">
      <c r="A11" s="347">
        <f t="shared" ca="1" si="6"/>
        <v>0.01</v>
      </c>
      <c r="B11" s="304">
        <f t="shared" ca="1" si="7"/>
        <v>7.0000000000000007E-2</v>
      </c>
      <c r="D11" s="306">
        <f t="shared" ca="1" si="8"/>
        <v>38.355413140426954</v>
      </c>
      <c r="E11" s="307">
        <f t="shared" ca="1" si="9"/>
        <v>207.31970617651507</v>
      </c>
      <c r="F11" s="304">
        <f t="shared" ca="1" si="10"/>
        <v>210.83784832493757</v>
      </c>
      <c r="G11" s="306">
        <f t="shared" ca="1" si="11"/>
        <v>19.611027733916867</v>
      </c>
      <c r="H11" s="307">
        <f t="shared" ca="1" si="12"/>
        <v>110.91978094668559</v>
      </c>
      <c r="I11" s="304">
        <f t="shared" ca="1" si="13"/>
        <v>112.64009150405184</v>
      </c>
      <c r="J11" s="306">
        <f t="shared" ca="1" si="14"/>
        <v>1.2819442484289754</v>
      </c>
      <c r="K11" s="307">
        <f t="shared" ca="1" si="15"/>
        <v>7.2658185110568354</v>
      </c>
      <c r="L11" s="304">
        <f t="shared" ca="1" si="0"/>
        <v>7.3780417247191208</v>
      </c>
      <c r="M11" s="306">
        <f t="shared" ca="1" si="16"/>
        <v>1.3958010943525332</v>
      </c>
      <c r="N11" s="304">
        <f t="shared" ca="1" si="17"/>
        <v>79.973511746141753</v>
      </c>
      <c r="P11" s="310">
        <f t="shared" ca="1" si="18"/>
        <v>4</v>
      </c>
      <c r="Q11" s="304">
        <f t="shared" ca="1" si="19"/>
        <v>1249.048</v>
      </c>
      <c r="R11" s="306">
        <f t="shared" ca="1" si="20"/>
        <v>0.61382184117856753</v>
      </c>
      <c r="S11" s="307">
        <f t="shared" ca="1" si="21"/>
        <v>5.4577760649218376</v>
      </c>
      <c r="T11" s="304">
        <f t="shared" ca="1" si="1"/>
        <v>53.540783196883233</v>
      </c>
      <c r="U11" s="311">
        <f t="shared" ca="1" si="2"/>
        <v>0</v>
      </c>
      <c r="V11" s="306">
        <f t="shared" ca="1" si="3"/>
        <v>1.2241102604666942</v>
      </c>
      <c r="W11" s="304">
        <f t="shared" ca="1" si="4"/>
        <v>47.40853153338972</v>
      </c>
      <c r="Y11" s="314" t="str">
        <f t="shared" ca="1" si="22"/>
        <v/>
      </c>
      <c r="Z11" s="315" t="str">
        <f t="shared" ca="1" si="23"/>
        <v/>
      </c>
      <c r="AA11" s="316" t="str">
        <f t="shared" ca="1" si="24"/>
        <v/>
      </c>
      <c r="AC11" s="310" t="e">
        <f t="shared" ca="1" si="25"/>
        <v>#N/A</v>
      </c>
      <c r="AD11" s="323" t="e">
        <f t="shared" ca="1" si="26"/>
        <v>#N/A</v>
      </c>
      <c r="AE11" s="324">
        <f t="shared" ca="1" si="5"/>
        <v>7.2658185110568354</v>
      </c>
      <c r="AG11" s="306">
        <f t="shared" ca="1" si="27"/>
        <v>210.83094216439247</v>
      </c>
      <c r="AH11" s="304">
        <f t="shared" ca="1" si="28"/>
        <v>220.49137629728878</v>
      </c>
    </row>
    <row r="12" spans="1:248" x14ac:dyDescent="0.2">
      <c r="A12" s="347">
        <f t="shared" ca="1" si="6"/>
        <v>0.01</v>
      </c>
      <c r="B12" s="304">
        <f t="shared" ca="1" si="7"/>
        <v>0.08</v>
      </c>
      <c r="D12" s="306">
        <f t="shared" ca="1" si="8"/>
        <v>38.65343455948198</v>
      </c>
      <c r="E12" s="307">
        <f t="shared" ca="1" si="9"/>
        <v>208.81344760033986</v>
      </c>
      <c r="F12" s="304">
        <f t="shared" ca="1" si="10"/>
        <v>212.36088128933736</v>
      </c>
      <c r="G12" s="306">
        <f t="shared" ca="1" si="11"/>
        <v>19.997562079511688</v>
      </c>
      <c r="H12" s="307">
        <f t="shared" ca="1" si="12"/>
        <v>113.007915422689</v>
      </c>
      <c r="I12" s="304">
        <f t="shared" ca="1" si="13"/>
        <v>114.76363290391932</v>
      </c>
      <c r="J12" s="306">
        <f t="shared" ca="1" si="14"/>
        <v>1.4799871974961181</v>
      </c>
      <c r="K12" s="307">
        <f t="shared" ca="1" si="15"/>
        <v>8.3854569929037091</v>
      </c>
      <c r="L12" s="304">
        <f t="shared" ca="1" si="0"/>
        <v>8.5150602513775624</v>
      </c>
      <c r="M12" s="306">
        <f t="shared" ca="1" si="16"/>
        <v>1.3956522706583492</v>
      </c>
      <c r="N12" s="304">
        <f t="shared" ca="1" si="17"/>
        <v>79.964984776573473</v>
      </c>
      <c r="P12" s="310">
        <f t="shared" ca="1" si="18"/>
        <v>4</v>
      </c>
      <c r="Q12" s="304">
        <f t="shared" ca="1" si="19"/>
        <v>1257.74</v>
      </c>
      <c r="R12" s="306">
        <f t="shared" ca="1" si="20"/>
        <v>0.61809336592663489</v>
      </c>
      <c r="S12" s="307">
        <f t="shared" ca="1" si="21"/>
        <v>5.4515951312625717</v>
      </c>
      <c r="T12" s="304">
        <f t="shared" ca="1" si="1"/>
        <v>53.480148237685832</v>
      </c>
      <c r="U12" s="311">
        <f t="shared" ca="1" si="2"/>
        <v>0</v>
      </c>
      <c r="V12" s="306">
        <f t="shared" ca="1" si="3"/>
        <v>1.2239732120226907</v>
      </c>
      <c r="W12" s="304">
        <f t="shared" ca="1" si="4"/>
        <v>49.207405159928463</v>
      </c>
      <c r="Y12" s="314" t="str">
        <f t="shared" ca="1" si="22"/>
        <v/>
      </c>
      <c r="Z12" s="315" t="str">
        <f t="shared" ca="1" si="23"/>
        <v/>
      </c>
      <c r="AA12" s="316" t="str">
        <f t="shared" ca="1" si="24"/>
        <v/>
      </c>
      <c r="AC12" s="310" t="e">
        <f t="shared" ca="1" si="25"/>
        <v>#N/A</v>
      </c>
      <c r="AD12" s="323" t="e">
        <f t="shared" ca="1" si="26"/>
        <v>#N/A</v>
      </c>
      <c r="AE12" s="324">
        <f t="shared" ca="1" si="5"/>
        <v>8.3854569929037091</v>
      </c>
      <c r="AG12" s="306">
        <f t="shared" ca="1" si="27"/>
        <v>212.35401289467723</v>
      </c>
      <c r="AH12" s="304">
        <f t="shared" ca="1" si="28"/>
        <v>222.01418838421725</v>
      </c>
    </row>
    <row r="13" spans="1:248" x14ac:dyDescent="0.2">
      <c r="A13" s="347">
        <f t="shared" ca="1" si="6"/>
        <v>0.01</v>
      </c>
      <c r="B13" s="304">
        <f t="shared" ca="1" si="7"/>
        <v>0.09</v>
      </c>
      <c r="D13" s="306">
        <f t="shared" ca="1" si="8"/>
        <v>38.950763271102325</v>
      </c>
      <c r="E13" s="307">
        <f t="shared" ca="1" si="9"/>
        <v>210.30405909821761</v>
      </c>
      <c r="F13" s="304">
        <f t="shared" ca="1" si="10"/>
        <v>213.8807126240888</v>
      </c>
      <c r="G13" s="306">
        <f t="shared" ca="1" si="11"/>
        <v>20.387069712222711</v>
      </c>
      <c r="H13" s="307">
        <f t="shared" ca="1" si="12"/>
        <v>115.11095601367117</v>
      </c>
      <c r="I13" s="304">
        <f t="shared" ca="1" si="13"/>
        <v>116.90237296921038</v>
      </c>
      <c r="J13" s="306">
        <f t="shared" ca="1" si="14"/>
        <v>1.6819103564547901</v>
      </c>
      <c r="K13" s="307">
        <f t="shared" ca="1" si="15"/>
        <v>9.5260513500855097</v>
      </c>
      <c r="L13" s="304">
        <f t="shared" ca="1" si="0"/>
        <v>9.6733901384993164</v>
      </c>
      <c r="M13" s="306">
        <f t="shared" ca="1" si="16"/>
        <v>1.3955060467296876</v>
      </c>
      <c r="N13" s="304">
        <f t="shared" ca="1" si="17"/>
        <v>79.956606762597332</v>
      </c>
      <c r="P13" s="310">
        <f t="shared" ca="1" si="18"/>
        <v>4</v>
      </c>
      <c r="Q13" s="304">
        <f t="shared" ca="1" si="19"/>
        <v>1266.432</v>
      </c>
      <c r="R13" s="306">
        <f t="shared" ca="1" si="20"/>
        <v>0.62236489067470235</v>
      </c>
      <c r="S13" s="307">
        <f t="shared" ca="1" si="21"/>
        <v>5.4453714823558244</v>
      </c>
      <c r="T13" s="304">
        <f t="shared" ca="1" si="1"/>
        <v>53.419094241910642</v>
      </c>
      <c r="U13" s="311">
        <f t="shared" ca="1" si="2"/>
        <v>0</v>
      </c>
      <c r="V13" s="306">
        <f t="shared" ca="1" si="3"/>
        <v>1.223833614262136</v>
      </c>
      <c r="W13" s="304">
        <f t="shared" ca="1" si="4"/>
        <v>51.052734311734</v>
      </c>
      <c r="Y13" s="314" t="str">
        <f t="shared" ca="1" si="22"/>
        <v/>
      </c>
      <c r="Z13" s="315" t="str">
        <f t="shared" ca="1" si="23"/>
        <v/>
      </c>
      <c r="AA13" s="316" t="str">
        <f t="shared" ca="1" si="24"/>
        <v/>
      </c>
      <c r="AC13" s="310" t="e">
        <f t="shared" ca="1" si="25"/>
        <v>#N/A</v>
      </c>
      <c r="AD13" s="323" t="e">
        <f t="shared" ca="1" si="26"/>
        <v>#N/A</v>
      </c>
      <c r="AE13" s="324">
        <f t="shared" ca="1" si="5"/>
        <v>9.5260513500855097</v>
      </c>
      <c r="AG13" s="306">
        <f t="shared" ca="1" si="27"/>
        <v>213.87388155206747</v>
      </c>
      <c r="AH13" s="304">
        <f t="shared" ca="1" si="28"/>
        <v>223.53380275049025</v>
      </c>
    </row>
    <row r="14" spans="1:248" x14ac:dyDescent="0.2">
      <c r="A14" s="347">
        <f t="shared" ca="1" si="6"/>
        <v>0.01</v>
      </c>
      <c r="B14" s="304">
        <f t="shared" ca="1" si="7"/>
        <v>9.9999999999999992E-2</v>
      </c>
      <c r="D14" s="306">
        <f t="shared" ca="1" si="8"/>
        <v>39.24738558919686</v>
      </c>
      <c r="E14" s="307">
        <f t="shared" ca="1" si="9"/>
        <v>211.79144346301337</v>
      </c>
      <c r="F14" s="304">
        <f t="shared" ca="1" si="10"/>
        <v>215.39724417859642</v>
      </c>
      <c r="G14" s="306">
        <f t="shared" ca="1" si="11"/>
        <v>20.779543568114679</v>
      </c>
      <c r="H14" s="307">
        <f t="shared" ca="1" si="12"/>
        <v>117.22887044830131</v>
      </c>
      <c r="I14" s="304">
        <f t="shared" ca="1" si="13"/>
        <v>119.05627869828533</v>
      </c>
      <c r="J14" s="306">
        <f t="shared" ca="1" si="14"/>
        <v>1.8877434228564771</v>
      </c>
      <c r="K14" s="307">
        <f t="shared" ca="1" si="15"/>
        <v>10.687750482395373</v>
      </c>
      <c r="L14" s="304">
        <f t="shared" ca="1" si="0"/>
        <v>10.853183201461238</v>
      </c>
      <c r="M14" s="306">
        <f t="shared" ca="1" si="16"/>
        <v>1.3953623495692862</v>
      </c>
      <c r="N14" s="304">
        <f t="shared" ca="1" si="17"/>
        <v>79.948373521778322</v>
      </c>
      <c r="P14" s="310">
        <f t="shared" ca="1" si="18"/>
        <v>4</v>
      </c>
      <c r="Q14" s="304">
        <f t="shared" ca="1" si="19"/>
        <v>1275.124</v>
      </c>
      <c r="R14" s="306">
        <f t="shared" ca="1" si="20"/>
        <v>0.62663641542276971</v>
      </c>
      <c r="S14" s="307">
        <f t="shared" ca="1" si="21"/>
        <v>5.4391051182015966</v>
      </c>
      <c r="T14" s="304">
        <f t="shared" ca="1" si="1"/>
        <v>53.357621209557664</v>
      </c>
      <c r="U14" s="311">
        <f t="shared" ca="1" si="2"/>
        <v>0</v>
      </c>
      <c r="V14" s="306">
        <f t="shared" ca="1" si="3"/>
        <v>1.2236914498387874</v>
      </c>
      <c r="W14" s="304">
        <f t="shared" ca="1" si="4"/>
        <v>52.945189759541179</v>
      </c>
      <c r="Y14" s="314" t="str">
        <f t="shared" ca="1" si="22"/>
        <v/>
      </c>
      <c r="Z14" s="315" t="str">
        <f t="shared" ca="1" si="23"/>
        <v/>
      </c>
      <c r="AA14" s="316" t="str">
        <f t="shared" ca="1" si="24"/>
        <v/>
      </c>
      <c r="AC14" s="310" t="e">
        <f t="shared" ca="1" si="25"/>
        <v>#N/A</v>
      </c>
      <c r="AD14" s="323" t="e">
        <f t="shared" ca="1" si="26"/>
        <v>#N/A</v>
      </c>
      <c r="AE14" s="324">
        <f t="shared" ca="1" si="5"/>
        <v>10.687750482395373</v>
      </c>
      <c r="AG14" s="306">
        <f t="shared" ca="1" si="27"/>
        <v>215.39044998859083</v>
      </c>
      <c r="AH14" s="304">
        <f t="shared" ca="1" si="28"/>
        <v>225.05012112966793</v>
      </c>
    </row>
    <row r="15" spans="1:248" x14ac:dyDescent="0.2">
      <c r="A15" s="347">
        <f t="shared" ca="1" si="6"/>
        <v>0.01</v>
      </c>
      <c r="B15" s="304">
        <f t="shared" ca="1" si="7"/>
        <v>0.10999999999999999</v>
      </c>
      <c r="D15" s="306">
        <f t="shared" ca="1" si="8"/>
        <v>39.454842071604318</v>
      </c>
      <c r="E15" s="307">
        <f t="shared" ca="1" si="9"/>
        <v>212.77653346301275</v>
      </c>
      <c r="F15" s="304">
        <f t="shared" ca="1" si="10"/>
        <v>216.40364543008934</v>
      </c>
      <c r="G15" s="306">
        <f t="shared" ca="1" si="11"/>
        <v>21.174091988830721</v>
      </c>
      <c r="H15" s="307">
        <f t="shared" ca="1" si="12"/>
        <v>119.35663578293143</v>
      </c>
      <c r="I15" s="304">
        <f t="shared" ca="1" si="13"/>
        <v>121.22024862608893</v>
      </c>
      <c r="J15" s="306">
        <f t="shared" ca="1" si="14"/>
        <v>2.0975116006412042</v>
      </c>
      <c r="K15" s="307">
        <f t="shared" ca="1" si="15"/>
        <v>11.870678013551537</v>
      </c>
      <c r="L15" s="304">
        <f t="shared" ca="1" si="0"/>
        <v>12.054565583887305</v>
      </c>
      <c r="M15" s="306">
        <f t="shared" ca="1" si="16"/>
        <v>1.3952211031202362</v>
      </c>
      <c r="N15" s="304">
        <f t="shared" ca="1" si="17"/>
        <v>79.940280696376547</v>
      </c>
      <c r="P15" s="310">
        <f t="shared" ca="1" si="18"/>
        <v>5</v>
      </c>
      <c r="Q15" s="304">
        <f t="shared" ca="1" si="19"/>
        <v>1281.066</v>
      </c>
      <c r="R15" s="306">
        <f t="shared" ca="1" si="20"/>
        <v>0.62955650286559262</v>
      </c>
      <c r="S15" s="307">
        <f t="shared" ca="1" si="21"/>
        <v>5.432809553172941</v>
      </c>
      <c r="T15" s="304">
        <f t="shared" ca="1" si="1"/>
        <v>53.295861716626554</v>
      </c>
      <c r="U15" s="311">
        <f t="shared" ca="1" si="2"/>
        <v>0</v>
      </c>
      <c r="V15" s="306">
        <f t="shared" ca="1" si="3"/>
        <v>1.2235467045234731</v>
      </c>
      <c r="W15" s="304">
        <f t="shared" ca="1" si="4"/>
        <v>54.880854968767473</v>
      </c>
      <c r="Y15" s="314" t="str">
        <f t="shared" ca="1" si="22"/>
        <v/>
      </c>
      <c r="Z15" s="315" t="str">
        <f t="shared" ca="1" si="23"/>
        <v/>
      </c>
      <c r="AA15" s="316" t="str">
        <f t="shared" ca="1" si="24"/>
        <v/>
      </c>
      <c r="AC15" s="310" t="e">
        <f t="shared" ca="1" si="25"/>
        <v>#N/A</v>
      </c>
      <c r="AD15" s="323" t="e">
        <f t="shared" ca="1" si="26"/>
        <v>#N/A</v>
      </c>
      <c r="AE15" s="324">
        <f t="shared" ca="1" si="5"/>
        <v>11.870678013551537</v>
      </c>
      <c r="AG15" s="306">
        <f t="shared" ca="1" si="27"/>
        <v>216.39687185977203</v>
      </c>
      <c r="AH15" s="304">
        <f t="shared" ca="1" si="28"/>
        <v>226.05629706331149</v>
      </c>
    </row>
    <row r="16" spans="1:248" x14ac:dyDescent="0.2">
      <c r="A16" s="347">
        <f t="shared" ca="1" si="6"/>
        <v>0.01</v>
      </c>
      <c r="B16" s="304">
        <f t="shared" ca="1" si="7"/>
        <v>0.11999999999999998</v>
      </c>
      <c r="D16" s="306">
        <f t="shared" ca="1" si="8"/>
        <v>39.572645873681452</v>
      </c>
      <c r="E16" s="307">
        <f t="shared" ca="1" si="9"/>
        <v>213.25778883379871</v>
      </c>
      <c r="F16" s="304">
        <f t="shared" ca="1" si="10"/>
        <v>216.8983144234295</v>
      </c>
      <c r="G16" s="306">
        <f t="shared" ca="1" si="11"/>
        <v>21.569818447567535</v>
      </c>
      <c r="H16" s="307">
        <f t="shared" ca="1" si="12"/>
        <v>121.48921367126943</v>
      </c>
      <c r="I16" s="304">
        <f t="shared" ca="1" si="13"/>
        <v>123.38916527120354</v>
      </c>
      <c r="J16" s="306">
        <f t="shared" ca="1" si="14"/>
        <v>2.3112311528231957</v>
      </c>
      <c r="K16" s="307">
        <f t="shared" ca="1" si="15"/>
        <v>13.074907260822542</v>
      </c>
      <c r="L16" s="304">
        <f t="shared" ca="1" si="0"/>
        <v>13.277612335088357</v>
      </c>
      <c r="M16" s="306">
        <f t="shared" ca="1" si="16"/>
        <v>1.3950822289082572</v>
      </c>
      <c r="N16" s="304">
        <f t="shared" ca="1" si="17"/>
        <v>79.932323790146938</v>
      </c>
      <c r="P16" s="310">
        <f t="shared" ca="1" si="18"/>
        <v>5</v>
      </c>
      <c r="Q16" s="304">
        <f t="shared" ca="1" si="19"/>
        <v>1284.258</v>
      </c>
      <c r="R16" s="306">
        <f t="shared" ca="1" si="20"/>
        <v>0.63112515300317107</v>
      </c>
      <c r="S16" s="307">
        <f t="shared" ca="1" si="21"/>
        <v>5.4264983016429094</v>
      </c>
      <c r="T16" s="304">
        <f t="shared" ca="1" si="1"/>
        <v>53.233948339116942</v>
      </c>
      <c r="U16" s="311">
        <f t="shared" ca="1" si="2"/>
        <v>0</v>
      </c>
      <c r="V16" s="306">
        <f t="shared" ca="1" si="3"/>
        <v>1.2233993702648167</v>
      </c>
      <c r="W16" s="304">
        <f t="shared" ca="1" si="4"/>
        <v>56.855473539760801</v>
      </c>
      <c r="Y16" s="314" t="str">
        <f t="shared" ca="1" si="22"/>
        <v/>
      </c>
      <c r="Z16" s="315" t="str">
        <f t="shared" ca="1" si="23"/>
        <v/>
      </c>
      <c r="AA16" s="316" t="str">
        <f t="shared" ca="1" si="24"/>
        <v/>
      </c>
      <c r="AC16" s="310" t="e">
        <f t="shared" ca="1" si="25"/>
        <v>#N/A</v>
      </c>
      <c r="AD16" s="323" t="e">
        <f t="shared" ca="1" si="26"/>
        <v>#N/A</v>
      </c>
      <c r="AE16" s="324">
        <f t="shared" ca="1" si="5"/>
        <v>13.074907260822542</v>
      </c>
      <c r="AG16" s="306">
        <f t="shared" ca="1" si="27"/>
        <v>216.8915455270012</v>
      </c>
      <c r="AH16" s="304">
        <f t="shared" ca="1" si="28"/>
        <v>226.55072879301011</v>
      </c>
    </row>
    <row r="17" spans="1:34" x14ac:dyDescent="0.2">
      <c r="A17" s="347">
        <f t="shared" ca="1" si="6"/>
        <v>0.01</v>
      </c>
      <c r="B17" s="304">
        <f t="shared" ca="1" si="7"/>
        <v>0.12999999999999998</v>
      </c>
      <c r="D17" s="306">
        <f t="shared" ca="1" si="8"/>
        <v>39.689115928213184</v>
      </c>
      <c r="E17" s="307">
        <f t="shared" ca="1" si="9"/>
        <v>213.73381410986045</v>
      </c>
      <c r="F17" s="304">
        <f t="shared" ca="1" si="10"/>
        <v>217.38760134173137</v>
      </c>
      <c r="G17" s="306">
        <f t="shared" ca="1" si="11"/>
        <v>21.966709606849665</v>
      </c>
      <c r="H17" s="307">
        <f t="shared" ca="1" si="12"/>
        <v>123.62655181236804</v>
      </c>
      <c r="I17" s="304">
        <f t="shared" ca="1" si="13"/>
        <v>125.56297481330944</v>
      </c>
      <c r="J17" s="306">
        <f t="shared" ca="1" si="14"/>
        <v>2.5289137930952816</v>
      </c>
      <c r="K17" s="307">
        <f t="shared" ca="1" si="15"/>
        <v>14.30048608824073</v>
      </c>
      <c r="L17" s="304">
        <f t="shared" ca="1" si="0"/>
        <v>14.522372648189213</v>
      </c>
      <c r="M17" s="306">
        <f t="shared" ca="1" si="16"/>
        <v>1.3949456521262329</v>
      </c>
      <c r="N17" s="304">
        <f t="shared" ca="1" si="17"/>
        <v>79.92449851695747</v>
      </c>
      <c r="P17" s="310">
        <f t="shared" ca="1" si="18"/>
        <v>5</v>
      </c>
      <c r="Q17" s="304">
        <f t="shared" ca="1" si="19"/>
        <v>1287.45</v>
      </c>
      <c r="R17" s="306">
        <f t="shared" ca="1" si="20"/>
        <v>0.63269380314074941</v>
      </c>
      <c r="S17" s="307">
        <f t="shared" ca="1" si="21"/>
        <v>5.4201713636115016</v>
      </c>
      <c r="T17" s="304">
        <f t="shared" ca="1" si="1"/>
        <v>53.171881077028836</v>
      </c>
      <c r="U17" s="311">
        <f t="shared" ca="1" si="2"/>
        <v>0</v>
      </c>
      <c r="V17" s="306">
        <f t="shared" ca="1" si="3"/>
        <v>1.223249442145603</v>
      </c>
      <c r="W17" s="304">
        <f t="shared" ca="1" si="4"/>
        <v>58.869208276288767</v>
      </c>
      <c r="Y17" s="314" t="str">
        <f t="shared" ca="1" si="22"/>
        <v/>
      </c>
      <c r="Z17" s="315" t="str">
        <f t="shared" ca="1" si="23"/>
        <v/>
      </c>
      <c r="AA17" s="316" t="str">
        <f t="shared" ca="1" si="24"/>
        <v/>
      </c>
      <c r="AC17" s="310" t="e">
        <f t="shared" ca="1" si="25"/>
        <v>#N/A</v>
      </c>
      <c r="AD17" s="323" t="e">
        <f t="shared" ca="1" si="26"/>
        <v>#N/A</v>
      </c>
      <c r="AE17" s="324">
        <f t="shared" ca="1" si="5"/>
        <v>14.30048608824073</v>
      </c>
      <c r="AG17" s="306">
        <f t="shared" ca="1" si="27"/>
        <v>217.38083710291568</v>
      </c>
      <c r="AH17" s="304">
        <f t="shared" ca="1" si="28"/>
        <v>227.03978230686135</v>
      </c>
    </row>
    <row r="18" spans="1:34" x14ac:dyDescent="0.2">
      <c r="A18" s="347">
        <f t="shared" ca="1" si="6"/>
        <v>0.01</v>
      </c>
      <c r="B18" s="304">
        <f t="shared" ca="1" si="7"/>
        <v>0.13999999999999999</v>
      </c>
      <c r="D18" s="306">
        <f t="shared" ca="1" si="8"/>
        <v>39.804255577594965</v>
      </c>
      <c r="E18" s="307">
        <f t="shared" ca="1" si="9"/>
        <v>214.20456351850987</v>
      </c>
      <c r="F18" s="304">
        <f t="shared" ca="1" si="10"/>
        <v>217.87146163332596</v>
      </c>
      <c r="G18" s="306">
        <f t="shared" ca="1" si="11"/>
        <v>22.364752162625614</v>
      </c>
      <c r="H18" s="307">
        <f t="shared" ca="1" si="12"/>
        <v>125.76859744755313</v>
      </c>
      <c r="I18" s="304">
        <f t="shared" ca="1" si="13"/>
        <v>127.74162298648133</v>
      </c>
      <c r="J18" s="306">
        <f t="shared" ca="1" si="14"/>
        <v>2.7505711019426582</v>
      </c>
      <c r="K18" s="307">
        <f t="shared" ca="1" si="15"/>
        <v>15.547461834540336</v>
      </c>
      <c r="L18" s="304">
        <f t="shared" ca="1" si="0"/>
        <v>15.788895176146125</v>
      </c>
      <c r="M18" s="306">
        <f t="shared" ca="1" si="16"/>
        <v>1.3948113014083148</v>
      </c>
      <c r="N18" s="304">
        <f t="shared" ca="1" si="17"/>
        <v>79.916800787846213</v>
      </c>
      <c r="P18" s="310">
        <f t="shared" ca="1" si="18"/>
        <v>5</v>
      </c>
      <c r="Q18" s="304">
        <f t="shared" ca="1" si="19"/>
        <v>1290.6420000000001</v>
      </c>
      <c r="R18" s="306">
        <f t="shared" ca="1" si="20"/>
        <v>0.63426245327832775</v>
      </c>
      <c r="S18" s="307">
        <f t="shared" ca="1" si="21"/>
        <v>5.4138287390787188</v>
      </c>
      <c r="T18" s="304">
        <f t="shared" ca="1" si="1"/>
        <v>53.109659930362234</v>
      </c>
      <c r="U18" s="311">
        <f t="shared" ca="1" si="2"/>
        <v>0</v>
      </c>
      <c r="V18" s="306">
        <f t="shared" ca="1" si="3"/>
        <v>1.223096915332081</v>
      </c>
      <c r="W18" s="304">
        <f t="shared" ca="1" si="4"/>
        <v>60.922217977316727</v>
      </c>
      <c r="Y18" s="314" t="str">
        <f t="shared" ca="1" si="22"/>
        <v/>
      </c>
      <c r="Z18" s="315" t="str">
        <f t="shared" ca="1" si="23"/>
        <v/>
      </c>
      <c r="AA18" s="316" t="str">
        <f t="shared" ca="1" si="24"/>
        <v/>
      </c>
      <c r="AC18" s="310" t="e">
        <f t="shared" ca="1" si="25"/>
        <v>#N/A</v>
      </c>
      <c r="AD18" s="323" t="e">
        <f t="shared" ca="1" si="26"/>
        <v>#N/A</v>
      </c>
      <c r="AE18" s="324">
        <f t="shared" ca="1" si="5"/>
        <v>15.547461834540336</v>
      </c>
      <c r="AG18" s="306">
        <f t="shared" ca="1" si="27"/>
        <v>217.86470202963793</v>
      </c>
      <c r="AH18" s="304">
        <f t="shared" ca="1" si="28"/>
        <v>227.52341292815336</v>
      </c>
    </row>
    <row r="19" spans="1:34" x14ac:dyDescent="0.2">
      <c r="A19" s="347">
        <f t="shared" ca="1" si="6"/>
        <v>0.01</v>
      </c>
      <c r="B19" s="304">
        <f t="shared" ca="1" si="7"/>
        <v>0.15</v>
      </c>
      <c r="D19" s="306">
        <f t="shared" ca="1" si="8"/>
        <v>39.918067659079853</v>
      </c>
      <c r="E19" s="307">
        <f t="shared" ca="1" si="9"/>
        <v>214.66999181000577</v>
      </c>
      <c r="F19" s="304">
        <f t="shared" ca="1" si="10"/>
        <v>218.34985117774369</v>
      </c>
      <c r="G19" s="306">
        <f t="shared" ca="1" si="11"/>
        <v>22.763932839216412</v>
      </c>
      <c r="H19" s="307">
        <f t="shared" ca="1" si="12"/>
        <v>127.91529736565319</v>
      </c>
      <c r="I19" s="304">
        <f t="shared" ca="1" si="13"/>
        <v>129.92505508350513</v>
      </c>
      <c r="J19" s="306">
        <f t="shared" ca="1" si="14"/>
        <v>2.9762145269518685</v>
      </c>
      <c r="K19" s="307">
        <f t="shared" ca="1" si="15"/>
        <v>16.815881308606368</v>
      </c>
      <c r="L19" s="304">
        <f t="shared" ca="1" si="0"/>
        <v>17.077228027275865</v>
      </c>
      <c r="M19" s="306">
        <f t="shared" ca="1" si="16"/>
        <v>1.3946791086212027</v>
      </c>
      <c r="N19" s="304">
        <f t="shared" ca="1" si="17"/>
        <v>79.909226699062614</v>
      </c>
      <c r="P19" s="310">
        <f t="shared" ca="1" si="18"/>
        <v>5</v>
      </c>
      <c r="Q19" s="304">
        <f t="shared" ca="1" si="19"/>
        <v>1293.8340000000001</v>
      </c>
      <c r="R19" s="306">
        <f t="shared" ca="1" si="20"/>
        <v>0.6358311034159061</v>
      </c>
      <c r="S19" s="307">
        <f t="shared" ca="1" si="21"/>
        <v>5.4074704280445598</v>
      </c>
      <c r="T19" s="304">
        <f t="shared" ca="1" si="1"/>
        <v>53.047284899117138</v>
      </c>
      <c r="U19" s="311">
        <f t="shared" ca="1" si="2"/>
        <v>0</v>
      </c>
      <c r="V19" s="306">
        <f t="shared" ca="1" si="3"/>
        <v>1.2229417850745907</v>
      </c>
      <c r="W19" s="304">
        <f t="shared" ca="1" si="4"/>
        <v>63.014657382583536</v>
      </c>
      <c r="Y19" s="314" t="str">
        <f t="shared" ca="1" si="22"/>
        <v/>
      </c>
      <c r="Z19" s="315" t="str">
        <f t="shared" ca="1" si="23"/>
        <v/>
      </c>
      <c r="AA19" s="316" t="str">
        <f t="shared" ca="1" si="24"/>
        <v/>
      </c>
      <c r="AC19" s="310" t="e">
        <f t="shared" ca="1" si="25"/>
        <v>#N/A</v>
      </c>
      <c r="AD19" s="323" t="e">
        <f t="shared" ca="1" si="26"/>
        <v>#N/A</v>
      </c>
      <c r="AE19" s="324">
        <f t="shared" ca="1" si="5"/>
        <v>16.815881308606368</v>
      </c>
      <c r="AG19" s="306">
        <f t="shared" ca="1" si="27"/>
        <v>218.34309618079686</v>
      </c>
      <c r="AH19" s="304">
        <f t="shared" ca="1" si="28"/>
        <v>228.00157641703956</v>
      </c>
    </row>
    <row r="20" spans="1:34" x14ac:dyDescent="0.2">
      <c r="A20" s="347">
        <f t="shared" ca="1" si="6"/>
        <v>0.01</v>
      </c>
      <c r="B20" s="304">
        <f t="shared" ca="1" si="7"/>
        <v>0.16</v>
      </c>
      <c r="D20" s="306">
        <f t="shared" ca="1" si="8"/>
        <v>40.030554543100727</v>
      </c>
      <c r="E20" s="307">
        <f t="shared" ca="1" si="9"/>
        <v>215.13005426300444</v>
      </c>
      <c r="F20" s="304">
        <f t="shared" ca="1" si="10"/>
        <v>218.82272629741044</v>
      </c>
      <c r="G20" s="306">
        <f t="shared" ca="1" si="11"/>
        <v>23.164238384647419</v>
      </c>
      <c r="H20" s="307">
        <f t="shared" ca="1" si="12"/>
        <v>130.06659790828323</v>
      </c>
      <c r="I20" s="304">
        <f t="shared" ca="1" si="13"/>
        <v>132.11321596031112</v>
      </c>
      <c r="J20" s="306">
        <f t="shared" ca="1" si="14"/>
        <v>3.2058553830711878</v>
      </c>
      <c r="K20" s="307">
        <f t="shared" ca="1" si="15"/>
        <v>18.105790784976051</v>
      </c>
      <c r="L20" s="304">
        <f t="shared" ca="1" si="0"/>
        <v>18.387418760839985</v>
      </c>
      <c r="M20" s="306">
        <f t="shared" ca="1" si="16"/>
        <v>1.394549008671059</v>
      </c>
      <c r="N20" s="304">
        <f t="shared" ca="1" si="17"/>
        <v>79.901772521004531</v>
      </c>
      <c r="P20" s="310">
        <f t="shared" ca="1" si="18"/>
        <v>5</v>
      </c>
      <c r="Q20" s="304">
        <f t="shared" ca="1" si="19"/>
        <v>1297.0260000000001</v>
      </c>
      <c r="R20" s="306">
        <f t="shared" ca="1" si="20"/>
        <v>0.63739975355348455</v>
      </c>
      <c r="S20" s="307">
        <f t="shared" ca="1" si="21"/>
        <v>5.4010964305090248</v>
      </c>
      <c r="T20" s="304">
        <f t="shared" ca="1" si="1"/>
        <v>52.984755983293539</v>
      </c>
      <c r="U20" s="311">
        <f t="shared" ca="1" si="2"/>
        <v>0</v>
      </c>
      <c r="V20" s="306">
        <f t="shared" ca="1" si="3"/>
        <v>1.2227840467081752</v>
      </c>
      <c r="W20" s="304">
        <f t="shared" ca="1" si="4"/>
        <v>65.146677118875132</v>
      </c>
      <c r="Y20" s="314" t="str">
        <f t="shared" ca="1" si="22"/>
        <v/>
      </c>
      <c r="Z20" s="315" t="str">
        <f t="shared" ca="1" si="23"/>
        <v/>
      </c>
      <c r="AA20" s="316" t="str">
        <f t="shared" ca="1" si="24"/>
        <v/>
      </c>
      <c r="AC20" s="310" t="e">
        <f t="shared" ca="1" si="25"/>
        <v>#N/A</v>
      </c>
      <c r="AD20" s="323" t="e">
        <f t="shared" ca="1" si="26"/>
        <v>#N/A</v>
      </c>
      <c r="AE20" s="324">
        <f t="shared" ca="1" si="5"/>
        <v>18.105790784976051</v>
      </c>
      <c r="AG20" s="306">
        <f t="shared" ca="1" si="27"/>
        <v>218.81597587320476</v>
      </c>
      <c r="AH20" s="304">
        <f t="shared" ca="1" si="28"/>
        <v>228.47422898189535</v>
      </c>
    </row>
    <row r="21" spans="1:34" x14ac:dyDescent="0.2">
      <c r="A21" s="347">
        <f t="shared" ca="1" si="6"/>
        <v>0.01</v>
      </c>
      <c r="B21" s="304">
        <f t="shared" ca="1" si="7"/>
        <v>0.17</v>
      </c>
      <c r="D21" s="306">
        <f t="shared" ca="1" si="8"/>
        <v>40.141718168841471</v>
      </c>
      <c r="E21" s="307">
        <f t="shared" ca="1" si="9"/>
        <v>215.5847066904094</v>
      </c>
      <c r="F21" s="304">
        <f t="shared" ca="1" si="10"/>
        <v>219.29004376928867</v>
      </c>
      <c r="G21" s="306">
        <f t="shared" ca="1" si="11"/>
        <v>23.565655566335835</v>
      </c>
      <c r="H21" s="307">
        <f t="shared" ca="1" si="12"/>
        <v>132.22244497518733</v>
      </c>
      <c r="I21" s="304">
        <f t="shared" ca="1" si="13"/>
        <v>134.30605004052356</v>
      </c>
      <c r="J21" s="306">
        <f t="shared" ca="1" si="14"/>
        <v>3.4395048528261039</v>
      </c>
      <c r="K21" s="307">
        <f t="shared" ca="1" si="15"/>
        <v>19.417235999393405</v>
      </c>
      <c r="L21" s="304">
        <f t="shared" ca="1" si="0"/>
        <v>19.719514382680764</v>
      </c>
      <c r="M21" s="306">
        <f t="shared" ca="1" si="16"/>
        <v>1.3944209393246665</v>
      </c>
      <c r="N21" s="304">
        <f t="shared" ca="1" si="17"/>
        <v>79.894434687971241</v>
      </c>
      <c r="P21" s="310">
        <f t="shared" ca="1" si="18"/>
        <v>5</v>
      </c>
      <c r="Q21" s="304">
        <f t="shared" ca="1" si="19"/>
        <v>1300.2180000000001</v>
      </c>
      <c r="R21" s="306">
        <f t="shared" ca="1" si="20"/>
        <v>0.63896840369106289</v>
      </c>
      <c r="S21" s="307">
        <f t="shared" ca="1" si="21"/>
        <v>5.3947067464721146</v>
      </c>
      <c r="T21" s="304">
        <f t="shared" ca="1" si="1"/>
        <v>52.922073182891445</v>
      </c>
      <c r="U21" s="311">
        <f t="shared" ca="1" si="2"/>
        <v>0</v>
      </c>
      <c r="V21" s="306">
        <f t="shared" ca="1" si="3"/>
        <v>1.22262369565319</v>
      </c>
      <c r="W21" s="304">
        <f t="shared" ca="1" si="4"/>
        <v>67.318423647022655</v>
      </c>
      <c r="Y21" s="314" t="str">
        <f t="shared" ca="1" si="22"/>
        <v/>
      </c>
      <c r="Z21" s="315" t="str">
        <f t="shared" ca="1" si="23"/>
        <v/>
      </c>
      <c r="AA21" s="316" t="str">
        <f t="shared" ca="1" si="24"/>
        <v/>
      </c>
      <c r="AC21" s="310" t="e">
        <f t="shared" ca="1" si="25"/>
        <v>#N/A</v>
      </c>
      <c r="AD21" s="323" t="e">
        <f t="shared" ca="1" si="26"/>
        <v>#N/A</v>
      </c>
      <c r="AE21" s="324">
        <f t="shared" ca="1" si="5"/>
        <v>19.417235999393405</v>
      </c>
      <c r="AG21" s="306">
        <f t="shared" ca="1" si="27"/>
        <v>219.28329787848136</v>
      </c>
      <c r="AH21" s="304">
        <f t="shared" ca="1" si="28"/>
        <v>228.94132729064535</v>
      </c>
    </row>
    <row r="22" spans="1:34" x14ac:dyDescent="0.2">
      <c r="A22" s="347">
        <f t="shared" ca="1" si="6"/>
        <v>0.01</v>
      </c>
      <c r="B22" s="304">
        <f t="shared" ca="1" si="7"/>
        <v>0.18000000000000002</v>
      </c>
      <c r="D22" s="306">
        <f t="shared" ca="1" si="8"/>
        <v>40.251560077302756</v>
      </c>
      <c r="E22" s="307">
        <f t="shared" ca="1" si="9"/>
        <v>216.03390544557794</v>
      </c>
      <c r="F22" s="304">
        <f t="shared" ca="1" si="10"/>
        <v>219.75176083646207</v>
      </c>
      <c r="G22" s="306">
        <f t="shared" ca="1" si="11"/>
        <v>23.968171167108864</v>
      </c>
      <c r="H22" s="307">
        <f t="shared" ca="1" si="12"/>
        <v>134.38278402964312</v>
      </c>
      <c r="I22" s="304">
        <f t="shared" ca="1" si="13"/>
        <v>136.50350132012559</v>
      </c>
      <c r="J22" s="306">
        <f t="shared" ca="1" si="14"/>
        <v>3.6771739864933273</v>
      </c>
      <c r="K22" s="307">
        <f t="shared" ca="1" si="15"/>
        <v>20.750262144417558</v>
      </c>
      <c r="L22" s="304">
        <f t="shared" ca="1" si="0"/>
        <v>21.07356134090751</v>
      </c>
      <c r="M22" s="306">
        <f t="shared" ca="1" si="16"/>
        <v>1.3942948410435863</v>
      </c>
      <c r="N22" s="304">
        <f t="shared" ca="1" si="17"/>
        <v>79.88720978866148</v>
      </c>
      <c r="P22" s="310">
        <f t="shared" ca="1" si="18"/>
        <v>5</v>
      </c>
      <c r="Q22" s="304">
        <f t="shared" ca="1" si="19"/>
        <v>1303.4100000000001</v>
      </c>
      <c r="R22" s="306">
        <f t="shared" ca="1" si="20"/>
        <v>0.64053705382864123</v>
      </c>
      <c r="S22" s="307">
        <f t="shared" ca="1" si="21"/>
        <v>5.3883013759338283</v>
      </c>
      <c r="T22" s="304">
        <f t="shared" ca="1" si="1"/>
        <v>52.859236497910857</v>
      </c>
      <c r="U22" s="311">
        <f t="shared" ca="1" si="2"/>
        <v>0</v>
      </c>
      <c r="V22" s="306">
        <f t="shared" ca="1" si="3"/>
        <v>1.2224607274158976</v>
      </c>
      <c r="W22" s="304">
        <f t="shared" ca="1" si="4"/>
        <v>69.530039209649274</v>
      </c>
      <c r="Y22" s="314" t="str">
        <f t="shared" ca="1" si="22"/>
        <v/>
      </c>
      <c r="Z22" s="315" t="str">
        <f t="shared" ca="1" si="23"/>
        <v/>
      </c>
      <c r="AA22" s="316" t="str">
        <f t="shared" ca="1" si="24"/>
        <v/>
      </c>
      <c r="AC22" s="310" t="e">
        <f t="shared" ca="1" si="25"/>
        <v>#N/A</v>
      </c>
      <c r="AD22" s="323" t="e">
        <f t="shared" ca="1" si="26"/>
        <v>#N/A</v>
      </c>
      <c r="AE22" s="324">
        <f t="shared" ca="1" si="5"/>
        <v>20.750262144417558</v>
      </c>
      <c r="AG22" s="306">
        <f t="shared" ca="1" si="27"/>
        <v>219.74501943462187</v>
      </c>
      <c r="AH22" s="304">
        <f t="shared" ca="1" si="28"/>
        <v>229.40282848205658</v>
      </c>
    </row>
    <row r="23" spans="1:34" x14ac:dyDescent="0.2">
      <c r="A23" s="347">
        <f t="shared" ca="1" si="6"/>
        <v>0.01</v>
      </c>
      <c r="B23" s="304">
        <f t="shared" ca="1" si="7"/>
        <v>0.19000000000000003</v>
      </c>
      <c r="D23" s="306">
        <f t="shared" ca="1" si="8"/>
        <v>40.360081442081992</v>
      </c>
      <c r="E23" s="307">
        <f t="shared" ca="1" si="9"/>
        <v>216.47760742884574</v>
      </c>
      <c r="F23" s="304">
        <f t="shared" ca="1" si="10"/>
        <v>220.20783521966004</v>
      </c>
      <c r="G23" s="306">
        <f t="shared" ca="1" si="11"/>
        <v>24.371771981529683</v>
      </c>
      <c r="H23" s="307">
        <f t="shared" ca="1" si="12"/>
        <v>136.54756010393157</v>
      </c>
      <c r="I23" s="304">
        <f t="shared" ca="1" si="13"/>
        <v>138.70551337223938</v>
      </c>
      <c r="J23" s="306">
        <f t="shared" ca="1" si="14"/>
        <v>3.9188737022365201</v>
      </c>
      <c r="K23" s="307">
        <f t="shared" ca="1" si="15"/>
        <v>22.104913865085432</v>
      </c>
      <c r="L23" s="304">
        <f t="shared" ca="1" si="0"/>
        <v>22.449605521632829</v>
      </c>
      <c r="M23" s="306">
        <f t="shared" ca="1" si="16"/>
        <v>1.394170656830197</v>
      </c>
      <c r="N23" s="304">
        <f t="shared" ca="1" si="17"/>
        <v>79.880094557352123</v>
      </c>
      <c r="P23" s="310">
        <f t="shared" ca="1" si="18"/>
        <v>5</v>
      </c>
      <c r="Q23" s="304">
        <f t="shared" ca="1" si="19"/>
        <v>1306.6020000000001</v>
      </c>
      <c r="R23" s="306">
        <f t="shared" ca="1" si="20"/>
        <v>0.64210570396621969</v>
      </c>
      <c r="S23" s="307">
        <f t="shared" ca="1" si="21"/>
        <v>5.381880318894166</v>
      </c>
      <c r="T23" s="304">
        <f t="shared" ca="1" si="1"/>
        <v>52.796245928351773</v>
      </c>
      <c r="U23" s="311">
        <f t="shared" ca="1" si="2"/>
        <v>0</v>
      </c>
      <c r="V23" s="306">
        <f t="shared" ca="1" si="3"/>
        <v>1.2222951375890578</v>
      </c>
      <c r="W23" s="304">
        <f t="shared" ca="1" si="4"/>
        <v>71.781661779691831</v>
      </c>
      <c r="Y23" s="314" t="str">
        <f t="shared" ca="1" si="22"/>
        <v/>
      </c>
      <c r="Z23" s="315" t="str">
        <f t="shared" ca="1" si="23"/>
        <v/>
      </c>
      <c r="AA23" s="316" t="str">
        <f t="shared" ca="1" si="24"/>
        <v/>
      </c>
      <c r="AC23" s="310" t="e">
        <f t="shared" ca="1" si="25"/>
        <v>#N/A</v>
      </c>
      <c r="AD23" s="323" t="e">
        <f t="shared" ca="1" si="26"/>
        <v>#N/A</v>
      </c>
      <c r="AE23" s="324">
        <f t="shared" ca="1" si="5"/>
        <v>22.104913865085432</v>
      </c>
      <c r="AG23" s="306">
        <f t="shared" ca="1" si="27"/>
        <v>220.20109825750703</v>
      </c>
      <c r="AH23" s="304">
        <f t="shared" ca="1" si="28"/>
        <v>229.85869017699309</v>
      </c>
    </row>
    <row r="24" spans="1:34" x14ac:dyDescent="0.2">
      <c r="A24" s="347">
        <f t="shared" ca="1" si="6"/>
        <v>0.01</v>
      </c>
      <c r="B24" s="304">
        <f t="shared" ca="1" si="7"/>
        <v>0.20000000000000004</v>
      </c>
      <c r="D24" s="306">
        <f t="shared" ca="1" si="8"/>
        <v>40.467283098065167</v>
      </c>
      <c r="E24" s="307">
        <f t="shared" ca="1" si="9"/>
        <v>216.91577009433544</v>
      </c>
      <c r="F24" s="304">
        <f t="shared" ca="1" si="10"/>
        <v>220.65822512872151</v>
      </c>
      <c r="G24" s="306">
        <f t="shared" ca="1" si="11"/>
        <v>24.776444812510334</v>
      </c>
      <c r="H24" s="307">
        <f t="shared" ca="1" si="12"/>
        <v>138.71671780487492</v>
      </c>
      <c r="I24" s="304">
        <f t="shared" ca="1" si="13"/>
        <v>140.91202935202045</v>
      </c>
      <c r="J24" s="306">
        <f t="shared" ca="1" si="14"/>
        <v>4.1646147862067204</v>
      </c>
      <c r="K24" s="307">
        <f t="shared" ca="1" si="15"/>
        <v>23.481235254629464</v>
      </c>
      <c r="L24" s="304">
        <f t="shared" ca="1" si="0"/>
        <v>23.847692244759141</v>
      </c>
      <c r="M24" s="306">
        <f t="shared" ca="1" si="16"/>
        <v>1.3940483320846053</v>
      </c>
      <c r="N24" s="304">
        <f t="shared" ca="1" si="17"/>
        <v>79.873085865699707</v>
      </c>
      <c r="P24" s="310">
        <f t="shared" ca="1" si="18"/>
        <v>5</v>
      </c>
      <c r="Q24" s="304">
        <f t="shared" ca="1" si="19"/>
        <v>1309.7940000000001</v>
      </c>
      <c r="R24" s="306">
        <f t="shared" ca="1" si="20"/>
        <v>0.64367435410379803</v>
      </c>
      <c r="S24" s="307">
        <f t="shared" ca="1" si="21"/>
        <v>5.3754435753531276</v>
      </c>
      <c r="T24" s="304">
        <f t="shared" ca="1" si="1"/>
        <v>52.733101474214187</v>
      </c>
      <c r="U24" s="311">
        <f t="shared" ca="1" si="2"/>
        <v>0</v>
      </c>
      <c r="V24" s="306">
        <f t="shared" ca="1" si="3"/>
        <v>1.2221269218525024</v>
      </c>
      <c r="W24" s="304">
        <f t="shared" ca="1" si="4"/>
        <v>74.073425009721575</v>
      </c>
      <c r="Y24" s="314" t="str">
        <f t="shared" ca="1" si="22"/>
        <v/>
      </c>
      <c r="Z24" s="315" t="str">
        <f t="shared" ca="1" si="23"/>
        <v/>
      </c>
      <c r="AA24" s="316" t="str">
        <f t="shared" ca="1" si="24"/>
        <v/>
      </c>
      <c r="AC24" s="310" t="e">
        <f t="shared" ca="1" si="25"/>
        <v>#N/A</v>
      </c>
      <c r="AD24" s="323" t="e">
        <f t="shared" ca="1" si="26"/>
        <v>#N/A</v>
      </c>
      <c r="AE24" s="324">
        <f t="shared" ca="1" si="5"/>
        <v>23.481235254629464</v>
      </c>
      <c r="AG24" s="306">
        <f t="shared" ca="1" si="27"/>
        <v>220.65149255235264</v>
      </c>
      <c r="AH24" s="304">
        <f t="shared" ca="1" si="28"/>
        <v>230.30887048962836</v>
      </c>
    </row>
    <row r="25" spans="1:34" x14ac:dyDescent="0.2">
      <c r="A25" s="347">
        <f t="shared" ca="1" si="6"/>
        <v>0.01</v>
      </c>
      <c r="B25" s="304">
        <f t="shared" ca="1" si="7"/>
        <v>0.21000000000000005</v>
      </c>
      <c r="D25" s="306">
        <f t="shared" ca="1" si="8"/>
        <v>40.53723198224688</v>
      </c>
      <c r="E25" s="307">
        <f t="shared" ca="1" si="9"/>
        <v>217.1471688764959</v>
      </c>
      <c r="F25" s="304">
        <f t="shared" ca="1" si="10"/>
        <v>220.89852903054816</v>
      </c>
      <c r="G25" s="306">
        <f t="shared" ca="1" si="11"/>
        <v>25.181817132332803</v>
      </c>
      <c r="H25" s="307">
        <f t="shared" ca="1" si="12"/>
        <v>140.88818949363989</v>
      </c>
      <c r="I25" s="304">
        <f t="shared" ca="1" si="13"/>
        <v>143.12094833699933</v>
      </c>
      <c r="J25" s="306">
        <f t="shared" ca="1" si="14"/>
        <v>4.4144060959309357</v>
      </c>
      <c r="K25" s="307">
        <f t="shared" ca="1" si="15"/>
        <v>24.879259791122038</v>
      </c>
      <c r="L25" s="304">
        <f t="shared" ca="1" si="0"/>
        <v>25.267856041499325</v>
      </c>
      <c r="M25" s="306">
        <f t="shared" ca="1" si="16"/>
        <v>1.3939278127506121</v>
      </c>
      <c r="N25" s="304">
        <f t="shared" ca="1" si="17"/>
        <v>79.866180616512167</v>
      </c>
      <c r="P25" s="310">
        <f t="shared" ca="1" si="18"/>
        <v>6</v>
      </c>
      <c r="Q25" s="304">
        <f t="shared" ca="1" si="19"/>
        <v>1311.89</v>
      </c>
      <c r="R25" s="306">
        <f t="shared" ca="1" si="20"/>
        <v>0.64470439504626798</v>
      </c>
      <c r="S25" s="307">
        <f t="shared" ca="1" si="21"/>
        <v>5.3689965314026651</v>
      </c>
      <c r="T25" s="304">
        <f t="shared" ca="1" si="1"/>
        <v>52.669855973060145</v>
      </c>
      <c r="U25" s="311">
        <f t="shared" ca="1" si="2"/>
        <v>0</v>
      </c>
      <c r="V25" s="306">
        <f t="shared" ca="1" si="3"/>
        <v>1.2219560772028901</v>
      </c>
      <c r="W25" s="304">
        <f t="shared" ca="1" si="4"/>
        <v>76.403276275208881</v>
      </c>
      <c r="Y25" s="314" t="str">
        <f t="shared" ca="1" si="22"/>
        <v/>
      </c>
      <c r="Z25" s="315" t="str">
        <f t="shared" ca="1" si="23"/>
        <v/>
      </c>
      <c r="AA25" s="316" t="str">
        <f t="shared" ca="1" si="24"/>
        <v/>
      </c>
      <c r="AC25" s="310" t="e">
        <f t="shared" ca="1" si="25"/>
        <v>#N/A</v>
      </c>
      <c r="AD25" s="323" t="e">
        <f t="shared" ca="1" si="26"/>
        <v>#N/A</v>
      </c>
      <c r="AE25" s="324">
        <f t="shared" ca="1" si="5"/>
        <v>24.879259791122038</v>
      </c>
      <c r="AG25" s="306">
        <f t="shared" ca="1" si="27"/>
        <v>220.89179455694332</v>
      </c>
      <c r="AH25" s="304">
        <f t="shared" ca="1" si="28"/>
        <v>230.54896157045857</v>
      </c>
    </row>
    <row r="26" spans="1:34" x14ac:dyDescent="0.2">
      <c r="A26" s="347">
        <f t="shared" ca="1" si="6"/>
        <v>0.01</v>
      </c>
      <c r="B26" s="304">
        <f t="shared" ca="1" si="7"/>
        <v>0.22000000000000006</v>
      </c>
      <c r="D26" s="306">
        <f t="shared" ca="1" si="8"/>
        <v>40.569756696238578</v>
      </c>
      <c r="E26" s="307">
        <f t="shared" ca="1" si="9"/>
        <v>217.17121978622376</v>
      </c>
      <c r="F26" s="304">
        <f t="shared" ca="1" si="10"/>
        <v>220.92814185120983</v>
      </c>
      <c r="G26" s="306">
        <f t="shared" ca="1" si="11"/>
        <v>25.587514699295188</v>
      </c>
      <c r="H26" s="307">
        <f t="shared" ca="1" si="12"/>
        <v>143.05990169150212</v>
      </c>
      <c r="I26" s="304">
        <f t="shared" ca="1" si="13"/>
        <v>145.33016335389189</v>
      </c>
      <c r="J26" s="306">
        <f t="shared" ca="1" si="14"/>
        <v>4.6682527550890756</v>
      </c>
      <c r="K26" s="307">
        <f t="shared" ca="1" si="15"/>
        <v>26.299000247047747</v>
      </c>
      <c r="L26" s="304">
        <f t="shared" ca="1" si="0"/>
        <v>26.710110403733157</v>
      </c>
      <c r="M26" s="306">
        <f t="shared" ca="1" si="16"/>
        <v>1.3938090453894352</v>
      </c>
      <c r="N26" s="304">
        <f t="shared" ca="1" si="17"/>
        <v>79.859375747972834</v>
      </c>
      <c r="P26" s="310">
        <f t="shared" ca="1" si="18"/>
        <v>6</v>
      </c>
      <c r="Q26" s="304">
        <f t="shared" ca="1" si="19"/>
        <v>1312.89</v>
      </c>
      <c r="R26" s="306">
        <f t="shared" ca="1" si="20"/>
        <v>0.64519582679362963</v>
      </c>
      <c r="S26" s="307">
        <f t="shared" ca="1" si="21"/>
        <v>5.3625445731347288</v>
      </c>
      <c r="T26" s="304">
        <f t="shared" ca="1" si="1"/>
        <v>52.606562262451689</v>
      </c>
      <c r="U26" s="311">
        <f t="shared" ca="1" si="2"/>
        <v>0</v>
      </c>
      <c r="V26" s="306">
        <f t="shared" ca="1" si="3"/>
        <v>1.2217826031857175</v>
      </c>
      <c r="W26" s="304">
        <f t="shared" ca="1" si="4"/>
        <v>78.769018931128286</v>
      </c>
      <c r="Y26" s="314" t="str">
        <f t="shared" ca="1" si="22"/>
        <v/>
      </c>
      <c r="Z26" s="315" t="str">
        <f t="shared" ca="1" si="23"/>
        <v/>
      </c>
      <c r="AA26" s="316" t="str">
        <f t="shared" ca="1" si="24"/>
        <v/>
      </c>
      <c r="AC26" s="310" t="e">
        <f t="shared" ca="1" si="25"/>
        <v>#N/A</v>
      </c>
      <c r="AD26" s="323" t="e">
        <f t="shared" ca="1" si="26"/>
        <v>#N/A</v>
      </c>
      <c r="AE26" s="324">
        <f t="shared" ca="1" si="5"/>
        <v>26.299000247047747</v>
      </c>
      <c r="AG26" s="306">
        <f t="shared" ca="1" si="27"/>
        <v>220.92139919017279</v>
      </c>
      <c r="AH26" s="304">
        <f t="shared" ca="1" si="28"/>
        <v>230.57835825166683</v>
      </c>
    </row>
    <row r="27" spans="1:34" x14ac:dyDescent="0.2">
      <c r="A27" s="347">
        <f t="shared" ca="1" si="6"/>
        <v>0.01</v>
      </c>
      <c r="B27" s="304">
        <f t="shared" ca="1" si="7"/>
        <v>0.23000000000000007</v>
      </c>
      <c r="D27" s="306">
        <f t="shared" ca="1" si="8"/>
        <v>40.600759993643351</v>
      </c>
      <c r="E27" s="307">
        <f t="shared" ca="1" si="9"/>
        <v>217.18901891803836</v>
      </c>
      <c r="F27" s="304">
        <f t="shared" ca="1" si="10"/>
        <v>220.95133321761483</v>
      </c>
      <c r="G27" s="306">
        <f t="shared" ca="1" si="11"/>
        <v>25.993522299231621</v>
      </c>
      <c r="H27" s="307">
        <f t="shared" ca="1" si="12"/>
        <v>145.23179188068249</v>
      </c>
      <c r="I27" s="304">
        <f t="shared" ca="1" si="13"/>
        <v>147.53961018788996</v>
      </c>
      <c r="J27" s="306">
        <f t="shared" ca="1" si="14"/>
        <v>4.9261579400817093</v>
      </c>
      <c r="K27" s="307">
        <f t="shared" ca="1" si="15"/>
        <v>27.740458714908669</v>
      </c>
      <c r="L27" s="304">
        <f t="shared" ca="1" si="0"/>
        <v>28.1744579675312</v>
      </c>
      <c r="M27" s="306">
        <f t="shared" ca="1" si="16"/>
        <v>1.3936919788662721</v>
      </c>
      <c r="N27" s="304">
        <f t="shared" ca="1" si="17"/>
        <v>79.852668330273318</v>
      </c>
      <c r="P27" s="310">
        <f t="shared" ca="1" si="18"/>
        <v>6</v>
      </c>
      <c r="Q27" s="304">
        <f t="shared" ca="1" si="19"/>
        <v>1313.89</v>
      </c>
      <c r="R27" s="306">
        <f t="shared" ca="1" si="20"/>
        <v>0.64568725854099129</v>
      </c>
      <c r="S27" s="307">
        <f t="shared" ca="1" si="21"/>
        <v>5.3560877005493186</v>
      </c>
      <c r="T27" s="304">
        <f t="shared" ca="1" si="1"/>
        <v>52.543220342388821</v>
      </c>
      <c r="U27" s="311">
        <f t="shared" ca="1" si="2"/>
        <v>0</v>
      </c>
      <c r="V27" s="306">
        <f t="shared" ca="1" si="3"/>
        <v>1.2216065006688284</v>
      </c>
      <c r="W27" s="304">
        <f t="shared" ca="1" si="4"/>
        <v>81.170566027572519</v>
      </c>
      <c r="Y27" s="314" t="str">
        <f t="shared" ca="1" si="22"/>
        <v/>
      </c>
      <c r="Z27" s="315" t="str">
        <f t="shared" ca="1" si="23"/>
        <v/>
      </c>
      <c r="AA27" s="316" t="str">
        <f t="shared" ca="1" si="24"/>
        <v/>
      </c>
      <c r="AC27" s="310" t="e">
        <f t="shared" ca="1" si="25"/>
        <v>#N/A</v>
      </c>
      <c r="AD27" s="323" t="e">
        <f t="shared" ca="1" si="26"/>
        <v>#N/A</v>
      </c>
      <c r="AE27" s="324">
        <f t="shared" ca="1" si="5"/>
        <v>27.740458714908669</v>
      </c>
      <c r="AG27" s="306">
        <f t="shared" ca="1" si="27"/>
        <v>220.94458230145779</v>
      </c>
      <c r="AH27" s="304">
        <f t="shared" ca="1" si="28"/>
        <v>230.60133629667754</v>
      </c>
    </row>
    <row r="28" spans="1:34" x14ac:dyDescent="0.2">
      <c r="A28" s="347">
        <f t="shared" ca="1" si="6"/>
        <v>0.01</v>
      </c>
      <c r="B28" s="304">
        <f t="shared" ca="1" si="7"/>
        <v>0.24000000000000007</v>
      </c>
      <c r="D28" s="306">
        <f t="shared" ca="1" si="8"/>
        <v>40.630249917242814</v>
      </c>
      <c r="E28" s="307">
        <f t="shared" ca="1" si="9"/>
        <v>217.20055794256689</v>
      </c>
      <c r="F28" s="304">
        <f t="shared" ca="1" si="10"/>
        <v>220.96809629197597</v>
      </c>
      <c r="G28" s="306">
        <f t="shared" ca="1" si="11"/>
        <v>26.399824798404051</v>
      </c>
      <c r="H28" s="307">
        <f t="shared" ca="1" si="12"/>
        <v>147.40379746010817</v>
      </c>
      <c r="I28" s="304">
        <f t="shared" ca="1" si="13"/>
        <v>149.74922455574526</v>
      </c>
      <c r="J28" s="306">
        <f t="shared" ca="1" si="14"/>
        <v>5.1881246755698873</v>
      </c>
      <c r="K28" s="307">
        <f t="shared" ca="1" si="15"/>
        <v>29.203636661612624</v>
      </c>
      <c r="L28" s="304">
        <f t="shared" ca="1" si="0"/>
        <v>29.660900726591937</v>
      </c>
      <c r="M28" s="306">
        <f t="shared" ca="1" si="16"/>
        <v>1.3935765642192079</v>
      </c>
      <c r="N28" s="304">
        <f t="shared" ca="1" si="17"/>
        <v>79.846055558102549</v>
      </c>
      <c r="P28" s="310">
        <f t="shared" ca="1" si="18"/>
        <v>6</v>
      </c>
      <c r="Q28" s="304">
        <f t="shared" ca="1" si="19"/>
        <v>1314.89</v>
      </c>
      <c r="R28" s="306">
        <f t="shared" ca="1" si="20"/>
        <v>0.64617869028835295</v>
      </c>
      <c r="S28" s="307">
        <f t="shared" ca="1" si="21"/>
        <v>5.3496259136464355</v>
      </c>
      <c r="T28" s="304">
        <f t="shared" ca="1" si="1"/>
        <v>52.479830212871533</v>
      </c>
      <c r="U28" s="311">
        <f t="shared" ca="1" si="2"/>
        <v>0</v>
      </c>
      <c r="V28" s="306">
        <f t="shared" ca="1" si="3"/>
        <v>1.2214277706134065</v>
      </c>
      <c r="W28" s="304">
        <f t="shared" ca="1" si="4"/>
        <v>83.607825879907509</v>
      </c>
      <c r="Y28" s="314" t="str">
        <f t="shared" ca="1" si="22"/>
        <v/>
      </c>
      <c r="Z28" s="315" t="str">
        <f t="shared" ca="1" si="23"/>
        <v/>
      </c>
      <c r="AA28" s="316" t="str">
        <f t="shared" ca="1" si="24"/>
        <v/>
      </c>
      <c r="AC28" s="310" t="e">
        <f t="shared" ca="1" si="25"/>
        <v>#N/A</v>
      </c>
      <c r="AD28" s="323" t="e">
        <f t="shared" ca="1" si="26"/>
        <v>#N/A</v>
      </c>
      <c r="AE28" s="324">
        <f t="shared" ca="1" si="5"/>
        <v>29.203636661612624</v>
      </c>
      <c r="AG28" s="306">
        <f t="shared" ca="1" si="27"/>
        <v>220.96133704849689</v>
      </c>
      <c r="AH28" s="304">
        <f t="shared" ca="1" si="28"/>
        <v>230.61788878084269</v>
      </c>
    </row>
    <row r="29" spans="1:34" x14ac:dyDescent="0.2">
      <c r="A29" s="347">
        <f t="shared" ca="1" si="6"/>
        <v>0.01</v>
      </c>
      <c r="B29" s="304">
        <f t="shared" ca="1" si="7"/>
        <v>0.25000000000000006</v>
      </c>
      <c r="D29" s="306">
        <f t="shared" ca="1" si="8"/>
        <v>40.658234224718818</v>
      </c>
      <c r="E29" s="307">
        <f t="shared" ca="1" si="9"/>
        <v>217.20582940461006</v>
      </c>
      <c r="F29" s="304">
        <f t="shared" ca="1" si="10"/>
        <v>220.97842505008643</v>
      </c>
      <c r="G29" s="306">
        <f t="shared" ca="1" si="11"/>
        <v>26.806407140651238</v>
      </c>
      <c r="H29" s="307">
        <f t="shared" ca="1" si="12"/>
        <v>149.57585575415428</v>
      </c>
      <c r="I29" s="304">
        <f t="shared" ca="1" si="13"/>
        <v>151.95894211390763</v>
      </c>
      <c r="J29" s="306">
        <f t="shared" ca="1" si="14"/>
        <v>5.4541558352651638</v>
      </c>
      <c r="K29" s="307">
        <f t="shared" ca="1" si="15"/>
        <v>30.688534927683936</v>
      </c>
      <c r="L29" s="304">
        <f t="shared" ca="1" si="0"/>
        <v>31.169440031592384</v>
      </c>
      <c r="M29" s="306">
        <f t="shared" ca="1" si="16"/>
        <v>1.393462754537339</v>
      </c>
      <c r="N29" s="304">
        <f t="shared" ca="1" si="17"/>
        <v>79.839534743663734</v>
      </c>
      <c r="P29" s="310">
        <f t="shared" ca="1" si="18"/>
        <v>6</v>
      </c>
      <c r="Q29" s="304">
        <f t="shared" ca="1" si="19"/>
        <v>1315.89</v>
      </c>
      <c r="R29" s="306">
        <f t="shared" ca="1" si="20"/>
        <v>0.64667012203571461</v>
      </c>
      <c r="S29" s="307">
        <f t="shared" ca="1" si="21"/>
        <v>5.3431592124260785</v>
      </c>
      <c r="T29" s="304">
        <f t="shared" ca="1" si="1"/>
        <v>52.416391873899833</v>
      </c>
      <c r="U29" s="311">
        <f t="shared" ca="1" si="2"/>
        <v>0</v>
      </c>
      <c r="V29" s="306">
        <f t="shared" ca="1" si="3"/>
        <v>1.2212464140739983</v>
      </c>
      <c r="W29" s="304">
        <f t="shared" ca="1" si="4"/>
        <v>86.080702077013001</v>
      </c>
      <c r="Y29" s="314" t="str">
        <f t="shared" ca="1" si="22"/>
        <v/>
      </c>
      <c r="Z29" s="315" t="str">
        <f t="shared" ca="1" si="23"/>
        <v/>
      </c>
      <c r="AA29" s="316" t="str">
        <f t="shared" ca="1" si="24"/>
        <v/>
      </c>
      <c r="AC29" s="310" t="e">
        <f t="shared" ca="1" si="25"/>
        <v>#N/A</v>
      </c>
      <c r="AD29" s="323" t="e">
        <f t="shared" ca="1" si="26"/>
        <v>#N/A</v>
      </c>
      <c r="AE29" s="324">
        <f t="shared" ca="1" si="5"/>
        <v>30.688534927683936</v>
      </c>
      <c r="AG29" s="306">
        <f t="shared" ca="1" si="27"/>
        <v>220.97165740273249</v>
      </c>
      <c r="AH29" s="304">
        <f t="shared" ca="1" si="28"/>
        <v>230.62800959669906</v>
      </c>
    </row>
    <row r="30" spans="1:34" x14ac:dyDescent="0.2">
      <c r="A30" s="347">
        <f t="shared" ca="1" si="6"/>
        <v>0.01</v>
      </c>
      <c r="B30" s="304">
        <f t="shared" ca="1" si="7"/>
        <v>0.26000000000000006</v>
      </c>
      <c r="D30" s="306">
        <f t="shared" ca="1" si="8"/>
        <v>40.684720414283774</v>
      </c>
      <c r="E30" s="307">
        <f t="shared" ca="1" si="9"/>
        <v>217.20482672239851</v>
      </c>
      <c r="F30" s="304">
        <f t="shared" ca="1" si="10"/>
        <v>220.9823142848667</v>
      </c>
      <c r="G30" s="306">
        <f t="shared" ca="1" si="11"/>
        <v>27.213254344794077</v>
      </c>
      <c r="H30" s="307">
        <f t="shared" ca="1" si="12"/>
        <v>151.74790402137825</v>
      </c>
      <c r="I30" s="304">
        <f t="shared" ca="1" si="13"/>
        <v>154.16869846669874</v>
      </c>
      <c r="J30" s="306">
        <f t="shared" ca="1" si="14"/>
        <v>5.7242541426923905</v>
      </c>
      <c r="K30" s="307">
        <f t="shared" ca="1" si="15"/>
        <v>32.1951537265616</v>
      </c>
      <c r="L30" s="304">
        <f t="shared" ca="1" si="0"/>
        <v>32.700076589620771</v>
      </c>
      <c r="M30" s="306">
        <f t="shared" ca="1" si="16"/>
        <v>1.3933505048473438</v>
      </c>
      <c r="N30" s="304">
        <f t="shared" ca="1" si="17"/>
        <v>79.833103310175346</v>
      </c>
      <c r="P30" s="310">
        <f t="shared" ca="1" si="18"/>
        <v>6</v>
      </c>
      <c r="Q30" s="304">
        <f t="shared" ca="1" si="19"/>
        <v>1316.89</v>
      </c>
      <c r="R30" s="306">
        <f t="shared" ca="1" si="20"/>
        <v>0.64716155378307627</v>
      </c>
      <c r="S30" s="307">
        <f t="shared" ca="1" si="21"/>
        <v>5.3366875968882477</v>
      </c>
      <c r="T30" s="304">
        <f t="shared" ca="1" si="1"/>
        <v>52.352905325473714</v>
      </c>
      <c r="U30" s="311">
        <f t="shared" ca="1" si="2"/>
        <v>0</v>
      </c>
      <c r="V30" s="306">
        <f t="shared" ca="1" si="3"/>
        <v>1.2210624321985299</v>
      </c>
      <c r="W30" s="304">
        <f t="shared" ca="1" si="4"/>
        <v>88.589093490852633</v>
      </c>
      <c r="Y30" s="314" t="str">
        <f t="shared" ca="1" si="22"/>
        <v/>
      </c>
      <c r="Z30" s="315" t="str">
        <f t="shared" ca="1" si="23"/>
        <v/>
      </c>
      <c r="AA30" s="316" t="str">
        <f t="shared" ca="1" si="24"/>
        <v/>
      </c>
      <c r="AC30" s="310" t="e">
        <f t="shared" ca="1" si="25"/>
        <v>#N/A</v>
      </c>
      <c r="AD30" s="323" t="e">
        <f t="shared" ca="1" si="26"/>
        <v>#N/A</v>
      </c>
      <c r="AE30" s="324">
        <f t="shared" ca="1" si="5"/>
        <v>32.1951537265616</v>
      </c>
      <c r="AG30" s="306">
        <f t="shared" ca="1" si="27"/>
        <v>220.97553815288879</v>
      </c>
      <c r="AH30" s="304">
        <f t="shared" ca="1" si="28"/>
        <v>230.63169345731532</v>
      </c>
    </row>
    <row r="31" spans="1:34" x14ac:dyDescent="0.2">
      <c r="A31" s="347">
        <f t="shared" ca="1" si="6"/>
        <v>0.01</v>
      </c>
      <c r="B31" s="304">
        <f t="shared" ca="1" si="7"/>
        <v>0.27000000000000007</v>
      </c>
      <c r="D31" s="306">
        <f t="shared" ca="1" si="8"/>
        <v>40.709715748530854</v>
      </c>
      <c r="E31" s="307">
        <f t="shared" ca="1" si="9"/>
        <v>217.19754418691682</v>
      </c>
      <c r="F31" s="304">
        <f t="shared" ca="1" si="10"/>
        <v>220.97975960968429</v>
      </c>
      <c r="G31" s="306">
        <f t="shared" ca="1" si="11"/>
        <v>27.620351502279384</v>
      </c>
      <c r="H31" s="307">
        <f t="shared" ca="1" si="12"/>
        <v>153.91987946324741</v>
      </c>
      <c r="I31" s="304">
        <f t="shared" ca="1" si="13"/>
        <v>156.37842917451908</v>
      </c>
      <c r="J31" s="306">
        <f t="shared" ca="1" si="14"/>
        <v>5.998422171927758</v>
      </c>
      <c r="K31" s="307">
        <f t="shared" ca="1" si="15"/>
        <v>33.723492643984727</v>
      </c>
      <c r="L31" s="304">
        <f t="shared" ca="1" si="0"/>
        <v>34.252810463691389</v>
      </c>
      <c r="M31" s="306">
        <f t="shared" ca="1" si="16"/>
        <v>1.3932397720078107</v>
      </c>
      <c r="N31" s="304">
        <f t="shared" ca="1" si="17"/>
        <v>79.826758785816608</v>
      </c>
      <c r="P31" s="310">
        <f t="shared" ca="1" si="18"/>
        <v>6</v>
      </c>
      <c r="Q31" s="304">
        <f t="shared" ca="1" si="19"/>
        <v>1317.89</v>
      </c>
      <c r="R31" s="306">
        <f t="shared" ca="1" si="20"/>
        <v>0.64765298553043793</v>
      </c>
      <c r="S31" s="307">
        <f t="shared" ca="1" si="21"/>
        <v>5.330211067032943</v>
      </c>
      <c r="T31" s="304">
        <f t="shared" ca="1" si="1"/>
        <v>52.289370567593174</v>
      </c>
      <c r="U31" s="311">
        <f t="shared" ca="1" si="2"/>
        <v>0</v>
      </c>
      <c r="V31" s="306">
        <f t="shared" ca="1" si="3"/>
        <v>1.2208758262283046</v>
      </c>
      <c r="W31" s="304">
        <f t="shared" ca="1" si="4"/>
        <v>91.132894287373503</v>
      </c>
      <c r="Y31" s="314" t="str">
        <f t="shared" ca="1" si="22"/>
        <v/>
      </c>
      <c r="Z31" s="315" t="str">
        <f t="shared" ca="1" si="23"/>
        <v/>
      </c>
      <c r="AA31" s="316" t="str">
        <f t="shared" ca="1" si="24"/>
        <v/>
      </c>
      <c r="AC31" s="310" t="e">
        <f t="shared" ca="1" si="25"/>
        <v>#N/A</v>
      </c>
      <c r="AD31" s="323" t="e">
        <f t="shared" ca="1" si="26"/>
        <v>#N/A</v>
      </c>
      <c r="AE31" s="324">
        <f t="shared" ca="1" si="5"/>
        <v>33.723492643984727</v>
      </c>
      <c r="AG31" s="306">
        <f t="shared" ca="1" si="27"/>
        <v>220.97297490828225</v>
      </c>
      <c r="AH31" s="304">
        <f t="shared" ca="1" si="28"/>
        <v>230.62893589942519</v>
      </c>
    </row>
    <row r="32" spans="1:34" x14ac:dyDescent="0.2">
      <c r="A32" s="347">
        <f t="shared" ca="1" si="6"/>
        <v>0.01</v>
      </c>
      <c r="B32" s="304">
        <f t="shared" ca="1" si="7"/>
        <v>0.28000000000000008</v>
      </c>
      <c r="D32" s="306">
        <f t="shared" ca="1" si="8"/>
        <v>40.733227276647298</v>
      </c>
      <c r="E32" s="307">
        <f t="shared" ca="1" si="9"/>
        <v>217.18397696127093</v>
      </c>
      <c r="F32" s="304">
        <f t="shared" ca="1" si="10"/>
        <v>220.97075746144526</v>
      </c>
      <c r="G32" s="306">
        <f t="shared" ca="1" si="11"/>
        <v>28.027683775045858</v>
      </c>
      <c r="H32" s="307">
        <f t="shared" ca="1" si="12"/>
        <v>156.09171923286013</v>
      </c>
      <c r="I32" s="304">
        <f t="shared" ca="1" si="13"/>
        <v>158.58806976208521</v>
      </c>
      <c r="J32" s="306">
        <f t="shared" ca="1" si="14"/>
        <v>6.2766623483143844</v>
      </c>
      <c r="K32" s="307">
        <f t="shared" ca="1" si="15"/>
        <v>35.273550637465263</v>
      </c>
      <c r="L32" s="304">
        <f t="shared" ca="1" si="0"/>
        <v>35.827641072342082</v>
      </c>
      <c r="M32" s="306">
        <f t="shared" ca="1" si="16"/>
        <v>1.393130514610688</v>
      </c>
      <c r="N32" s="304">
        <f t="shared" ca="1" si="17"/>
        <v>79.820498798080891</v>
      </c>
      <c r="P32" s="310">
        <f t="shared" ca="1" si="18"/>
        <v>6</v>
      </c>
      <c r="Q32" s="304">
        <f t="shared" ca="1" si="19"/>
        <v>1318.89</v>
      </c>
      <c r="R32" s="306">
        <f t="shared" ca="1" si="20"/>
        <v>0.64814441727779959</v>
      </c>
      <c r="S32" s="307">
        <f t="shared" ca="1" si="21"/>
        <v>5.3237296228601654</v>
      </c>
      <c r="T32" s="304">
        <f t="shared" ca="1" si="1"/>
        <v>52.225787600258222</v>
      </c>
      <c r="U32" s="311">
        <f t="shared" ca="1" si="2"/>
        <v>0</v>
      </c>
      <c r="V32" s="306">
        <f t="shared" ca="1" si="3"/>
        <v>1.2206865974979892</v>
      </c>
      <c r="W32" s="304">
        <f t="shared" ca="1" si="4"/>
        <v>93.711993938734977</v>
      </c>
      <c r="Y32" s="314" t="str">
        <f t="shared" ca="1" si="22"/>
        <v/>
      </c>
      <c r="Z32" s="315" t="str">
        <f t="shared" ca="1" si="23"/>
        <v/>
      </c>
      <c r="AA32" s="316" t="str">
        <f t="shared" ca="1" si="24"/>
        <v/>
      </c>
      <c r="AC32" s="310" t="e">
        <f t="shared" ca="1" si="25"/>
        <v>#N/A</v>
      </c>
      <c r="AD32" s="323" t="e">
        <f t="shared" ca="1" si="26"/>
        <v>#N/A</v>
      </c>
      <c r="AE32" s="324">
        <f t="shared" ca="1" si="5"/>
        <v>35.273550637465263</v>
      </c>
      <c r="AG32" s="306">
        <f t="shared" ca="1" si="27"/>
        <v>220.96396410190522</v>
      </c>
      <c r="AH32" s="304">
        <f t="shared" ca="1" si="28"/>
        <v>230.61973328634522</v>
      </c>
    </row>
    <row r="33" spans="1:34" x14ac:dyDescent="0.2">
      <c r="A33" s="347">
        <f t="shared" ca="1" si="6"/>
        <v>0.01</v>
      </c>
      <c r="B33" s="304">
        <f t="shared" ca="1" si="7"/>
        <v>0.29000000000000009</v>
      </c>
      <c r="D33" s="306">
        <f t="shared" ca="1" si="8"/>
        <v>40.755261855121738</v>
      </c>
      <c r="E33" s="307">
        <f t="shared" ca="1" si="9"/>
        <v>217.16412108007654</v>
      </c>
      <c r="F33" s="304">
        <f t="shared" ca="1" si="10"/>
        <v>220.95530510345679</v>
      </c>
      <c r="G33" s="306">
        <f t="shared" ca="1" si="11"/>
        <v>28.435236393597076</v>
      </c>
      <c r="H33" s="307">
        <f t="shared" ca="1" si="12"/>
        <v>158.2633604436609</v>
      </c>
      <c r="I33" s="304">
        <f t="shared" ca="1" si="13"/>
        <v>160.79755572669592</v>
      </c>
      <c r="J33" s="306">
        <f t="shared" ca="1" si="14"/>
        <v>6.5589769491575991</v>
      </c>
      <c r="K33" s="307">
        <f t="shared" ca="1" si="15"/>
        <v>36.845326035847869</v>
      </c>
      <c r="L33" s="304">
        <f t="shared" ca="1" si="0"/>
        <v>37.424567189314423</v>
      </c>
      <c r="M33" s="306">
        <f t="shared" ca="1" si="16"/>
        <v>1.3930226928892924</v>
      </c>
      <c r="N33" s="304">
        <f t="shared" ca="1" si="17"/>
        <v>79.81432106850508</v>
      </c>
      <c r="P33" s="310">
        <f t="shared" ca="1" si="18"/>
        <v>6</v>
      </c>
      <c r="Q33" s="304">
        <f t="shared" ca="1" si="19"/>
        <v>1319.89</v>
      </c>
      <c r="R33" s="306">
        <f t="shared" ca="1" si="20"/>
        <v>0.64863584902516114</v>
      </c>
      <c r="S33" s="307">
        <f t="shared" ca="1" si="21"/>
        <v>5.3172432643699139</v>
      </c>
      <c r="T33" s="304">
        <f t="shared" ca="1" si="1"/>
        <v>52.162156423468858</v>
      </c>
      <c r="U33" s="311">
        <f t="shared" ca="1" si="2"/>
        <v>0</v>
      </c>
      <c r="V33" s="306">
        <f t="shared" ca="1" si="3"/>
        <v>1.2204947474355894</v>
      </c>
      <c r="W33" s="304">
        <f t="shared" ca="1" si="4"/>
        <v>96.326277236867426</v>
      </c>
      <c r="Y33" s="314" t="str">
        <f t="shared" ca="1" si="22"/>
        <v/>
      </c>
      <c r="Z33" s="315" t="str">
        <f t="shared" ca="1" si="23"/>
        <v/>
      </c>
      <c r="AA33" s="316" t="str">
        <f t="shared" ca="1" si="24"/>
        <v/>
      </c>
      <c r="AC33" s="310" t="e">
        <f t="shared" ca="1" si="25"/>
        <v>#N/A</v>
      </c>
      <c r="AD33" s="323" t="e">
        <f t="shared" ca="1" si="26"/>
        <v>#N/A</v>
      </c>
      <c r="AE33" s="324">
        <f t="shared" ca="1" si="5"/>
        <v>36.845326035847869</v>
      </c>
      <c r="AG33" s="306">
        <f t="shared" ca="1" si="27"/>
        <v>220.9485029932807</v>
      </c>
      <c r="AH33" s="304">
        <f t="shared" ca="1" si="28"/>
        <v>230.60408281067529</v>
      </c>
    </row>
    <row r="34" spans="1:34" x14ac:dyDescent="0.2">
      <c r="A34" s="347">
        <f t="shared" ca="1" si="6"/>
        <v>0.01</v>
      </c>
      <c r="B34" s="304">
        <f t="shared" ca="1" si="7"/>
        <v>0.3000000000000001</v>
      </c>
      <c r="D34" s="306">
        <f t="shared" ca="1" si="8"/>
        <v>40.775826167061915</v>
      </c>
      <c r="E34" s="307">
        <f t="shared" ca="1" si="9"/>
        <v>217.13797344884787</v>
      </c>
      <c r="F34" s="304">
        <f t="shared" ca="1" si="10"/>
        <v>220.93340062806033</v>
      </c>
      <c r="G34" s="306">
        <f t="shared" ca="1" si="11"/>
        <v>28.842994655267695</v>
      </c>
      <c r="H34" s="307">
        <f t="shared" ca="1" si="12"/>
        <v>160.43474017814938</v>
      </c>
      <c r="I34" s="304">
        <f t="shared" ca="1" si="13"/>
        <v>163.00682254652443</v>
      </c>
      <c r="J34" s="306">
        <f t="shared" ca="1" si="14"/>
        <v>6.8453681044019232</v>
      </c>
      <c r="K34" s="307">
        <f t="shared" ca="1" si="15"/>
        <v>38.438816538956921</v>
      </c>
      <c r="L34" s="304">
        <f t="shared" ca="1" si="0"/>
        <v>39.043586943316967</v>
      </c>
      <c r="M34" s="306">
        <f t="shared" ca="1" si="16"/>
        <v>1.392916268632354</v>
      </c>
      <c r="N34" s="304">
        <f t="shared" ca="1" si="17"/>
        <v>79.808223407744705</v>
      </c>
      <c r="P34" s="310">
        <f t="shared" ca="1" si="18"/>
        <v>6</v>
      </c>
      <c r="Q34" s="304">
        <f t="shared" ca="1" si="19"/>
        <v>1320.89</v>
      </c>
      <c r="R34" s="306">
        <f t="shared" ca="1" si="20"/>
        <v>0.6491272807725228</v>
      </c>
      <c r="S34" s="307">
        <f t="shared" ca="1" si="21"/>
        <v>5.3107519915621886</v>
      </c>
      <c r="T34" s="304">
        <f t="shared" ca="1" si="1"/>
        <v>52.098477037225074</v>
      </c>
      <c r="U34" s="311">
        <f t="shared" ca="1" si="2"/>
        <v>0</v>
      </c>
      <c r="V34" s="306">
        <f t="shared" ca="1" si="3"/>
        <v>1.2203002775624059</v>
      </c>
      <c r="W34" s="304">
        <f t="shared" ca="1" si="4"/>
        <v>98.97562430835805</v>
      </c>
      <c r="Y34" s="314" t="str">
        <f t="shared" ca="1" si="22"/>
        <v/>
      </c>
      <c r="Z34" s="315" t="str">
        <f t="shared" ca="1" si="23"/>
        <v/>
      </c>
      <c r="AA34" s="316" t="str">
        <f t="shared" ca="1" si="24"/>
        <v/>
      </c>
      <c r="AC34" s="310" t="e">
        <f t="shared" ca="1" si="25"/>
        <v>#N/A</v>
      </c>
      <c r="AD34" s="323" t="e">
        <f t="shared" ca="1" si="26"/>
        <v>#N/A</v>
      </c>
      <c r="AE34" s="324">
        <f t="shared" ca="1" si="5"/>
        <v>38.438816538956921</v>
      </c>
      <c r="AG34" s="306">
        <f t="shared" ca="1" si="27"/>
        <v>220.92658967108832</v>
      </c>
      <c r="AH34" s="304">
        <f t="shared" ca="1" si="28"/>
        <v>230.58198249678011</v>
      </c>
    </row>
    <row r="35" spans="1:34" x14ac:dyDescent="0.2">
      <c r="A35" s="347">
        <f t="shared" ca="1" si="6"/>
        <v>0.01</v>
      </c>
      <c r="B35" s="304">
        <f t="shared" ca="1" si="7"/>
        <v>0.31000000000000011</v>
      </c>
      <c r="D35" s="306">
        <f t="shared" ca="1" si="8"/>
        <v>40.79492674023038</v>
      </c>
      <c r="E35" s="307">
        <f t="shared" ca="1" si="9"/>
        <v>217.10553184336842</v>
      </c>
      <c r="F35" s="304">
        <f t="shared" ca="1" si="10"/>
        <v>220.90504295903392</v>
      </c>
      <c r="G35" s="306">
        <f t="shared" ca="1" si="11"/>
        <v>29.25094392267</v>
      </c>
      <c r="H35" s="307">
        <f t="shared" ca="1" si="12"/>
        <v>162.60579549658306</v>
      </c>
      <c r="I35" s="304">
        <f t="shared" ca="1" si="13"/>
        <v>165.21580568893455</v>
      </c>
      <c r="J35" s="306">
        <f t="shared" ca="1" si="14"/>
        <v>7.1358377972916118</v>
      </c>
      <c r="K35" s="307">
        <f t="shared" ca="1" si="15"/>
        <v>40.054019217330584</v>
      </c>
      <c r="L35" s="304">
        <f t="shared" ca="1" si="0"/>
        <v>40.684697817871815</v>
      </c>
      <c r="M35" s="306">
        <f t="shared" ca="1" si="16"/>
        <v>1.3928112051036314</v>
      </c>
      <c r="N35" s="304">
        <f t="shared" ca="1" si="17"/>
        <v>79.802203710968143</v>
      </c>
      <c r="P35" s="310">
        <f t="shared" ca="1" si="18"/>
        <v>6</v>
      </c>
      <c r="Q35" s="304">
        <f t="shared" ca="1" si="19"/>
        <v>1321.89</v>
      </c>
      <c r="R35" s="306">
        <f t="shared" ca="1" si="20"/>
        <v>0.64961871251988446</v>
      </c>
      <c r="S35" s="307">
        <f t="shared" ca="1" si="21"/>
        <v>5.3042558044369894</v>
      </c>
      <c r="T35" s="304">
        <f t="shared" ca="1" si="1"/>
        <v>52.03474944152687</v>
      </c>
      <c r="U35" s="311">
        <f t="shared" ca="1" si="2"/>
        <v>0</v>
      </c>
      <c r="V35" s="306">
        <f t="shared" ca="1" si="3"/>
        <v>1.2201031894929846</v>
      </c>
      <c r="W35" s="304">
        <f t="shared" ca="1" si="4"/>
        <v>101.65991063066366</v>
      </c>
      <c r="Y35" s="314" t="str">
        <f t="shared" ca="1" si="22"/>
        <v/>
      </c>
      <c r="Z35" s="315" t="str">
        <f t="shared" ca="1" si="23"/>
        <v/>
      </c>
      <c r="AA35" s="316" t="str">
        <f t="shared" ca="1" si="24"/>
        <v/>
      </c>
      <c r="AC35" s="310" t="e">
        <f t="shared" ca="1" si="25"/>
        <v>#N/A</v>
      </c>
      <c r="AD35" s="323" t="e">
        <f t="shared" ca="1" si="26"/>
        <v>#N/A</v>
      </c>
      <c r="AE35" s="324">
        <f t="shared" ca="1" si="5"/>
        <v>40.054019217330584</v>
      </c>
      <c r="AG35" s="306">
        <f t="shared" ca="1" si="27"/>
        <v>220.89822305556009</v>
      </c>
      <c r="AH35" s="304">
        <f t="shared" ca="1" si="28"/>
        <v>230.55343120305002</v>
      </c>
    </row>
    <row r="36" spans="1:34" x14ac:dyDescent="0.2">
      <c r="A36" s="347">
        <f t="shared" ca="1" si="6"/>
        <v>0.01</v>
      </c>
      <c r="B36" s="304">
        <f t="shared" ca="1" si="7"/>
        <v>0.32000000000000012</v>
      </c>
      <c r="D36" s="306">
        <f t="shared" ca="1" si="8"/>
        <v>40.812569963894667</v>
      </c>
      <c r="E36" s="307">
        <f t="shared" ca="1" si="9"/>
        <v>217.06679490902675</v>
      </c>
      <c r="F36" s="304">
        <f t="shared" ca="1" si="10"/>
        <v>220.87023185376358</v>
      </c>
      <c r="G36" s="306">
        <f t="shared" ca="1" si="11"/>
        <v>29.659069622308948</v>
      </c>
      <c r="H36" s="307">
        <f t="shared" ca="1" si="12"/>
        <v>164.77646344567333</v>
      </c>
      <c r="I36" s="304">
        <f t="shared" ca="1" si="13"/>
        <v>167.42444061881852</v>
      </c>
      <c r="J36" s="306">
        <f t="shared" ca="1" si="14"/>
        <v>7.4303878650165069</v>
      </c>
      <c r="K36" s="307">
        <f t="shared" ca="1" si="15"/>
        <v>41.690930512041867</v>
      </c>
      <c r="L36" s="304">
        <f t="shared" ca="1" si="0"/>
        <v>42.347896651244533</v>
      </c>
      <c r="M36" s="306">
        <f t="shared" ca="1" si="16"/>
        <v>1.3927074669666666</v>
      </c>
      <c r="N36" s="304">
        <f t="shared" ca="1" si="17"/>
        <v>79.796259953545515</v>
      </c>
      <c r="P36" s="310">
        <f t="shared" ca="1" si="18"/>
        <v>6</v>
      </c>
      <c r="Q36" s="304">
        <f t="shared" ca="1" si="19"/>
        <v>1322.89</v>
      </c>
      <c r="R36" s="306">
        <f t="shared" ca="1" si="20"/>
        <v>0.65011014426724612</v>
      </c>
      <c r="S36" s="307">
        <f t="shared" ca="1" si="21"/>
        <v>5.2977547029943173</v>
      </c>
      <c r="T36" s="304">
        <f t="shared" ca="1" si="1"/>
        <v>51.970973636374254</v>
      </c>
      <c r="U36" s="311">
        <f t="shared" ca="1" si="2"/>
        <v>0</v>
      </c>
      <c r="V36" s="306">
        <f t="shared" ca="1" si="3"/>
        <v>1.2199034849350461</v>
      </c>
      <c r="W36" s="304">
        <f t="shared" ca="1" si="4"/>
        <v>104.3790070496465</v>
      </c>
      <c r="Y36" s="314" t="str">
        <f t="shared" ca="1" si="22"/>
        <v/>
      </c>
      <c r="Z36" s="315" t="str">
        <f t="shared" ca="1" si="23"/>
        <v/>
      </c>
      <c r="AA36" s="316" t="str">
        <f t="shared" ca="1" si="24"/>
        <v/>
      </c>
      <c r="AC36" s="310" t="e">
        <f t="shared" ca="1" si="25"/>
        <v>#N/A</v>
      </c>
      <c r="AD36" s="323" t="e">
        <f t="shared" ca="1" si="26"/>
        <v>#N/A</v>
      </c>
      <c r="AE36" s="324">
        <f t="shared" ca="1" si="5"/>
        <v>41.690930512041867</v>
      </c>
      <c r="AG36" s="306">
        <f t="shared" ca="1" si="27"/>
        <v>220.86340290064527</v>
      </c>
      <c r="AH36" s="304">
        <f t="shared" ca="1" si="28"/>
        <v>230.51842862393971</v>
      </c>
    </row>
    <row r="37" spans="1:34" x14ac:dyDescent="0.2">
      <c r="A37" s="347">
        <f t="shared" ca="1" si="6"/>
        <v>0.01</v>
      </c>
      <c r="B37" s="304">
        <f t="shared" ca="1" si="7"/>
        <v>0.33000000000000013</v>
      </c>
      <c r="D37" s="306">
        <f t="shared" ca="1" si="8"/>
        <v>40.828762104580427</v>
      </c>
      <c r="E37" s="307">
        <f t="shared" ca="1" si="9"/>
        <v>217.02176216010204</v>
      </c>
      <c r="F37" s="304">
        <f t="shared" ca="1" si="10"/>
        <v>220.82896790518296</v>
      </c>
      <c r="G37" s="306">
        <f t="shared" ca="1" si="11"/>
        <v>30.067357243354753</v>
      </c>
      <c r="H37" s="307">
        <f t="shared" ca="1" si="12"/>
        <v>166.94668106727434</v>
      </c>
      <c r="I37" s="304">
        <f t="shared" ca="1" si="13"/>
        <v>169.63266280695393</v>
      </c>
      <c r="J37" s="306">
        <f t="shared" ca="1" si="14"/>
        <v>7.7290199993448256</v>
      </c>
      <c r="K37" s="307">
        <f t="shared" ca="1" si="15"/>
        <v>43.349546234606606</v>
      </c>
      <c r="L37" s="304">
        <f t="shared" ca="1" si="0"/>
        <v>44.033179636457874</v>
      </c>
      <c r="M37" s="306">
        <f t="shared" ca="1" si="16"/>
        <v>1.3926050202142888</v>
      </c>
      <c r="N37" s="304">
        <f t="shared" ca="1" si="17"/>
        <v>79.790390187009436</v>
      </c>
      <c r="P37" s="310">
        <f t="shared" ca="1" si="18"/>
        <v>6</v>
      </c>
      <c r="Q37" s="304">
        <f t="shared" ca="1" si="19"/>
        <v>1323.89</v>
      </c>
      <c r="R37" s="306">
        <f t="shared" ca="1" si="20"/>
        <v>0.65060157601460777</v>
      </c>
      <c r="S37" s="307">
        <f t="shared" ca="1" si="21"/>
        <v>5.2912486872341713</v>
      </c>
      <c r="T37" s="304">
        <f t="shared" ca="1" si="1"/>
        <v>51.907149621767225</v>
      </c>
      <c r="U37" s="311">
        <f t="shared" ca="1" si="2"/>
        <v>0</v>
      </c>
      <c r="V37" s="306">
        <f t="shared" ca="1" si="3"/>
        <v>1.2197011656894077</v>
      </c>
      <c r="W37" s="304">
        <f t="shared" ca="1" si="4"/>
        <v>107.13277979843085</v>
      </c>
      <c r="Y37" s="314" t="str">
        <f t="shared" ca="1" si="22"/>
        <v/>
      </c>
      <c r="Z37" s="315" t="str">
        <f t="shared" ca="1" si="23"/>
        <v/>
      </c>
      <c r="AA37" s="316" t="str">
        <f t="shared" ca="1" si="24"/>
        <v/>
      </c>
      <c r="AC37" s="310" t="e">
        <f t="shared" ca="1" si="25"/>
        <v>#N/A</v>
      </c>
      <c r="AD37" s="323" t="e">
        <f t="shared" ca="1" si="26"/>
        <v>#N/A</v>
      </c>
      <c r="AE37" s="324">
        <f t="shared" ca="1" si="5"/>
        <v>43.349546234606606</v>
      </c>
      <c r="AG37" s="306">
        <f t="shared" ca="1" si="27"/>
        <v>220.82212979594425</v>
      </c>
      <c r="AH37" s="304">
        <f t="shared" ca="1" si="28"/>
        <v>230.47697529178379</v>
      </c>
    </row>
    <row r="38" spans="1:34" x14ac:dyDescent="0.2">
      <c r="A38" s="347">
        <f t="shared" ca="1" si="6"/>
        <v>0.01</v>
      </c>
      <c r="B38" s="304">
        <f t="shared" ca="1" si="7"/>
        <v>0.34000000000000014</v>
      </c>
      <c r="D38" s="306">
        <f t="shared" ca="1" si="8"/>
        <v>40.843509320807868</v>
      </c>
      <c r="E38" s="307">
        <f t="shared" ca="1" si="9"/>
        <v>216.97043397898469</v>
      </c>
      <c r="F38" s="304">
        <f t="shared" ca="1" si="10"/>
        <v>220.78125254347995</v>
      </c>
      <c r="G38" s="306">
        <f t="shared" ca="1" si="11"/>
        <v>30.475792336562833</v>
      </c>
      <c r="H38" s="307">
        <f t="shared" ca="1" si="12"/>
        <v>169.1163854070642</v>
      </c>
      <c r="I38" s="304">
        <f t="shared" ca="1" si="13"/>
        <v>171.84040773837793</v>
      </c>
      <c r="J38" s="306">
        <f t="shared" ca="1" si="14"/>
        <v>8.0317357472444133</v>
      </c>
      <c r="K38" s="307">
        <f t="shared" ca="1" si="15"/>
        <v>45.029861566978298</v>
      </c>
      <c r="L38" s="304">
        <f t="shared" ca="1" si="0"/>
        <v>45.740542321389157</v>
      </c>
      <c r="M38" s="306">
        <f t="shared" ca="1" si="16"/>
        <v>1.3925038321025149</v>
      </c>
      <c r="N38" s="304">
        <f t="shared" ca="1" si="17"/>
        <v>79.784592535267905</v>
      </c>
      <c r="P38" s="310">
        <f t="shared" ca="1" si="18"/>
        <v>6</v>
      </c>
      <c r="Q38" s="304">
        <f t="shared" ca="1" si="19"/>
        <v>1324.89</v>
      </c>
      <c r="R38" s="306">
        <f t="shared" ca="1" si="20"/>
        <v>0.65109300776196943</v>
      </c>
      <c r="S38" s="307">
        <f t="shared" ca="1" si="21"/>
        <v>5.2847377571565515</v>
      </c>
      <c r="T38" s="304">
        <f t="shared" ca="1" si="1"/>
        <v>51.843277397705769</v>
      </c>
      <c r="U38" s="311">
        <f t="shared" ca="1" si="2"/>
        <v>0</v>
      </c>
      <c r="V38" s="306">
        <f t="shared" ca="1" si="3"/>
        <v>1.2194962336498874</v>
      </c>
      <c r="W38" s="304">
        <f t="shared" ca="1" si="4"/>
        <v>109.92109051757652</v>
      </c>
      <c r="Y38" s="314" t="str">
        <f t="shared" ca="1" si="22"/>
        <v/>
      </c>
      <c r="Z38" s="315" t="str">
        <f t="shared" ca="1" si="23"/>
        <v/>
      </c>
      <c r="AA38" s="316" t="str">
        <f t="shared" ca="1" si="24"/>
        <v/>
      </c>
      <c r="AC38" s="310" t="e">
        <f t="shared" ca="1" si="25"/>
        <v>#N/A</v>
      </c>
      <c r="AD38" s="323" t="e">
        <f t="shared" ca="1" si="26"/>
        <v>#N/A</v>
      </c>
      <c r="AE38" s="324">
        <f t="shared" ca="1" si="5"/>
        <v>45.029861566978298</v>
      </c>
      <c r="AG38" s="306">
        <f t="shared" ca="1" si="27"/>
        <v>220.77440516840974</v>
      </c>
      <c r="AH38" s="304">
        <f t="shared" ca="1" si="28"/>
        <v>230.42907257838701</v>
      </c>
    </row>
    <row r="39" spans="1:34" x14ac:dyDescent="0.2">
      <c r="A39" s="347">
        <f t="shared" ca="1" si="6"/>
        <v>0.01</v>
      </c>
      <c r="B39" s="304">
        <f t="shared" ca="1" si="7"/>
        <v>0.35000000000000014</v>
      </c>
      <c r="D39" s="306">
        <f t="shared" ca="1" si="8"/>
        <v>40.856817676884475</v>
      </c>
      <c r="E39" s="307">
        <f t="shared" ca="1" si="9"/>
        <v>216.91281161531995</v>
      </c>
      <c r="F39" s="304">
        <f t="shared" ca="1" si="10"/>
        <v>220.72708803757064</v>
      </c>
      <c r="G39" s="306">
        <f t="shared" ca="1" si="11"/>
        <v>30.884360513331679</v>
      </c>
      <c r="H39" s="307">
        <f t="shared" ca="1" si="12"/>
        <v>171.28551352321739</v>
      </c>
      <c r="I39" s="304">
        <f t="shared" ca="1" si="13"/>
        <v>174.04761092077572</v>
      </c>
      <c r="J39" s="306">
        <f t="shared" ca="1" si="14"/>
        <v>8.338536511493885</v>
      </c>
      <c r="K39" s="307">
        <f t="shared" ca="1" si="15"/>
        <v>46.731871061629704</v>
      </c>
      <c r="L39" s="304">
        <f t="shared" ca="1" si="0"/>
        <v>47.469979608951803</v>
      </c>
      <c r="M39" s="306">
        <f t="shared" ca="1" si="16"/>
        <v>1.3924038710885178</v>
      </c>
      <c r="N39" s="304">
        <f t="shared" ca="1" si="17"/>
        <v>79.778865191050016</v>
      </c>
      <c r="P39" s="310">
        <f t="shared" ca="1" si="18"/>
        <v>6</v>
      </c>
      <c r="Q39" s="304">
        <f t="shared" ca="1" si="19"/>
        <v>1325.89</v>
      </c>
      <c r="R39" s="306">
        <f t="shared" ca="1" si="20"/>
        <v>0.65158443950933109</v>
      </c>
      <c r="S39" s="307">
        <f t="shared" ca="1" si="21"/>
        <v>5.2782219127614578</v>
      </c>
      <c r="T39" s="304">
        <f t="shared" ca="1" si="1"/>
        <v>51.779356964189901</v>
      </c>
      <c r="U39" s="311">
        <f t="shared" ca="1" si="2"/>
        <v>0</v>
      </c>
      <c r="V39" s="306">
        <f t="shared" ca="1" si="3"/>
        <v>1.2192886908031992</v>
      </c>
      <c r="W39" s="304">
        <f t="shared" ca="1" si="4"/>
        <v>112.74379627656452</v>
      </c>
      <c r="Y39" s="314" t="str">
        <f t="shared" ca="1" si="22"/>
        <v/>
      </c>
      <c r="Z39" s="315" t="str">
        <f t="shared" ca="1" si="23"/>
        <v/>
      </c>
      <c r="AA39" s="316" t="str">
        <f t="shared" ca="1" si="24"/>
        <v/>
      </c>
      <c r="AC39" s="310" t="e">
        <f t="shared" ca="1" si="25"/>
        <v>#N/A</v>
      </c>
      <c r="AD39" s="323" t="e">
        <f t="shared" ca="1" si="26"/>
        <v>#N/A</v>
      </c>
      <c r="AE39" s="324">
        <f t="shared" ca="1" si="5"/>
        <v>46.731871061629704</v>
      </c>
      <c r="AG39" s="306">
        <f t="shared" ca="1" si="27"/>
        <v>220.72023128381528</v>
      </c>
      <c r="AH39" s="304">
        <f t="shared" ca="1" si="28"/>
        <v>230.3747226963888</v>
      </c>
    </row>
    <row r="40" spans="1:34" x14ac:dyDescent="0.2">
      <c r="A40" s="347">
        <f t="shared" ca="1" si="6"/>
        <v>0.01</v>
      </c>
      <c r="B40" s="304">
        <f t="shared" ca="1" si="7"/>
        <v>0.36000000000000015</v>
      </c>
      <c r="D40" s="306">
        <f t="shared" ca="1" si="8"/>
        <v>40.868693155821227</v>
      </c>
      <c r="E40" s="307">
        <f t="shared" ca="1" si="9"/>
        <v>216.84889718506201</v>
      </c>
      <c r="F40" s="304">
        <f t="shared" ca="1" si="10"/>
        <v>220.66647749633896</v>
      </c>
      <c r="G40" s="306">
        <f t="shared" ca="1" si="11"/>
        <v>31.29304744488989</v>
      </c>
      <c r="H40" s="307">
        <f t="shared" ca="1" si="12"/>
        <v>173.45400249506801</v>
      </c>
      <c r="I40" s="304">
        <f t="shared" ca="1" si="13"/>
        <v>176.25420789288179</v>
      </c>
      <c r="J40" s="306">
        <f t="shared" ca="1" si="14"/>
        <v>8.6494235512849933</v>
      </c>
      <c r="K40" s="307">
        <f t="shared" ca="1" si="15"/>
        <v>48.455568641721129</v>
      </c>
      <c r="L40" s="304">
        <f t="shared" ca="1" si="0"/>
        <v>49.221485757360796</v>
      </c>
      <c r="M40" s="306">
        <f t="shared" ca="1" si="16"/>
        <v>1.3923051067723669</v>
      </c>
      <c r="N40" s="304">
        <f t="shared" ca="1" si="17"/>
        <v>79.773206412568072</v>
      </c>
      <c r="P40" s="310">
        <f t="shared" ca="1" si="18"/>
        <v>6</v>
      </c>
      <c r="Q40" s="304">
        <f t="shared" ca="1" si="19"/>
        <v>1326.89</v>
      </c>
      <c r="R40" s="306">
        <f t="shared" ca="1" si="20"/>
        <v>0.65207587125669264</v>
      </c>
      <c r="S40" s="307">
        <f t="shared" ca="1" si="21"/>
        <v>5.2717011540488912</v>
      </c>
      <c r="T40" s="304">
        <f t="shared" ca="1" si="1"/>
        <v>51.715388321219628</v>
      </c>
      <c r="U40" s="311">
        <f t="shared" ca="1" si="2"/>
        <v>0</v>
      </c>
      <c r="V40" s="306">
        <f t="shared" ca="1" si="3"/>
        <v>1.2190785392288319</v>
      </c>
      <c r="W40" s="304">
        <f t="shared" ca="1" si="4"/>
        <v>115.60074959659063</v>
      </c>
      <c r="Y40" s="314" t="str">
        <f t="shared" ca="1" si="22"/>
        <v/>
      </c>
      <c r="Z40" s="315" t="str">
        <f t="shared" ca="1" si="23"/>
        <v/>
      </c>
      <c r="AA40" s="316" t="str">
        <f t="shared" ca="1" si="24"/>
        <v/>
      </c>
      <c r="AC40" s="310" t="e">
        <f t="shared" ca="1" si="25"/>
        <v>#N/A</v>
      </c>
      <c r="AD40" s="323" t="e">
        <f t="shared" ca="1" si="26"/>
        <v>#N/A</v>
      </c>
      <c r="AE40" s="324">
        <f t="shared" ca="1" si="5"/>
        <v>48.455568641721129</v>
      </c>
      <c r="AG40" s="306">
        <f t="shared" ca="1" si="27"/>
        <v>220.65961124799023</v>
      </c>
      <c r="AH40" s="304">
        <f t="shared" ca="1" si="28"/>
        <v>230.31392870040054</v>
      </c>
    </row>
    <row r="41" spans="1:34" x14ac:dyDescent="0.2">
      <c r="A41" s="347">
        <f t="shared" ca="1" si="6"/>
        <v>0.01</v>
      </c>
      <c r="B41" s="304">
        <f t="shared" ca="1" si="7"/>
        <v>0.37000000000000016</v>
      </c>
      <c r="D41" s="306">
        <f t="shared" ca="1" si="8"/>
        <v>40.879141671433445</v>
      </c>
      <c r="E41" s="307">
        <f t="shared" ca="1" si="9"/>
        <v>216.7786936694288</v>
      </c>
      <c r="F41" s="304">
        <f t="shared" ca="1" si="10"/>
        <v>220.5994248696428</v>
      </c>
      <c r="G41" s="306">
        <f t="shared" ca="1" si="11"/>
        <v>31.701838861604223</v>
      </c>
      <c r="H41" s="307">
        <f t="shared" ca="1" si="12"/>
        <v>175.62178943176229</v>
      </c>
      <c r="I41" s="304">
        <f t="shared" ca="1" si="13"/>
        <v>178.46013423289071</v>
      </c>
      <c r="J41" s="306">
        <f t="shared" ca="1" si="14"/>
        <v>8.9643979828174647</v>
      </c>
      <c r="K41" s="307">
        <f t="shared" ca="1" si="15"/>
        <v>50.200947601355281</v>
      </c>
      <c r="L41" s="304">
        <f t="shared" ca="1" si="0"/>
        <v>50.995054380482429</v>
      </c>
      <c r="M41" s="306">
        <f t="shared" ca="1" si="16"/>
        <v>1.3922075098422668</v>
      </c>
      <c r="N41" s="304">
        <f t="shared" ca="1" si="17"/>
        <v>79.767614520379908</v>
      </c>
      <c r="P41" s="310">
        <f t="shared" ca="1" si="18"/>
        <v>6</v>
      </c>
      <c r="Q41" s="304">
        <f t="shared" ca="1" si="19"/>
        <v>1327.89</v>
      </c>
      <c r="R41" s="306">
        <f t="shared" ca="1" si="20"/>
        <v>0.6525673030040543</v>
      </c>
      <c r="S41" s="307">
        <f t="shared" ca="1" si="21"/>
        <v>5.2651754810188507</v>
      </c>
      <c r="T41" s="304">
        <f t="shared" ca="1" si="1"/>
        <v>51.651371468794927</v>
      </c>
      <c r="U41" s="311">
        <f t="shared" ca="1" si="2"/>
        <v>0</v>
      </c>
      <c r="V41" s="306">
        <f t="shared" ca="1" si="3"/>
        <v>1.2188657810989156</v>
      </c>
      <c r="W41" s="304">
        <f t="shared" ca="1" si="4"/>
        <v>118.49179847466002</v>
      </c>
      <c r="Y41" s="314" t="str">
        <f t="shared" ca="1" si="22"/>
        <v/>
      </c>
      <c r="Z41" s="315" t="str">
        <f t="shared" ca="1" si="23"/>
        <v/>
      </c>
      <c r="AA41" s="316" t="str">
        <f t="shared" ca="1" si="24"/>
        <v/>
      </c>
      <c r="AC41" s="310" t="e">
        <f t="shared" ca="1" si="25"/>
        <v>#N/A</v>
      </c>
      <c r="AD41" s="323" t="e">
        <f t="shared" ca="1" si="26"/>
        <v>#N/A</v>
      </c>
      <c r="AE41" s="324">
        <f t="shared" ca="1" si="5"/>
        <v>50.200947601355281</v>
      </c>
      <c r="AG41" s="306">
        <f t="shared" ca="1" si="27"/>
        <v>220.59254900782119</v>
      </c>
      <c r="AH41" s="304">
        <f t="shared" ca="1" si="28"/>
        <v>230.24669448791522</v>
      </c>
    </row>
    <row r="42" spans="1:34" x14ac:dyDescent="0.2">
      <c r="A42" s="347">
        <f t="shared" ca="1" si="6"/>
        <v>0.01</v>
      </c>
      <c r="B42" s="304">
        <f t="shared" ca="1" si="7"/>
        <v>0.38000000000000017</v>
      </c>
      <c r="D42" s="306">
        <f t="shared" ca="1" si="8"/>
        <v>40.888169079682328</v>
      </c>
      <c r="E42" s="307">
        <f t="shared" ca="1" si="9"/>
        <v>216.70220491374621</v>
      </c>
      <c r="F42" s="304">
        <f t="shared" ca="1" si="10"/>
        <v>220.5259349490847</v>
      </c>
      <c r="G42" s="306">
        <f t="shared" ca="1" si="11"/>
        <v>32.110720552401048</v>
      </c>
      <c r="H42" s="307">
        <f t="shared" ca="1" si="12"/>
        <v>177.78881148089977</v>
      </c>
      <c r="I42" s="304">
        <f t="shared" ca="1" si="13"/>
        <v>180.66532556687602</v>
      </c>
      <c r="J42" s="306">
        <f t="shared" ca="1" si="14"/>
        <v>9.2834607798874913</v>
      </c>
      <c r="K42" s="307">
        <f t="shared" ca="1" si="15"/>
        <v>51.96800060591859</v>
      </c>
      <c r="L42" s="304">
        <f t="shared" ca="1" si="0"/>
        <v>52.790678448268345</v>
      </c>
      <c r="M42" s="306">
        <f t="shared" ca="1" si="16"/>
        <v>1.3921110520230495</v>
      </c>
      <c r="N42" s="304">
        <f t="shared" ca="1" si="17"/>
        <v>79.762087894437727</v>
      </c>
      <c r="P42" s="310">
        <f t="shared" ca="1" si="18"/>
        <v>6</v>
      </c>
      <c r="Q42" s="304">
        <f t="shared" ca="1" si="19"/>
        <v>1328.89</v>
      </c>
      <c r="R42" s="306">
        <f t="shared" ca="1" si="20"/>
        <v>0.65305873475141596</v>
      </c>
      <c r="S42" s="307">
        <f t="shared" ca="1" si="21"/>
        <v>5.2586448936713364</v>
      </c>
      <c r="T42" s="304">
        <f t="shared" ca="1" si="1"/>
        <v>51.587306406915815</v>
      </c>
      <c r="U42" s="311">
        <f t="shared" ca="1" si="2"/>
        <v>0</v>
      </c>
      <c r="V42" s="306">
        <f t="shared" ca="1" si="3"/>
        <v>1.2186504186780744</v>
      </c>
      <c r="W42" s="304">
        <f t="shared" ca="1" si="4"/>
        <v>121.41678640897791</v>
      </c>
      <c r="Y42" s="314" t="str">
        <f t="shared" ca="1" si="22"/>
        <v/>
      </c>
      <c r="Z42" s="315" t="str">
        <f t="shared" ca="1" si="23"/>
        <v/>
      </c>
      <c r="AA42" s="316" t="str">
        <f t="shared" ca="1" si="24"/>
        <v/>
      </c>
      <c r="AC42" s="310" t="e">
        <f t="shared" ca="1" si="25"/>
        <v>#N/A</v>
      </c>
      <c r="AD42" s="323" t="e">
        <f t="shared" ca="1" si="26"/>
        <v>#N/A</v>
      </c>
      <c r="AE42" s="324">
        <f t="shared" ca="1" si="5"/>
        <v>51.96800060591859</v>
      </c>
      <c r="AG42" s="306">
        <f t="shared" ca="1" si="27"/>
        <v>220.51904935201841</v>
      </c>
      <c r="AH42" s="304">
        <f t="shared" ca="1" si="28"/>
        <v>230.17302479998747</v>
      </c>
    </row>
    <row r="43" spans="1:34" x14ac:dyDescent="0.2">
      <c r="A43" s="347">
        <f t="shared" ca="1" si="6"/>
        <v>0.01</v>
      </c>
      <c r="B43" s="304">
        <f t="shared" ca="1" si="7"/>
        <v>0.39000000000000018</v>
      </c>
      <c r="D43" s="306">
        <f t="shared" ca="1" si="8"/>
        <v>40.89578118930779</v>
      </c>
      <c r="E43" s="307">
        <f t="shared" ca="1" si="9"/>
        <v>216.61943562617438</v>
      </c>
      <c r="F43" s="304">
        <f t="shared" ca="1" si="10"/>
        <v>220.44601336854799</v>
      </c>
      <c r="G43" s="306">
        <f t="shared" ca="1" si="11"/>
        <v>32.519678364294123</v>
      </c>
      <c r="H43" s="307">
        <f t="shared" ca="1" si="12"/>
        <v>179.95500583716151</v>
      </c>
      <c r="I43" s="304">
        <f t="shared" ca="1" si="13"/>
        <v>182.86971757721389</v>
      </c>
      <c r="J43" s="306">
        <f t="shared" ca="1" si="14"/>
        <v>9.6066127744709675</v>
      </c>
      <c r="K43" s="307">
        <f t="shared" ca="1" si="15"/>
        <v>53.756719692508895</v>
      </c>
      <c r="L43" s="304">
        <f t="shared" ca="1" si="0"/>
        <v>54.608350287273851</v>
      </c>
      <c r="M43" s="306">
        <f t="shared" ca="1" si="16"/>
        <v>1.3920157060276828</v>
      </c>
      <c r="N43" s="304">
        <f t="shared" ca="1" si="17"/>
        <v>79.756624971309733</v>
      </c>
      <c r="P43" s="310">
        <f t="shared" ca="1" si="18"/>
        <v>6</v>
      </c>
      <c r="Q43" s="304">
        <f t="shared" ca="1" si="19"/>
        <v>1329.89</v>
      </c>
      <c r="R43" s="306">
        <f t="shared" ca="1" si="20"/>
        <v>0.65355016649877762</v>
      </c>
      <c r="S43" s="307">
        <f t="shared" ca="1" si="21"/>
        <v>5.2521093920063482</v>
      </c>
      <c r="T43" s="304">
        <f t="shared" ca="1" si="1"/>
        <v>51.523193135582275</v>
      </c>
      <c r="U43" s="311">
        <f t="shared" ca="1" si="2"/>
        <v>0</v>
      </c>
      <c r="V43" s="306">
        <f t="shared" ca="1" si="3"/>
        <v>1.2184324543232685</v>
      </c>
      <c r="W43" s="304">
        <f t="shared" ca="1" si="4"/>
        <v>124.37555242562838</v>
      </c>
      <c r="Y43" s="314" t="str">
        <f t="shared" ca="1" si="22"/>
        <v/>
      </c>
      <c r="Z43" s="315" t="str">
        <f t="shared" ca="1" si="23"/>
        <v/>
      </c>
      <c r="AA43" s="316" t="str">
        <f t="shared" ca="1" si="24"/>
        <v/>
      </c>
      <c r="AC43" s="310" t="e">
        <f t="shared" ca="1" si="25"/>
        <v>#N/A</v>
      </c>
      <c r="AD43" s="323" t="e">
        <f t="shared" ca="1" si="26"/>
        <v>#N/A</v>
      </c>
      <c r="AE43" s="324">
        <f t="shared" ca="1" si="5"/>
        <v>53.756719692508895</v>
      </c>
      <c r="AG43" s="306">
        <f t="shared" ca="1" si="27"/>
        <v>220.43911791164777</v>
      </c>
      <c r="AH43" s="304">
        <f t="shared" ca="1" si="28"/>
        <v>230.09292522168425</v>
      </c>
    </row>
    <row r="44" spans="1:34" x14ac:dyDescent="0.2">
      <c r="A44" s="347">
        <f t="shared" ca="1" si="6"/>
        <v>0.01</v>
      </c>
      <c r="B44" s="304">
        <f t="shared" ca="1" si="7"/>
        <v>0.40000000000000019</v>
      </c>
      <c r="D44" s="306">
        <f t="shared" ca="1" si="8"/>
        <v>40.901983771800978</v>
      </c>
      <c r="E44" s="307">
        <f t="shared" ca="1" si="9"/>
        <v>216.53039137630634</v>
      </c>
      <c r="F44" s="304">
        <f t="shared" ca="1" si="10"/>
        <v>220.35966660449699</v>
      </c>
      <c r="G44" s="306">
        <f t="shared" ca="1" si="11"/>
        <v>32.928698202012136</v>
      </c>
      <c r="H44" s="307">
        <f t="shared" ca="1" si="12"/>
        <v>182.12030975092458</v>
      </c>
      <c r="I44" s="304">
        <f t="shared" ca="1" si="13"/>
        <v>185.07324601101021</v>
      </c>
      <c r="J44" s="306">
        <f t="shared" ca="1" si="14"/>
        <v>9.9338546573024988</v>
      </c>
      <c r="K44" s="307">
        <f t="shared" ca="1" si="15"/>
        <v>55.567096270449326</v>
      </c>
      <c r="L44" s="304">
        <f t="shared" ca="1" si="0"/>
        <v>56.448061581260646</v>
      </c>
      <c r="M44" s="306">
        <f t="shared" ca="1" si="16"/>
        <v>1.3919214455115914</v>
      </c>
      <c r="N44" s="304">
        <f t="shared" ca="1" si="17"/>
        <v>79.751224241562966</v>
      </c>
      <c r="P44" s="310">
        <f t="shared" ca="1" si="18"/>
        <v>6</v>
      </c>
      <c r="Q44" s="304">
        <f t="shared" ca="1" si="19"/>
        <v>1330.89</v>
      </c>
      <c r="R44" s="306">
        <f t="shared" ca="1" si="20"/>
        <v>0.65404159824613928</v>
      </c>
      <c r="S44" s="307">
        <f t="shared" ca="1" si="21"/>
        <v>5.2455689760238871</v>
      </c>
      <c r="T44" s="304">
        <f t="shared" ca="1" si="1"/>
        <v>51.459031654794337</v>
      </c>
      <c r="U44" s="311">
        <f t="shared" ca="1" si="2"/>
        <v>0</v>
      </c>
      <c r="V44" s="306">
        <f t="shared" ca="1" si="3"/>
        <v>1.2182118904836197</v>
      </c>
      <c r="W44" s="304">
        <f t="shared" ca="1" si="4"/>
        <v>127.36793110653439</v>
      </c>
      <c r="Y44" s="314" t="str">
        <f t="shared" ca="1" si="22"/>
        <v/>
      </c>
      <c r="Z44" s="315" t="str">
        <f t="shared" ca="1" si="23"/>
        <v/>
      </c>
      <c r="AA44" s="316" t="str">
        <f t="shared" ca="1" si="24"/>
        <v/>
      </c>
      <c r="AC44" s="310" t="e">
        <f t="shared" ca="1" si="25"/>
        <v>#N/A</v>
      </c>
      <c r="AD44" s="323" t="e">
        <f t="shared" ca="1" si="26"/>
        <v>#N/A</v>
      </c>
      <c r="AE44" s="324">
        <f t="shared" ca="1" si="5"/>
        <v>55.567096270449326</v>
      </c>
      <c r="AG44" s="306">
        <f t="shared" ca="1" si="27"/>
        <v>220.35276116042738</v>
      </c>
      <c r="AH44" s="304">
        <f t="shared" ca="1" si="28"/>
        <v>230.00640218230492</v>
      </c>
    </row>
    <row r="45" spans="1:34" x14ac:dyDescent="0.2">
      <c r="A45" s="347">
        <f t="shared" ca="1" si="6"/>
        <v>0.01</v>
      </c>
      <c r="B45" s="304">
        <f t="shared" ca="1" si="7"/>
        <v>0.4100000000000002</v>
      </c>
      <c r="D45" s="306">
        <f t="shared" ca="1" si="8"/>
        <v>40.878176366184874</v>
      </c>
      <c r="E45" s="307">
        <f t="shared" ca="1" si="9"/>
        <v>216.27686490398801</v>
      </c>
      <c r="F45" s="304">
        <f t="shared" ca="1" si="10"/>
        <v>220.10612802855533</v>
      </c>
      <c r="G45" s="306">
        <f t="shared" ca="1" si="11"/>
        <v>33.337479965673985</v>
      </c>
      <c r="H45" s="307">
        <f t="shared" ca="1" si="12"/>
        <v>184.28307839996447</v>
      </c>
      <c r="I45" s="304">
        <f t="shared" ca="1" si="13"/>
        <v>187.27423889854464</v>
      </c>
      <c r="J45" s="306">
        <f t="shared" ca="1" si="14"/>
        <v>10.265185548140929</v>
      </c>
      <c r="K45" s="307">
        <f t="shared" ca="1" si="15"/>
        <v>57.399113211203769</v>
      </c>
      <c r="L45" s="304">
        <f t="shared" ca="1" si="0"/>
        <v>58.309795332948553</v>
      </c>
      <c r="M45" s="306">
        <f t="shared" ca="1" si="16"/>
        <v>1.3918282442294498</v>
      </c>
      <c r="N45" s="304">
        <f t="shared" ca="1" si="17"/>
        <v>79.745884201451048</v>
      </c>
      <c r="P45" s="310">
        <f t="shared" ca="1" si="18"/>
        <v>7</v>
      </c>
      <c r="Q45" s="304">
        <f t="shared" ca="1" si="19"/>
        <v>1331.0486250000001</v>
      </c>
      <c r="R45" s="306">
        <f t="shared" ca="1" si="20"/>
        <v>0.65411955160706448</v>
      </c>
      <c r="S45" s="307">
        <f t="shared" ca="1" si="21"/>
        <v>5.2390277805078167</v>
      </c>
      <c r="T45" s="304">
        <f t="shared" ca="1" si="1"/>
        <v>51.394862526781687</v>
      </c>
      <c r="U45" s="311">
        <f t="shared" ca="1" si="2"/>
        <v>0</v>
      </c>
      <c r="V45" s="306">
        <f t="shared" ca="1" si="3"/>
        <v>1.2179887306637471</v>
      </c>
      <c r="W45" s="304">
        <f t="shared" ca="1" si="4"/>
        <v>130.39151383334314</v>
      </c>
      <c r="Y45" s="314" t="str">
        <f t="shared" ca="1" si="22"/>
        <v/>
      </c>
      <c r="Z45" s="315" t="str">
        <f t="shared" ca="1" si="23"/>
        <v/>
      </c>
      <c r="AA45" s="316" t="str">
        <f t="shared" ca="1" si="24"/>
        <v/>
      </c>
      <c r="AC45" s="310" t="e">
        <f t="shared" ca="1" si="25"/>
        <v>#N/A</v>
      </c>
      <c r="AD45" s="323" t="e">
        <f t="shared" ca="1" si="26"/>
        <v>#N/A</v>
      </c>
      <c r="AE45" s="324">
        <f t="shared" ca="1" si="5"/>
        <v>57.399113211203769</v>
      </c>
      <c r="AG45" s="306">
        <f t="shared" ca="1" si="27"/>
        <v>220.09920741575232</v>
      </c>
      <c r="AH45" s="304">
        <f t="shared" ca="1" si="28"/>
        <v>229.7526839563339</v>
      </c>
    </row>
    <row r="46" spans="1:34" x14ac:dyDescent="0.2">
      <c r="A46" s="347">
        <f t="shared" ca="1" si="6"/>
        <v>0.01</v>
      </c>
      <c r="B46" s="304">
        <f t="shared" ca="1" si="7"/>
        <v>0.42000000000000021</v>
      </c>
      <c r="D46" s="306">
        <f t="shared" ca="1" si="8"/>
        <v>40.82425723776214</v>
      </c>
      <c r="E46" s="307">
        <f t="shared" ca="1" si="9"/>
        <v>215.85852098338393</v>
      </c>
      <c r="F46" s="304">
        <f t="shared" ca="1" si="10"/>
        <v>219.6850496964893</v>
      </c>
      <c r="G46" s="306">
        <f t="shared" ca="1" si="11"/>
        <v>33.745722538051609</v>
      </c>
      <c r="H46" s="307">
        <f t="shared" ca="1" si="12"/>
        <v>186.4416636097983</v>
      </c>
      <c r="I46" s="304">
        <f t="shared" ca="1" si="13"/>
        <v>189.47102078999933</v>
      </c>
      <c r="J46" s="306">
        <f t="shared" ca="1" si="14"/>
        <v>10.600601560659557</v>
      </c>
      <c r="K46" s="307">
        <f t="shared" ca="1" si="15"/>
        <v>59.252736921252584</v>
      </c>
      <c r="L46" s="304">
        <f t="shared" ca="1" si="0"/>
        <v>60.193517808041648</v>
      </c>
      <c r="M46" s="306">
        <f t="shared" ca="1" si="16"/>
        <v>1.3917360760646709</v>
      </c>
      <c r="N46" s="304">
        <f t="shared" ca="1" si="17"/>
        <v>79.740603354603749</v>
      </c>
      <c r="P46" s="310">
        <f t="shared" ca="1" si="18"/>
        <v>7</v>
      </c>
      <c r="Q46" s="304">
        <f t="shared" ca="1" si="19"/>
        <v>1330.3658750000002</v>
      </c>
      <c r="R46" s="306">
        <f t="shared" ca="1" si="20"/>
        <v>0.65378402658155343</v>
      </c>
      <c r="S46" s="307">
        <f t="shared" ca="1" si="21"/>
        <v>5.2324899402420009</v>
      </c>
      <c r="T46" s="304">
        <f t="shared" ca="1" si="1"/>
        <v>51.330726313774029</v>
      </c>
      <c r="U46" s="311">
        <f t="shared" ca="1" si="2"/>
        <v>0</v>
      </c>
      <c r="V46" s="306">
        <f t="shared" ca="1" si="3"/>
        <v>1.2177629803881047</v>
      </c>
      <c r="W46" s="304">
        <f t="shared" ca="1" si="4"/>
        <v>133.44377932040953</v>
      </c>
      <c r="Y46" s="314" t="str">
        <f t="shared" ca="1" si="22"/>
        <v/>
      </c>
      <c r="Z46" s="315" t="str">
        <f t="shared" ca="1" si="23"/>
        <v/>
      </c>
      <c r="AA46" s="316" t="str">
        <f t="shared" ca="1" si="24"/>
        <v/>
      </c>
      <c r="AC46" s="310" t="e">
        <f t="shared" ca="1" si="25"/>
        <v>#N/A</v>
      </c>
      <c r="AD46" s="323" t="e">
        <f t="shared" ca="1" si="26"/>
        <v>#N/A</v>
      </c>
      <c r="AE46" s="324">
        <f t="shared" ca="1" si="5"/>
        <v>59.252736921252584</v>
      </c>
      <c r="AG46" s="306">
        <f t="shared" ca="1" si="27"/>
        <v>219.67810866793192</v>
      </c>
      <c r="AH46" s="304">
        <f t="shared" ca="1" si="28"/>
        <v>229.33142249121241</v>
      </c>
    </row>
    <row r="47" spans="1:34" x14ac:dyDescent="0.2">
      <c r="A47" s="347">
        <f t="shared" ca="1" si="6"/>
        <v>0.01</v>
      </c>
      <c r="B47" s="304">
        <f t="shared" ca="1" si="7"/>
        <v>0.43000000000000022</v>
      </c>
      <c r="D47" s="306">
        <f t="shared" ca="1" si="8"/>
        <v>40.768836339750635</v>
      </c>
      <c r="E47" s="307">
        <f t="shared" ca="1" si="9"/>
        <v>215.43364864458971</v>
      </c>
      <c r="F47" s="304">
        <f t="shared" ca="1" si="10"/>
        <v>219.25728034621315</v>
      </c>
      <c r="G47" s="306">
        <f t="shared" ca="1" si="11"/>
        <v>34.153410901449114</v>
      </c>
      <c r="H47" s="307">
        <f t="shared" ca="1" si="12"/>
        <v>188.59600009624418</v>
      </c>
      <c r="I47" s="304">
        <f t="shared" ca="1" si="13"/>
        <v>191.66352477324878</v>
      </c>
      <c r="J47" s="306">
        <f t="shared" ca="1" si="14"/>
        <v>10.940097227857061</v>
      </c>
      <c r="K47" s="307">
        <f t="shared" ca="1" si="15"/>
        <v>61.127925239782797</v>
      </c>
      <c r="L47" s="304">
        <f t="shared" ca="1" si="0"/>
        <v>62.099186560497238</v>
      </c>
      <c r="M47" s="306">
        <f t="shared" ca="1" si="16"/>
        <v>1.3916449158217756</v>
      </c>
      <c r="N47" s="304">
        <f t="shared" ca="1" si="17"/>
        <v>79.735380257426471</v>
      </c>
      <c r="P47" s="310">
        <f t="shared" ca="1" si="18"/>
        <v>7</v>
      </c>
      <c r="Q47" s="304">
        <f t="shared" ca="1" si="19"/>
        <v>1329.683125</v>
      </c>
      <c r="R47" s="306">
        <f t="shared" ca="1" si="20"/>
        <v>0.65344850155604217</v>
      </c>
      <c r="S47" s="307">
        <f t="shared" ca="1" si="21"/>
        <v>5.2259554552264404</v>
      </c>
      <c r="T47" s="304">
        <f t="shared" ca="1" si="1"/>
        <v>51.266623015771387</v>
      </c>
      <c r="U47" s="311">
        <f t="shared" ca="1" si="2"/>
        <v>0</v>
      </c>
      <c r="V47" s="306">
        <f t="shared" ca="1" si="3"/>
        <v>1.217534646237461</v>
      </c>
      <c r="W47" s="304">
        <f t="shared" ca="1" si="4"/>
        <v>136.52439033892762</v>
      </c>
      <c r="Y47" s="314" t="str">
        <f t="shared" ca="1" si="22"/>
        <v/>
      </c>
      <c r="Z47" s="315" t="str">
        <f t="shared" ca="1" si="23"/>
        <v/>
      </c>
      <c r="AA47" s="316" t="str">
        <f t="shared" ca="1" si="24"/>
        <v/>
      </c>
      <c r="AC47" s="310" t="e">
        <f t="shared" ca="1" si="25"/>
        <v>#N/A</v>
      </c>
      <c r="AD47" s="323" t="e">
        <f t="shared" ca="1" si="26"/>
        <v>#N/A</v>
      </c>
      <c r="AE47" s="324">
        <f t="shared" ca="1" si="5"/>
        <v>61.127925239782797</v>
      </c>
      <c r="AG47" s="306">
        <f t="shared" ca="1" si="27"/>
        <v>219.25031868693657</v>
      </c>
      <c r="AH47" s="304">
        <f t="shared" ca="1" si="28"/>
        <v>228.90347151414011</v>
      </c>
    </row>
    <row r="48" spans="1:34" x14ac:dyDescent="0.2">
      <c r="A48" s="347">
        <f t="shared" ca="1" si="6"/>
        <v>0.01</v>
      </c>
      <c r="B48" s="304">
        <f t="shared" ca="1" si="7"/>
        <v>0.44000000000000022</v>
      </c>
      <c r="D48" s="306">
        <f t="shared" ca="1" si="8"/>
        <v>40.711926018034163</v>
      </c>
      <c r="E48" s="307">
        <f t="shared" ca="1" si="9"/>
        <v>215.00228669578289</v>
      </c>
      <c r="F48" s="304">
        <f t="shared" ca="1" si="10"/>
        <v>218.82286033345216</v>
      </c>
      <c r="G48" s="306">
        <f t="shared" ca="1" si="11"/>
        <v>34.560530161629458</v>
      </c>
      <c r="H48" s="307">
        <f t="shared" ca="1" si="12"/>
        <v>190.74602296320202</v>
      </c>
      <c r="I48" s="304">
        <f t="shared" ca="1" si="13"/>
        <v>193.85168433968093</v>
      </c>
      <c r="J48" s="306">
        <f t="shared" ca="1" si="14"/>
        <v>11.283666933172453</v>
      </c>
      <c r="K48" s="307">
        <f t="shared" ca="1" si="15"/>
        <v>63.024635355080029</v>
      </c>
      <c r="L48" s="304">
        <f t="shared" ca="1" si="0"/>
        <v>64.026758477214614</v>
      </c>
      <c r="M48" s="306">
        <f t="shared" ca="1" si="16"/>
        <v>1.3915547391834016</v>
      </c>
      <c r="N48" s="304">
        <f t="shared" ca="1" si="17"/>
        <v>79.730213516636951</v>
      </c>
      <c r="P48" s="310">
        <f t="shared" ca="1" si="18"/>
        <v>7</v>
      </c>
      <c r="Q48" s="304">
        <f t="shared" ca="1" si="19"/>
        <v>1329.0003750000001</v>
      </c>
      <c r="R48" s="306">
        <f t="shared" ca="1" si="20"/>
        <v>0.65311297653053102</v>
      </c>
      <c r="S48" s="307">
        <f t="shared" ca="1" si="21"/>
        <v>5.2194243254611354</v>
      </c>
      <c r="T48" s="304">
        <f t="shared" ca="1" si="1"/>
        <v>51.202552632773738</v>
      </c>
      <c r="U48" s="311">
        <f t="shared" ca="1" si="2"/>
        <v>0</v>
      </c>
      <c r="V48" s="306">
        <f t="shared" ca="1" si="3"/>
        <v>1.2173037348841291</v>
      </c>
      <c r="W48" s="304">
        <f t="shared" ca="1" si="4"/>
        <v>139.6330062073437</v>
      </c>
      <c r="Y48" s="314" t="str">
        <f t="shared" ca="1" si="22"/>
        <v/>
      </c>
      <c r="Z48" s="315" t="str">
        <f t="shared" ca="1" si="23"/>
        <v/>
      </c>
      <c r="AA48" s="316" t="str">
        <f t="shared" ca="1" si="24"/>
        <v/>
      </c>
      <c r="AC48" s="310" t="e">
        <f t="shared" ca="1" si="25"/>
        <v>#N/A</v>
      </c>
      <c r="AD48" s="323" t="e">
        <f t="shared" ca="1" si="26"/>
        <v>#N/A</v>
      </c>
      <c r="AE48" s="324">
        <f t="shared" ca="1" si="5"/>
        <v>63.024635355080029</v>
      </c>
      <c r="AG48" s="306">
        <f t="shared" ca="1" si="27"/>
        <v>218.81587782480088</v>
      </c>
      <c r="AH48" s="304">
        <f t="shared" ca="1" si="28"/>
        <v>228.4688713358666</v>
      </c>
    </row>
    <row r="49" spans="1:34" x14ac:dyDescent="0.2">
      <c r="A49" s="347">
        <f t="shared" ca="1" si="6"/>
        <v>0.01</v>
      </c>
      <c r="B49" s="304">
        <f t="shared" ca="1" si="7"/>
        <v>0.45000000000000023</v>
      </c>
      <c r="D49" s="306">
        <f t="shared" ca="1" si="8"/>
        <v>40.653538590989697</v>
      </c>
      <c r="E49" s="307">
        <f t="shared" ca="1" si="9"/>
        <v>214.56447485171137</v>
      </c>
      <c r="F49" s="304">
        <f t="shared" ca="1" si="10"/>
        <v>218.38183090257249</v>
      </c>
      <c r="G49" s="306">
        <f t="shared" ca="1" si="11"/>
        <v>34.967065547539356</v>
      </c>
      <c r="H49" s="307">
        <f t="shared" ca="1" si="12"/>
        <v>192.89166771171912</v>
      </c>
      <c r="I49" s="304">
        <f t="shared" ca="1" si="13"/>
        <v>196.03543339308376</v>
      </c>
      <c r="J49" s="306">
        <f t="shared" ca="1" si="14"/>
        <v>11.631304911718297</v>
      </c>
      <c r="K49" s="307">
        <f t="shared" ca="1" si="15"/>
        <v>64.942823808454634</v>
      </c>
      <c r="L49" s="304">
        <f t="shared" ca="1" si="0"/>
        <v>65.976189782112641</v>
      </c>
      <c r="M49" s="306">
        <f t="shared" ca="1" si="16"/>
        <v>1.3914655226697965</v>
      </c>
      <c r="N49" s="304">
        <f t="shared" ca="1" si="17"/>
        <v>79.725101786944506</v>
      </c>
      <c r="P49" s="310">
        <f t="shared" ca="1" si="18"/>
        <v>7</v>
      </c>
      <c r="Q49" s="304">
        <f t="shared" ca="1" si="19"/>
        <v>1328.3176250000001</v>
      </c>
      <c r="R49" s="306">
        <f t="shared" ca="1" si="20"/>
        <v>0.65277745150501987</v>
      </c>
      <c r="S49" s="307">
        <f t="shared" ca="1" si="21"/>
        <v>5.212896550946085</v>
      </c>
      <c r="T49" s="304">
        <f t="shared" ca="1" si="1"/>
        <v>51.138515164781097</v>
      </c>
      <c r="U49" s="311">
        <f t="shared" ca="1" si="2"/>
        <v>0</v>
      </c>
      <c r="V49" s="306">
        <f t="shared" ca="1" si="3"/>
        <v>1.2170702530912814</v>
      </c>
      <c r="W49" s="304">
        <f t="shared" ca="1" si="4"/>
        <v>142.76928287081142</v>
      </c>
      <c r="Y49" s="314" t="str">
        <f t="shared" ca="1" si="22"/>
        <v/>
      </c>
      <c r="Z49" s="315" t="str">
        <f t="shared" ca="1" si="23"/>
        <v/>
      </c>
      <c r="AA49" s="316" t="str">
        <f t="shared" ca="1" si="24"/>
        <v/>
      </c>
      <c r="AC49" s="310" t="e">
        <f t="shared" ca="1" si="25"/>
        <v>#N/A</v>
      </c>
      <c r="AD49" s="323" t="e">
        <f t="shared" ca="1" si="26"/>
        <v>#N/A</v>
      </c>
      <c r="AE49" s="324">
        <f t="shared" ca="1" si="5"/>
        <v>64.942823808454634</v>
      </c>
      <c r="AG49" s="306">
        <f t="shared" ca="1" si="27"/>
        <v>218.37482732223788</v>
      </c>
      <c r="AH49" s="304">
        <f t="shared" ca="1" si="28"/>
        <v>228.02766315723701</v>
      </c>
    </row>
    <row r="50" spans="1:34" x14ac:dyDescent="0.2">
      <c r="A50" s="347">
        <f t="shared" ca="1" si="6"/>
        <v>0.01</v>
      </c>
      <c r="B50" s="304">
        <f t="shared" ca="1" si="7"/>
        <v>0.46000000000000024</v>
      </c>
      <c r="D50" s="306">
        <f t="shared" ca="1" si="8"/>
        <v>40.59368635709717</v>
      </c>
      <c r="E50" s="307">
        <f t="shared" ca="1" si="9"/>
        <v>214.12025372236164</v>
      </c>
      <c r="F50" s="304">
        <f t="shared" ca="1" si="10"/>
        <v>217.93423417670502</v>
      </c>
      <c r="G50" s="306">
        <f t="shared" ca="1" si="11"/>
        <v>35.373002411110328</v>
      </c>
      <c r="H50" s="307">
        <f t="shared" ca="1" si="12"/>
        <v>195.03287024894274</v>
      </c>
      <c r="I50" s="304">
        <f t="shared" ca="1" si="13"/>
        <v>198.21470625843421</v>
      </c>
      <c r="J50" s="306">
        <f t="shared" ca="1" si="14"/>
        <v>11.983005251511546</v>
      </c>
      <c r="K50" s="307">
        <f t="shared" ca="1" si="15"/>
        <v>66.882446498257949</v>
      </c>
      <c r="L50" s="304">
        <f t="shared" ca="1" si="0"/>
        <v>67.947436040295813</v>
      </c>
      <c r="M50" s="306">
        <f t="shared" ca="1" si="16"/>
        <v>1.3913772436006284</v>
      </c>
      <c r="N50" s="304">
        <f t="shared" ca="1" si="17"/>
        <v>79.720043768861842</v>
      </c>
      <c r="P50" s="310">
        <f t="shared" ca="1" si="18"/>
        <v>7</v>
      </c>
      <c r="Q50" s="304">
        <f t="shared" ca="1" si="19"/>
        <v>1327.634875</v>
      </c>
      <c r="R50" s="306">
        <f t="shared" ca="1" si="20"/>
        <v>0.6524419264795086</v>
      </c>
      <c r="S50" s="307">
        <f t="shared" ca="1" si="21"/>
        <v>5.2063721316812899</v>
      </c>
      <c r="T50" s="304">
        <f t="shared" ca="1" si="1"/>
        <v>51.074510611793457</v>
      </c>
      <c r="U50" s="311">
        <f t="shared" ca="1" si="2"/>
        <v>0</v>
      </c>
      <c r="V50" s="306">
        <f t="shared" ca="1" si="3"/>
        <v>1.2168342077122536</v>
      </c>
      <c r="W50" s="304">
        <f t="shared" ca="1" si="4"/>
        <v>145.93287298151392</v>
      </c>
      <c r="Y50" s="314" t="str">
        <f t="shared" ca="1" si="22"/>
        <v/>
      </c>
      <c r="Z50" s="315" t="str">
        <f t="shared" ca="1" si="23"/>
        <v/>
      </c>
      <c r="AA50" s="316" t="str">
        <f t="shared" ca="1" si="24"/>
        <v/>
      </c>
      <c r="AC50" s="310" t="e">
        <f t="shared" ca="1" si="25"/>
        <v>#N/A</v>
      </c>
      <c r="AD50" s="323" t="e">
        <f t="shared" ca="1" si="26"/>
        <v>#N/A</v>
      </c>
      <c r="AE50" s="324">
        <f t="shared" ca="1" si="5"/>
        <v>66.882446498257949</v>
      </c>
      <c r="AG50" s="306">
        <f t="shared" ca="1" si="27"/>
        <v>217.92720929875975</v>
      </c>
      <c r="AH50" s="304">
        <f t="shared" ca="1" si="28"/>
        <v>227.57988905924802</v>
      </c>
    </row>
    <row r="51" spans="1:34" x14ac:dyDescent="0.2">
      <c r="A51" s="347">
        <f t="shared" ca="1" si="6"/>
        <v>0.01</v>
      </c>
      <c r="B51" s="304">
        <f t="shared" ca="1" si="7"/>
        <v>0.47000000000000025</v>
      </c>
      <c r="D51" s="306">
        <f t="shared" ca="1" si="8"/>
        <v>40.532381601964197</v>
      </c>
      <c r="E51" s="307">
        <f t="shared" ca="1" si="9"/>
        <v>213.66966480146971</v>
      </c>
      <c r="F51" s="304">
        <f t="shared" ca="1" si="10"/>
        <v>217.48011314761555</v>
      </c>
      <c r="G51" s="306">
        <f t="shared" ca="1" si="11"/>
        <v>35.778326227129966</v>
      </c>
      <c r="H51" s="307">
        <f t="shared" ca="1" si="12"/>
        <v>197.16956689695743</v>
      </c>
      <c r="I51" s="304">
        <f t="shared" ca="1" si="13"/>
        <v>200.38943769058466</v>
      </c>
      <c r="J51" s="306">
        <f t="shared" ca="1" si="14"/>
        <v>12.338761894702747</v>
      </c>
      <c r="K51" s="307">
        <f t="shared" ca="1" si="15"/>
        <v>68.84345868398745</v>
      </c>
      <c r="L51" s="304">
        <f t="shared" ca="1" si="0"/>
        <v>69.940452162307722</v>
      </c>
      <c r="M51" s="306">
        <f t="shared" ca="1" si="16"/>
        <v>1.3912898800589526</v>
      </c>
      <c r="N51" s="304">
        <f t="shared" ca="1" si="17"/>
        <v>79.7150382066405</v>
      </c>
      <c r="P51" s="310">
        <f t="shared" ca="1" si="18"/>
        <v>7</v>
      </c>
      <c r="Q51" s="304">
        <f t="shared" ca="1" si="19"/>
        <v>1326.952125</v>
      </c>
      <c r="R51" s="306">
        <f t="shared" ca="1" si="20"/>
        <v>0.65210640145399745</v>
      </c>
      <c r="S51" s="307">
        <f t="shared" ca="1" si="21"/>
        <v>5.1998510676667502</v>
      </c>
      <c r="T51" s="304">
        <f t="shared" ca="1" si="1"/>
        <v>51.010538973810824</v>
      </c>
      <c r="U51" s="311">
        <f t="shared" ca="1" si="2"/>
        <v>0</v>
      </c>
      <c r="V51" s="306">
        <f t="shared" ca="1" si="3"/>
        <v>1.2165956056898344</v>
      </c>
      <c r="W51" s="304">
        <f t="shared" ca="1" si="4"/>
        <v>149.12342597981484</v>
      </c>
      <c r="Y51" s="314" t="str">
        <f t="shared" ca="1" si="22"/>
        <v/>
      </c>
      <c r="Z51" s="315" t="str">
        <f t="shared" ca="1" si="23"/>
        <v/>
      </c>
      <c r="AA51" s="316" t="str">
        <f t="shared" ca="1" si="24"/>
        <v/>
      </c>
      <c r="AC51" s="310" t="e">
        <f t="shared" ca="1" si="25"/>
        <v>#N/A</v>
      </c>
      <c r="AD51" s="323" t="e">
        <f t="shared" ca="1" si="26"/>
        <v>#N/A</v>
      </c>
      <c r="AE51" s="324">
        <f t="shared" ca="1" si="5"/>
        <v>68.84345868398745</v>
      </c>
      <c r="AG51" s="306">
        <f t="shared" ca="1" si="27"/>
        <v>217.47306674254523</v>
      </c>
      <c r="AH51" s="304">
        <f t="shared" ca="1" si="28"/>
        <v>227.12559199285428</v>
      </c>
    </row>
    <row r="52" spans="1:34" x14ac:dyDescent="0.2">
      <c r="A52" s="347">
        <f t="shared" ca="1" si="6"/>
        <v>0.01</v>
      </c>
      <c r="B52" s="304">
        <f t="shared" ca="1" si="7"/>
        <v>0.48000000000000026</v>
      </c>
      <c r="D52" s="306">
        <f t="shared" ca="1" si="8"/>
        <v>40.469636604802908</v>
      </c>
      <c r="E52" s="307">
        <f t="shared" ca="1" si="9"/>
        <v>213.21275045487306</v>
      </c>
      <c r="F52" s="304">
        <f t="shared" ca="1" si="10"/>
        <v>217.01951166532649</v>
      </c>
      <c r="G52" s="306">
        <f t="shared" ca="1" si="11"/>
        <v>36.183022593177995</v>
      </c>
      <c r="H52" s="307">
        <f t="shared" ca="1" si="12"/>
        <v>199.30169440150615</v>
      </c>
      <c r="I52" s="304">
        <f t="shared" ca="1" si="13"/>
        <v>202.55956288284634</v>
      </c>
      <c r="J52" s="306">
        <f t="shared" ca="1" si="14"/>
        <v>12.698568638804288</v>
      </c>
      <c r="K52" s="307">
        <f t="shared" ca="1" si="15"/>
        <v>70.82581499047977</v>
      </c>
      <c r="L52" s="304">
        <f t="shared" ca="1" si="0"/>
        <v>71.955192408471078</v>
      </c>
      <c r="M52" s="306">
        <f t="shared" ca="1" si="16"/>
        <v>1.3912034108571905</v>
      </c>
      <c r="N52" s="304">
        <f t="shared" ca="1" si="17"/>
        <v>79.710083886321669</v>
      </c>
      <c r="P52" s="310">
        <f t="shared" ca="1" si="18"/>
        <v>7</v>
      </c>
      <c r="Q52" s="304">
        <f t="shared" ca="1" si="19"/>
        <v>1326.2693750000001</v>
      </c>
      <c r="R52" s="306">
        <f t="shared" ca="1" si="20"/>
        <v>0.65177087642848641</v>
      </c>
      <c r="S52" s="307">
        <f t="shared" ca="1" si="21"/>
        <v>5.1933333589024651</v>
      </c>
      <c r="T52" s="304">
        <f t="shared" ca="1" si="1"/>
        <v>50.946600250833185</v>
      </c>
      <c r="U52" s="311">
        <f t="shared" ca="1" si="2"/>
        <v>0</v>
      </c>
      <c r="V52" s="306">
        <f t="shared" ca="1" si="3"/>
        <v>1.216354454055544</v>
      </c>
      <c r="W52" s="304">
        <f t="shared" ca="1" si="4"/>
        <v>152.34058817620735</v>
      </c>
      <c r="Y52" s="314" t="str">
        <f t="shared" ca="1" si="22"/>
        <v/>
      </c>
      <c r="Z52" s="315" t="str">
        <f t="shared" ca="1" si="23"/>
        <v/>
      </c>
      <c r="AA52" s="316" t="str">
        <f t="shared" ca="1" si="24"/>
        <v/>
      </c>
      <c r="AC52" s="310" t="e">
        <f t="shared" ca="1" si="25"/>
        <v>#N/A</v>
      </c>
      <c r="AD52" s="323" t="e">
        <f t="shared" ca="1" si="26"/>
        <v>#N/A</v>
      </c>
      <c r="AE52" s="324">
        <f t="shared" ca="1" si="5"/>
        <v>70.82581499047977</v>
      </c>
      <c r="AG52" s="306">
        <f t="shared" ca="1" si="27"/>
        <v>217.01244350005814</v>
      </c>
      <c r="AH52" s="304">
        <f t="shared" ca="1" si="28"/>
        <v>226.66481576852942</v>
      </c>
    </row>
    <row r="53" spans="1:34" x14ac:dyDescent="0.2">
      <c r="A53" s="347">
        <f t="shared" ca="1" si="6"/>
        <v>0.01</v>
      </c>
      <c r="B53" s="304">
        <f t="shared" ca="1" si="7"/>
        <v>0.49000000000000027</v>
      </c>
      <c r="D53" s="306">
        <f t="shared" ca="1" si="8"/>
        <v>40.40546364439404</v>
      </c>
      <c r="E53" s="307">
        <f t="shared" ca="1" si="9"/>
        <v>212.74955390870213</v>
      </c>
      <c r="F53" s="304">
        <f t="shared" ca="1" si="10"/>
        <v>216.55247442749345</v>
      </c>
      <c r="G53" s="306">
        <f t="shared" ca="1" si="11"/>
        <v>36.587077229621933</v>
      </c>
      <c r="H53" s="307">
        <f t="shared" ca="1" si="12"/>
        <v>201.42918994059318</v>
      </c>
      <c r="I53" s="304">
        <f t="shared" ca="1" si="13"/>
        <v>204.72501747546605</v>
      </c>
      <c r="J53" s="306">
        <f t="shared" ca="1" si="14"/>
        <v>13.062419137918287</v>
      </c>
      <c r="K53" s="307">
        <f t="shared" ca="1" si="15"/>
        <v>72.829469412190264</v>
      </c>
      <c r="L53" s="304">
        <f t="shared" ca="1" si="0"/>
        <v>73.991610393312911</v>
      </c>
      <c r="M53" s="306">
        <f t="shared" ca="1" si="16"/>
        <v>1.3911178155049899</v>
      </c>
      <c r="N53" s="304">
        <f t="shared" ca="1" si="17"/>
        <v>79.70517963389463</v>
      </c>
      <c r="P53" s="310">
        <f t="shared" ca="1" si="18"/>
        <v>7</v>
      </c>
      <c r="Q53" s="304">
        <f t="shared" ca="1" si="19"/>
        <v>1325.5866250000001</v>
      </c>
      <c r="R53" s="306">
        <f t="shared" ca="1" si="20"/>
        <v>0.65143535140297526</v>
      </c>
      <c r="S53" s="307">
        <f t="shared" ca="1" si="21"/>
        <v>5.1868190053884353</v>
      </c>
      <c r="T53" s="304">
        <f t="shared" ca="1" si="1"/>
        <v>50.882694442860554</v>
      </c>
      <c r="U53" s="311">
        <f t="shared" ca="1" si="2"/>
        <v>0</v>
      </c>
      <c r="V53" s="306">
        <f t="shared" ca="1" si="3"/>
        <v>1.2161107599288996</v>
      </c>
      <c r="W53" s="304">
        <f t="shared" ca="1" si="4"/>
        <v>155.58400283402344</v>
      </c>
      <c r="Y53" s="314" t="str">
        <f t="shared" ca="1" si="22"/>
        <v/>
      </c>
      <c r="Z53" s="315" t="str">
        <f t="shared" ca="1" si="23"/>
        <v/>
      </c>
      <c r="AA53" s="316" t="str">
        <f t="shared" ca="1" si="24"/>
        <v/>
      </c>
      <c r="AC53" s="310" t="e">
        <f t="shared" ca="1" si="25"/>
        <v>#N/A</v>
      </c>
      <c r="AD53" s="323" t="e">
        <f t="shared" ca="1" si="26"/>
        <v>#N/A</v>
      </c>
      <c r="AE53" s="324">
        <f t="shared" ca="1" si="5"/>
        <v>72.829469412190264</v>
      </c>
      <c r="AG53" s="306">
        <f t="shared" ca="1" si="27"/>
        <v>216.54538426542189</v>
      </c>
      <c r="AH53" s="304">
        <f t="shared" ca="1" si="28"/>
        <v>226.19760504558604</v>
      </c>
    </row>
    <row r="54" spans="1:34" x14ac:dyDescent="0.2">
      <c r="A54" s="347">
        <f t="shared" ca="1" si="6"/>
        <v>0.01</v>
      </c>
      <c r="B54" s="304">
        <f t="shared" ca="1" si="7"/>
        <v>0.50000000000000022</v>
      </c>
      <c r="D54" s="306">
        <f t="shared" ca="1" si="8"/>
        <v>40.339875004569272</v>
      </c>
      <c r="E54" s="307">
        <f t="shared" ca="1" si="9"/>
        <v>212.28011923741286</v>
      </c>
      <c r="F54" s="304">
        <f t="shared" ca="1" si="10"/>
        <v>216.07904696854459</v>
      </c>
      <c r="G54" s="306">
        <f t="shared" ca="1" si="11"/>
        <v>36.990475979667629</v>
      </c>
      <c r="H54" s="307">
        <f t="shared" ca="1" si="12"/>
        <v>203.55199113296732</v>
      </c>
      <c r="I54" s="304">
        <f t="shared" ca="1" si="13"/>
        <v>206.88573756399441</v>
      </c>
      <c r="J54" s="306">
        <f t="shared" ca="1" si="14"/>
        <v>13.430306903964734</v>
      </c>
      <c r="K54" s="307">
        <f t="shared" ca="1" si="15"/>
        <v>74.854375317558066</v>
      </c>
      <c r="L54" s="304">
        <f t="shared" ca="1" si="0"/>
        <v>76.049659090074357</v>
      </c>
      <c r="M54" s="306">
        <f t="shared" ca="1" si="16"/>
        <v>1.3910330741788393</v>
      </c>
      <c r="N54" s="304">
        <f t="shared" ca="1" si="17"/>
        <v>79.700324313555868</v>
      </c>
      <c r="P54" s="310">
        <f t="shared" ca="1" si="18"/>
        <v>7</v>
      </c>
      <c r="Q54" s="304">
        <f t="shared" ca="1" si="19"/>
        <v>1324.903875</v>
      </c>
      <c r="R54" s="306">
        <f t="shared" ca="1" si="20"/>
        <v>0.651099826377464</v>
      </c>
      <c r="S54" s="307">
        <f t="shared" ca="1" si="21"/>
        <v>5.180308007124661</v>
      </c>
      <c r="T54" s="304">
        <f t="shared" ca="1" si="1"/>
        <v>50.818821549892924</v>
      </c>
      <c r="U54" s="311">
        <f t="shared" ca="1" si="2"/>
        <v>0</v>
      </c>
      <c r="V54" s="306">
        <f t="shared" ca="1" si="3"/>
        <v>1.2158645305166695</v>
      </c>
      <c r="W54" s="304">
        <f t="shared" ca="1" si="4"/>
        <v>158.85331025286908</v>
      </c>
      <c r="Y54" s="314" t="str">
        <f t="shared" ca="1" si="22"/>
        <v/>
      </c>
      <c r="Z54" s="315" t="str">
        <f t="shared" ca="1" si="23"/>
        <v/>
      </c>
      <c r="AA54" s="316" t="str">
        <f t="shared" ca="1" si="24"/>
        <v/>
      </c>
      <c r="AC54" s="310" t="e">
        <f t="shared" ca="1" si="25"/>
        <v>#N/A</v>
      </c>
      <c r="AD54" s="323" t="e">
        <f t="shared" ca="1" si="26"/>
        <v>#N/A</v>
      </c>
      <c r="AE54" s="324">
        <f t="shared" ca="1" si="5"/>
        <v>74.854375317558066</v>
      </c>
      <c r="AG54" s="306">
        <f t="shared" ca="1" si="27"/>
        <v>216.07193456955582</v>
      </c>
      <c r="AH54" s="304">
        <f t="shared" ca="1" si="28"/>
        <v>225.72400532126071</v>
      </c>
    </row>
    <row r="55" spans="1:34" x14ac:dyDescent="0.2">
      <c r="A55" s="347">
        <f t="shared" ca="1" si="6"/>
        <v>0.01</v>
      </c>
      <c r="B55" s="304">
        <f t="shared" ca="1" si="7"/>
        <v>0.51000000000000023</v>
      </c>
      <c r="D55" s="306">
        <f t="shared" ca="1" si="8"/>
        <v>40.272882979242432</v>
      </c>
      <c r="E55" s="307">
        <f t="shared" ca="1" si="9"/>
        <v>211.8044913516585</v>
      </c>
      <c r="F55" s="304">
        <f t="shared" ca="1" si="10"/>
        <v>215.59927564858501</v>
      </c>
      <c r="G55" s="306">
        <f t="shared" ca="1" si="11"/>
        <v>37.393204809460052</v>
      </c>
      <c r="H55" s="307">
        <f t="shared" ca="1" si="12"/>
        <v>205.67003604648392</v>
      </c>
      <c r="I55" s="304">
        <f t="shared" ca="1" si="13"/>
        <v>209.04165970754303</v>
      </c>
      <c r="J55" s="306">
        <f t="shared" ca="1" si="14"/>
        <v>13.802225307910373</v>
      </c>
      <c r="K55" s="307">
        <f t="shared" ca="1" si="15"/>
        <v>76.900485453455317</v>
      </c>
      <c r="L55" s="304">
        <f t="shared" ca="1" si="0"/>
        <v>78.129290835303337</v>
      </c>
      <c r="M55" s="306">
        <f t="shared" ca="1" si="16"/>
        <v>1.3909491676933246</v>
      </c>
      <c r="N55" s="304">
        <f t="shared" ca="1" si="17"/>
        <v>79.695516826062089</v>
      </c>
      <c r="P55" s="310">
        <f t="shared" ca="1" si="18"/>
        <v>7</v>
      </c>
      <c r="Q55" s="304">
        <f t="shared" ca="1" si="19"/>
        <v>1324.221125</v>
      </c>
      <c r="R55" s="306">
        <f t="shared" ca="1" si="20"/>
        <v>0.65076430135195285</v>
      </c>
      <c r="S55" s="307">
        <f t="shared" ca="1" si="21"/>
        <v>5.1738003641111412</v>
      </c>
      <c r="T55" s="304">
        <f t="shared" ca="1" si="1"/>
        <v>50.754981571930294</v>
      </c>
      <c r="U55" s="311">
        <f t="shared" ca="1" si="2"/>
        <v>0</v>
      </c>
      <c r="V55" s="306">
        <f t="shared" ca="1" si="3"/>
        <v>1.215615773112116</v>
      </c>
      <c r="W55" s="304">
        <f t="shared" ca="1" si="4"/>
        <v>162.14814785275055</v>
      </c>
      <c r="Y55" s="314" t="str">
        <f t="shared" ca="1" si="22"/>
        <v/>
      </c>
      <c r="Z55" s="315" t="str">
        <f t="shared" ca="1" si="23"/>
        <v/>
      </c>
      <c r="AA55" s="316" t="str">
        <f t="shared" ca="1" si="24"/>
        <v/>
      </c>
      <c r="AC55" s="310" t="e">
        <f t="shared" ca="1" si="25"/>
        <v>#N/A</v>
      </c>
      <c r="AD55" s="323" t="e">
        <f t="shared" ca="1" si="26"/>
        <v>#N/A</v>
      </c>
      <c r="AE55" s="324">
        <f t="shared" ca="1" si="5"/>
        <v>76.900485453455317</v>
      </c>
      <c r="AG55" s="306">
        <f t="shared" ca="1" si="27"/>
        <v>215.59214076907733</v>
      </c>
      <c r="AH55" s="304">
        <f t="shared" ca="1" si="28"/>
        <v>225.24406291956748</v>
      </c>
    </row>
    <row r="56" spans="1:34" x14ac:dyDescent="0.2">
      <c r="A56" s="347">
        <f t="shared" ca="1" si="6"/>
        <v>0.01</v>
      </c>
      <c r="B56" s="304">
        <f t="shared" ca="1" si="7"/>
        <v>0.52000000000000024</v>
      </c>
      <c r="D56" s="306">
        <f t="shared" ca="1" si="8"/>
        <v>40.204499877015913</v>
      </c>
      <c r="E56" s="307">
        <f t="shared" ca="1" si="9"/>
        <v>211.32271598600161</v>
      </c>
      <c r="F56" s="304">
        <f t="shared" ca="1" si="10"/>
        <v>215.11320764207221</v>
      </c>
      <c r="G56" s="306">
        <f t="shared" ca="1" si="11"/>
        <v>37.79524980823021</v>
      </c>
      <c r="H56" s="307">
        <f t="shared" ca="1" si="12"/>
        <v>207.78326320634392</v>
      </c>
      <c r="I56" s="304">
        <f t="shared" ca="1" si="13"/>
        <v>211.19272093692842</v>
      </c>
      <c r="J56" s="306">
        <f t="shared" ca="1" si="14"/>
        <v>14.178167580998824</v>
      </c>
      <c r="K56" s="307">
        <f t="shared" ca="1" si="15"/>
        <v>78.967751949719457</v>
      </c>
      <c r="L56" s="304">
        <f t="shared" ca="1" si="0"/>
        <v>80.230457333529557</v>
      </c>
      <c r="M56" s="306">
        <f t="shared" ca="1" si="16"/>
        <v>1.3908660774739225</v>
      </c>
      <c r="N56" s="304">
        <f t="shared" ca="1" si="17"/>
        <v>79.690756107171538</v>
      </c>
      <c r="P56" s="310">
        <f t="shared" ca="1" si="18"/>
        <v>7</v>
      </c>
      <c r="Q56" s="304">
        <f t="shared" ca="1" si="19"/>
        <v>1323.5383750000001</v>
      </c>
      <c r="R56" s="306">
        <f t="shared" ca="1" si="20"/>
        <v>0.65042877632644169</v>
      </c>
      <c r="S56" s="307">
        <f t="shared" ca="1" si="21"/>
        <v>5.1672960763478768</v>
      </c>
      <c r="T56" s="304">
        <f t="shared" ca="1" si="1"/>
        <v>50.691174508972672</v>
      </c>
      <c r="U56" s="311">
        <f t="shared" ca="1" si="2"/>
        <v>0</v>
      </c>
      <c r="V56" s="306">
        <f t="shared" ca="1" si="3"/>
        <v>1.2153644950942248</v>
      </c>
      <c r="W56" s="304">
        <f t="shared" ca="1" si="4"/>
        <v>165.46815025885442</v>
      </c>
      <c r="Y56" s="314" t="str">
        <f t="shared" ca="1" si="22"/>
        <v/>
      </c>
      <c r="Z56" s="315" t="str">
        <f t="shared" ca="1" si="23"/>
        <v/>
      </c>
      <c r="AA56" s="316" t="str">
        <f t="shared" ca="1" si="24"/>
        <v/>
      </c>
      <c r="AC56" s="310" t="e">
        <f t="shared" ca="1" si="25"/>
        <v>#N/A</v>
      </c>
      <c r="AD56" s="323" t="e">
        <f t="shared" ca="1" si="26"/>
        <v>#N/A</v>
      </c>
      <c r="AE56" s="324">
        <f t="shared" ca="1" si="5"/>
        <v>78.967751949719457</v>
      </c>
      <c r="AG56" s="306">
        <f t="shared" ca="1" si="27"/>
        <v>215.10605003497517</v>
      </c>
      <c r="AH56" s="304">
        <f t="shared" ca="1" si="28"/>
        <v>224.75782497992506</v>
      </c>
    </row>
    <row r="57" spans="1:34" x14ac:dyDescent="0.2">
      <c r="A57" s="347">
        <f t="shared" ca="1" si="6"/>
        <v>0.01</v>
      </c>
      <c r="B57" s="304">
        <f t="shared" ca="1" si="7"/>
        <v>0.53000000000000025</v>
      </c>
      <c r="D57" s="306">
        <f t="shared" ca="1" si="8"/>
        <v>40.134738025388693</v>
      </c>
      <c r="E57" s="307">
        <f t="shared" ca="1" si="9"/>
        <v>210.8348396864688</v>
      </c>
      <c r="F57" s="304">
        <f t="shared" ca="1" si="10"/>
        <v>214.62089092626931</v>
      </c>
      <c r="G57" s="306">
        <f t="shared" ca="1" si="11"/>
        <v>38.196597188484098</v>
      </c>
      <c r="H57" s="307">
        <f t="shared" ca="1" si="12"/>
        <v>209.89161160320862</v>
      </c>
      <c r="I57" s="304">
        <f t="shared" ca="1" si="13"/>
        <v>213.33885876270054</v>
      </c>
      <c r="J57" s="306">
        <f t="shared" ca="1" si="14"/>
        <v>14.558126815982396</v>
      </c>
      <c r="K57" s="307">
        <f t="shared" ca="1" si="15"/>
        <v>81.056126323767216</v>
      </c>
      <c r="L57" s="304">
        <f t="shared" ca="1" si="0"/>
        <v>82.353109662020259</v>
      </c>
      <c r="M57" s="306">
        <f t="shared" ca="1" si="16"/>
        <v>1.3907837855312331</v>
      </c>
      <c r="N57" s="304">
        <f t="shared" ca="1" si="17"/>
        <v>79.686041126167495</v>
      </c>
      <c r="P57" s="310">
        <f t="shared" ca="1" si="18"/>
        <v>7</v>
      </c>
      <c r="Q57" s="304">
        <f t="shared" ca="1" si="19"/>
        <v>1322.8556249999999</v>
      </c>
      <c r="R57" s="306">
        <f t="shared" ca="1" si="20"/>
        <v>0.65009325130093043</v>
      </c>
      <c r="S57" s="307">
        <f t="shared" ca="1" si="21"/>
        <v>5.1607951438348678</v>
      </c>
      <c r="T57" s="304">
        <f t="shared" ca="1" si="1"/>
        <v>50.627400361020058</v>
      </c>
      <c r="U57" s="311">
        <f t="shared" ca="1" si="2"/>
        <v>0</v>
      </c>
      <c r="V57" s="306">
        <f t="shared" ca="1" si="3"/>
        <v>1.215110703926926</v>
      </c>
      <c r="W57" s="304">
        <f t="shared" ca="1" si="4"/>
        <v>168.81294938694677</v>
      </c>
      <c r="Y57" s="314" t="str">
        <f t="shared" ca="1" si="22"/>
        <v/>
      </c>
      <c r="Z57" s="315" t="str">
        <f t="shared" ca="1" si="23"/>
        <v/>
      </c>
      <c r="AA57" s="316" t="str">
        <f t="shared" ca="1" si="24"/>
        <v/>
      </c>
      <c r="AC57" s="310" t="e">
        <f t="shared" ca="1" si="25"/>
        <v>#N/A</v>
      </c>
      <c r="AD57" s="323" t="e">
        <f t="shared" ca="1" si="26"/>
        <v>#N/A</v>
      </c>
      <c r="AE57" s="324">
        <f t="shared" ca="1" si="5"/>
        <v>81.056126323767216</v>
      </c>
      <c r="AG57" s="306">
        <f t="shared" ca="1" si="27"/>
        <v>214.61371034106017</v>
      </c>
      <c r="AH57" s="304">
        <f t="shared" ca="1" si="28"/>
        <v>224.26533944556411</v>
      </c>
    </row>
    <row r="58" spans="1:34" x14ac:dyDescent="0.2">
      <c r="A58" s="347">
        <f t="shared" ca="1" si="6"/>
        <v>0.01</v>
      </c>
      <c r="B58" s="304">
        <f t="shared" ca="1" si="7"/>
        <v>0.54000000000000026</v>
      </c>
      <c r="D58" s="306">
        <f t="shared" ca="1" si="8"/>
        <v>40.063609774588826</v>
      </c>
      <c r="E58" s="307">
        <f t="shared" ca="1" si="9"/>
        <v>210.34090979794789</v>
      </c>
      <c r="F58" s="304">
        <f t="shared" ca="1" si="10"/>
        <v>214.12237426947931</v>
      </c>
      <c r="G58" s="306">
        <f t="shared" ca="1" si="11"/>
        <v>38.597233286229987</v>
      </c>
      <c r="H58" s="307">
        <f t="shared" ca="1" si="12"/>
        <v>211.99502070118808</v>
      </c>
      <c r="I58" s="304">
        <f t="shared" ca="1" si="13"/>
        <v>215.48001118305342</v>
      </c>
      <c r="J58" s="306">
        <f t="shared" ca="1" si="14"/>
        <v>14.942095968355966</v>
      </c>
      <c r="K58" s="307">
        <f t="shared" ca="1" si="15"/>
        <v>83.165559485289194</v>
      </c>
      <c r="L58" s="304">
        <f t="shared" ca="1" si="0"/>
        <v>84.49719827561583</v>
      </c>
      <c r="M58" s="306">
        <f t="shared" ca="1" si="16"/>
        <v>1.3907022744365583</v>
      </c>
      <c r="N58" s="304">
        <f t="shared" ca="1" si="17"/>
        <v>79.681370884459142</v>
      </c>
      <c r="P58" s="310">
        <f t="shared" ca="1" si="18"/>
        <v>7</v>
      </c>
      <c r="Q58" s="304">
        <f t="shared" ca="1" si="19"/>
        <v>1322.172875</v>
      </c>
      <c r="R58" s="306">
        <f t="shared" ca="1" si="20"/>
        <v>0.64975772627541928</v>
      </c>
      <c r="S58" s="307">
        <f t="shared" ca="1" si="21"/>
        <v>5.1542975665721134</v>
      </c>
      <c r="T58" s="304">
        <f t="shared" ca="1" si="1"/>
        <v>50.563659128072437</v>
      </c>
      <c r="U58" s="311">
        <f t="shared" ca="1" si="2"/>
        <v>0</v>
      </c>
      <c r="V58" s="306">
        <f t="shared" ca="1" si="3"/>
        <v>1.2148544071583016</v>
      </c>
      <c r="W58" s="304">
        <f t="shared" ca="1" si="4"/>
        <v>172.18217452935397</v>
      </c>
      <c r="Y58" s="314" t="str">
        <f t="shared" ca="1" si="22"/>
        <v/>
      </c>
      <c r="Z58" s="315" t="str">
        <f t="shared" ca="1" si="23"/>
        <v/>
      </c>
      <c r="AA58" s="316" t="str">
        <f t="shared" ca="1" si="24"/>
        <v/>
      </c>
      <c r="AC58" s="310" t="e">
        <f t="shared" ca="1" si="25"/>
        <v>#N/A</v>
      </c>
      <c r="AD58" s="323" t="e">
        <f t="shared" ca="1" si="26"/>
        <v>#N/A</v>
      </c>
      <c r="AE58" s="324">
        <f t="shared" ca="1" si="5"/>
        <v>83.165559485289194</v>
      </c>
      <c r="AG58" s="306">
        <f t="shared" ca="1" si="27"/>
        <v>214.11517045219787</v>
      </c>
      <c r="AH58" s="304">
        <f t="shared" ca="1" si="28"/>
        <v>223.76665505171835</v>
      </c>
    </row>
    <row r="59" spans="1:34" x14ac:dyDescent="0.2">
      <c r="A59" s="347">
        <f t="shared" ca="1" si="6"/>
        <v>0.01</v>
      </c>
      <c r="B59" s="304">
        <f t="shared" ca="1" si="7"/>
        <v>0.55000000000000027</v>
      </c>
      <c r="D59" s="306">
        <f t="shared" ca="1" si="8"/>
        <v>39.991127501052958</v>
      </c>
      <c r="E59" s="307">
        <f t="shared" ca="1" si="9"/>
        <v>209.84097445142953</v>
      </c>
      <c r="F59" s="304">
        <f t="shared" ca="1" si="10"/>
        <v>213.61770721906686</v>
      </c>
      <c r="G59" s="306">
        <f t="shared" ca="1" si="11"/>
        <v>38.997144561240518</v>
      </c>
      <c r="H59" s="307">
        <f t="shared" ca="1" si="12"/>
        <v>214.09343044570238</v>
      </c>
      <c r="I59" s="304">
        <f t="shared" ca="1" si="13"/>
        <v>217.61611669161613</v>
      </c>
      <c r="J59" s="306">
        <f t="shared" ca="1" si="14"/>
        <v>15.330067857593319</v>
      </c>
      <c r="K59" s="307">
        <f t="shared" ca="1" si="15"/>
        <v>85.296001741023645</v>
      </c>
      <c r="L59" s="304">
        <f t="shared" ca="1" si="0"/>
        <v>86.662673011643975</v>
      </c>
      <c r="M59" s="306">
        <f t="shared" ca="1" si="16"/>
        <v>1.3906215272987488</v>
      </c>
      <c r="N59" s="304">
        <f t="shared" ca="1" si="17"/>
        <v>79.676744414254898</v>
      </c>
      <c r="P59" s="310">
        <f t="shared" ca="1" si="18"/>
        <v>7</v>
      </c>
      <c r="Q59" s="304">
        <f t="shared" ca="1" si="19"/>
        <v>1321.490125</v>
      </c>
      <c r="R59" s="306">
        <f t="shared" ca="1" si="20"/>
        <v>0.64942220124990824</v>
      </c>
      <c r="S59" s="307">
        <f t="shared" ca="1" si="21"/>
        <v>5.1478033445596143</v>
      </c>
      <c r="T59" s="304">
        <f t="shared" ca="1" si="1"/>
        <v>50.499950810129818</v>
      </c>
      <c r="U59" s="311">
        <f t="shared" ca="1" si="2"/>
        <v>0</v>
      </c>
      <c r="V59" s="306">
        <f t="shared" ca="1" si="3"/>
        <v>1.2145956124197828</v>
      </c>
      <c r="W59" s="304">
        <f t="shared" ca="1" si="4"/>
        <v>175.57545244148943</v>
      </c>
      <c r="Y59" s="314" t="str">
        <f t="shared" ca="1" si="22"/>
        <v/>
      </c>
      <c r="Z59" s="315" t="str">
        <f t="shared" ca="1" si="23"/>
        <v/>
      </c>
      <c r="AA59" s="316" t="str">
        <f t="shared" ca="1" si="24"/>
        <v/>
      </c>
      <c r="AC59" s="310" t="e">
        <f t="shared" ca="1" si="25"/>
        <v>#N/A</v>
      </c>
      <c r="AD59" s="323" t="e">
        <f t="shared" ca="1" si="26"/>
        <v>#N/A</v>
      </c>
      <c r="AE59" s="324">
        <f t="shared" ca="1" si="5"/>
        <v>85.296001741023645</v>
      </c>
      <c r="AG59" s="306">
        <f t="shared" ca="1" si="27"/>
        <v>213.61047991232775</v>
      </c>
      <c r="AH59" s="304">
        <f t="shared" ca="1" si="28"/>
        <v>223.26182131360486</v>
      </c>
    </row>
    <row r="60" spans="1:34" x14ac:dyDescent="0.2">
      <c r="A60" s="347">
        <f t="shared" ca="1" si="6"/>
        <v>0.01</v>
      </c>
      <c r="B60" s="304">
        <f t="shared" ca="1" si="7"/>
        <v>0.56000000000000028</v>
      </c>
      <c r="D60" s="306">
        <f t="shared" ca="1" si="8"/>
        <v>39.917303610572681</v>
      </c>
      <c r="E60" s="307">
        <f t="shared" ca="1" si="9"/>
        <v>209.33508255109717</v>
      </c>
      <c r="F60" s="304">
        <f t="shared" ca="1" si="10"/>
        <v>213.10694008927373</v>
      </c>
      <c r="G60" s="306">
        <f t="shared" ca="1" si="11"/>
        <v>39.396317597346247</v>
      </c>
      <c r="H60" s="307">
        <f t="shared" ca="1" si="12"/>
        <v>216.18678127121336</v>
      </c>
      <c r="I60" s="304">
        <f t="shared" ca="1" si="13"/>
        <v>219.74711428512188</v>
      </c>
      <c r="J60" s="306">
        <f t="shared" ca="1" si="14"/>
        <v>15.722035168386252</v>
      </c>
      <c r="K60" s="307">
        <f t="shared" ca="1" si="15"/>
        <v>87.447402799608227</v>
      </c>
      <c r="L60" s="304">
        <f t="shared" ca="1" si="0"/>
        <v>88.84948309491115</v>
      </c>
      <c r="M60" s="306">
        <f t="shared" ca="1" si="16"/>
        <v>1.3905415277422333</v>
      </c>
      <c r="N60" s="304">
        <f t="shared" ca="1" si="17"/>
        <v>79.672160777303645</v>
      </c>
      <c r="P60" s="310">
        <f t="shared" ca="1" si="18"/>
        <v>7</v>
      </c>
      <c r="Q60" s="304">
        <f t="shared" ca="1" si="19"/>
        <v>1320.8073750000001</v>
      </c>
      <c r="R60" s="306">
        <f t="shared" ca="1" si="20"/>
        <v>0.64908667622439709</v>
      </c>
      <c r="S60" s="307">
        <f t="shared" ca="1" si="21"/>
        <v>5.1413124777973707</v>
      </c>
      <c r="T60" s="304">
        <f t="shared" ca="1" si="1"/>
        <v>50.436275407192205</v>
      </c>
      <c r="U60" s="311">
        <f t="shared" ca="1" si="2"/>
        <v>0</v>
      </c>
      <c r="V60" s="306">
        <f t="shared" ca="1" si="3"/>
        <v>1.2143343274253364</v>
      </c>
      <c r="W60" s="304">
        <f t="shared" ca="1" si="4"/>
        <v>178.99240742888958</v>
      </c>
      <c r="Y60" s="314" t="str">
        <f t="shared" ca="1" si="22"/>
        <v/>
      </c>
      <c r="Z60" s="315" t="str">
        <f t="shared" ca="1" si="23"/>
        <v/>
      </c>
      <c r="AA60" s="316" t="str">
        <f t="shared" ca="1" si="24"/>
        <v/>
      </c>
      <c r="AC60" s="310" t="e">
        <f t="shared" ca="1" si="25"/>
        <v>#N/A</v>
      </c>
      <c r="AD60" s="323" t="e">
        <f t="shared" ca="1" si="26"/>
        <v>#N/A</v>
      </c>
      <c r="AE60" s="324">
        <f t="shared" ca="1" si="5"/>
        <v>87.447402799608227</v>
      </c>
      <c r="AG60" s="306">
        <f t="shared" ca="1" si="27"/>
        <v>213.09968903227707</v>
      </c>
      <c r="AH60" s="304">
        <f t="shared" ca="1" si="28"/>
        <v>222.75088851420062</v>
      </c>
    </row>
    <row r="61" spans="1:34" x14ac:dyDescent="0.2">
      <c r="A61" s="347">
        <f t="shared" ca="1" si="6"/>
        <v>0.01</v>
      </c>
      <c r="B61" s="304">
        <f t="shared" ca="1" si="7"/>
        <v>0.57000000000000028</v>
      </c>
      <c r="D61" s="306">
        <f t="shared" ca="1" si="8"/>
        <v>39.842150541127651</v>
      </c>
      <c r="E61" s="307">
        <f t="shared" ca="1" si="9"/>
        <v>208.82328376126495</v>
      </c>
      <c r="F61" s="304">
        <f t="shared" ca="1" si="10"/>
        <v>212.59012394883177</v>
      </c>
      <c r="G61" s="306">
        <f t="shared" ca="1" si="11"/>
        <v>39.794739102757525</v>
      </c>
      <c r="H61" s="307">
        <f t="shared" ca="1" si="12"/>
        <v>218.27501410882601</v>
      </c>
      <c r="I61" s="304">
        <f t="shared" ca="1" si="13"/>
        <v>221.87294347095306</v>
      </c>
      <c r="J61" s="306">
        <f t="shared" ca="1" si="14"/>
        <v>16.117990451886772</v>
      </c>
      <c r="K61" s="307">
        <f t="shared" ca="1" si="15"/>
        <v>89.619711776508424</v>
      </c>
      <c r="L61" s="304">
        <f t="shared" ca="1" si="0"/>
        <v>91.057577142770256</v>
      </c>
      <c r="M61" s="306">
        <f t="shared" ca="1" si="16"/>
        <v>1.3904622598861647</v>
      </c>
      <c r="N61" s="304">
        <f t="shared" ca="1" si="17"/>
        <v>79.66761906369986</v>
      </c>
      <c r="P61" s="310">
        <f t="shared" ca="1" si="18"/>
        <v>7</v>
      </c>
      <c r="Q61" s="304">
        <f t="shared" ca="1" si="19"/>
        <v>1320.1246249999999</v>
      </c>
      <c r="R61" s="306">
        <f t="shared" ca="1" si="20"/>
        <v>0.64875115119888582</v>
      </c>
      <c r="S61" s="307">
        <f t="shared" ca="1" si="21"/>
        <v>5.1348249662853815</v>
      </c>
      <c r="T61" s="304">
        <f t="shared" ca="1" si="1"/>
        <v>50.372632919259594</v>
      </c>
      <c r="U61" s="311">
        <f t="shared" ca="1" si="2"/>
        <v>0</v>
      </c>
      <c r="V61" s="306">
        <f t="shared" ca="1" si="3"/>
        <v>1.2140705599706434</v>
      </c>
      <c r="W61" s="304">
        <f t="shared" ca="1" si="4"/>
        <v>182.43266143472198</v>
      </c>
      <c r="Y61" s="314" t="str">
        <f t="shared" ca="1" si="22"/>
        <v/>
      </c>
      <c r="Z61" s="315" t="str">
        <f t="shared" ca="1" si="23"/>
        <v/>
      </c>
      <c r="AA61" s="316" t="str">
        <f t="shared" ca="1" si="24"/>
        <v/>
      </c>
      <c r="AC61" s="310" t="e">
        <f t="shared" ca="1" si="25"/>
        <v>#N/A</v>
      </c>
      <c r="AD61" s="323" t="e">
        <f t="shared" ca="1" si="26"/>
        <v>#N/A</v>
      </c>
      <c r="AE61" s="324">
        <f t="shared" ca="1" si="5"/>
        <v>89.619711776508424</v>
      </c>
      <c r="AG61" s="306">
        <f t="shared" ca="1" si="27"/>
        <v>212.58284887737196</v>
      </c>
      <c r="AH61" s="304">
        <f t="shared" ca="1" si="28"/>
        <v>222.23390769181844</v>
      </c>
    </row>
    <row r="62" spans="1:34" x14ac:dyDescent="0.2">
      <c r="A62" s="347">
        <f t="shared" ca="1" si="6"/>
        <v>0.01</v>
      </c>
      <c r="B62" s="304">
        <f t="shared" ca="1" si="7"/>
        <v>0.58000000000000029</v>
      </c>
      <c r="D62" s="306">
        <f t="shared" ca="1" si="8"/>
        <v>39.765680765422417</v>
      </c>
      <c r="E62" s="307">
        <f t="shared" ca="1" si="9"/>
        <v>208.30562849316902</v>
      </c>
      <c r="F62" s="304">
        <f t="shared" ca="1" si="10"/>
        <v>212.06731060838121</v>
      </c>
      <c r="G62" s="306">
        <f t="shared" ca="1" si="11"/>
        <v>40.192395910411747</v>
      </c>
      <c r="H62" s="307">
        <f t="shared" ca="1" si="12"/>
        <v>220.35807039375771</v>
      </c>
      <c r="I62" s="304">
        <f t="shared" ca="1" si="13"/>
        <v>223.99354427456066</v>
      </c>
      <c r="J62" s="306">
        <f t="shared" ca="1" si="14"/>
        <v>16.51792612695262</v>
      </c>
      <c r="K62" s="307">
        <f t="shared" ca="1" si="15"/>
        <v>91.812877199021344</v>
      </c>
      <c r="L62" s="304">
        <f t="shared" ca="1" si="0"/>
        <v>93.286903170263059</v>
      </c>
      <c r="M62" s="306">
        <f t="shared" ca="1" si="16"/>
        <v>1.3903837083246124</v>
      </c>
      <c r="N62" s="304">
        <f t="shared" ca="1" si="17"/>
        <v>79.663118390748764</v>
      </c>
      <c r="P62" s="310">
        <f t="shared" ca="1" si="18"/>
        <v>7</v>
      </c>
      <c r="Q62" s="304">
        <f t="shared" ca="1" si="19"/>
        <v>1319.441875</v>
      </c>
      <c r="R62" s="306">
        <f t="shared" ca="1" si="20"/>
        <v>0.64841562617337467</v>
      </c>
      <c r="S62" s="307">
        <f t="shared" ca="1" si="21"/>
        <v>5.1283408100236478</v>
      </c>
      <c r="T62" s="304">
        <f t="shared" ca="1" si="1"/>
        <v>50.30902334633199</v>
      </c>
      <c r="U62" s="311">
        <f t="shared" ca="1" si="2"/>
        <v>0</v>
      </c>
      <c r="V62" s="306">
        <f t="shared" ca="1" si="3"/>
        <v>1.2138043179322624</v>
      </c>
      <c r="W62" s="304">
        <f t="shared" ca="1" si="4"/>
        <v>185.89583412772896</v>
      </c>
      <c r="Y62" s="314" t="str">
        <f t="shared" ca="1" si="22"/>
        <v/>
      </c>
      <c r="Z62" s="315" t="str">
        <f t="shared" ca="1" si="23"/>
        <v/>
      </c>
      <c r="AA62" s="316" t="str">
        <f t="shared" ca="1" si="24"/>
        <v/>
      </c>
      <c r="AC62" s="310" t="e">
        <f t="shared" ca="1" si="25"/>
        <v>#N/A</v>
      </c>
      <c r="AD62" s="323" t="e">
        <f t="shared" ca="1" si="26"/>
        <v>#N/A</v>
      </c>
      <c r="AE62" s="324">
        <f t="shared" ca="1" si="5"/>
        <v>91.812877199021344</v>
      </c>
      <c r="AG62" s="306">
        <f t="shared" ca="1" si="27"/>
        <v>212.06001125485389</v>
      </c>
      <c r="AH62" s="304">
        <f t="shared" ca="1" si="28"/>
        <v>221.71093062748986</v>
      </c>
    </row>
    <row r="63" spans="1:34" x14ac:dyDescent="0.2">
      <c r="A63" s="347">
        <f t="shared" ca="1" si="6"/>
        <v>0.01</v>
      </c>
      <c r="B63" s="304">
        <f t="shared" ca="1" si="7"/>
        <v>0.5900000000000003</v>
      </c>
      <c r="D63" s="306">
        <f t="shared" ca="1" si="8"/>
        <v>39.687906793143902</v>
      </c>
      <c r="E63" s="307">
        <f t="shared" ca="1" si="9"/>
        <v>207.78216789161311</v>
      </c>
      <c r="F63" s="304">
        <f t="shared" ca="1" si="10"/>
        <v>211.53855260769791</v>
      </c>
      <c r="G63" s="306">
        <f t="shared" ca="1" si="11"/>
        <v>40.589274978343184</v>
      </c>
      <c r="H63" s="307">
        <f t="shared" ca="1" si="12"/>
        <v>222.43589207267385</v>
      </c>
      <c r="I63" s="304">
        <f t="shared" ca="1" si="13"/>
        <v>226.10885724675575</v>
      </c>
      <c r="J63" s="306">
        <f t="shared" ca="1" si="14"/>
        <v>16.921834481396395</v>
      </c>
      <c r="K63" s="307">
        <f t="shared" ca="1" si="15"/>
        <v>94.026847011353496</v>
      </c>
      <c r="L63" s="304">
        <f t="shared" ca="1" si="0"/>
        <v>95.537408595336359</v>
      </c>
      <c r="M63" s="306">
        <f t="shared" ca="1" si="16"/>
        <v>1.3903058581077392</v>
      </c>
      <c r="N63" s="304">
        <f t="shared" ca="1" si="17"/>
        <v>79.65865790188775</v>
      </c>
      <c r="P63" s="310">
        <f t="shared" ca="1" si="18"/>
        <v>7</v>
      </c>
      <c r="Q63" s="304">
        <f t="shared" ca="1" si="19"/>
        <v>1318.759125</v>
      </c>
      <c r="R63" s="306">
        <f t="shared" ca="1" si="20"/>
        <v>0.64808010114786352</v>
      </c>
      <c r="S63" s="307">
        <f t="shared" ca="1" si="21"/>
        <v>5.1218600090121695</v>
      </c>
      <c r="T63" s="304">
        <f t="shared" ca="1" si="1"/>
        <v>50.245446688409388</v>
      </c>
      <c r="U63" s="311">
        <f t="shared" ca="1" si="2"/>
        <v>0</v>
      </c>
      <c r="V63" s="306">
        <f t="shared" ca="1" si="3"/>
        <v>1.2135356092667866</v>
      </c>
      <c r="W63" s="304">
        <f t="shared" ca="1" si="4"/>
        <v>189.38154299056976</v>
      </c>
      <c r="Y63" s="314" t="str">
        <f t="shared" ca="1" si="22"/>
        <v/>
      </c>
      <c r="Z63" s="315" t="str">
        <f t="shared" ca="1" si="23"/>
        <v/>
      </c>
      <c r="AA63" s="316" t="str">
        <f t="shared" ca="1" si="24"/>
        <v/>
      </c>
      <c r="AC63" s="310" t="e">
        <f t="shared" ca="1" si="25"/>
        <v>#N/A</v>
      </c>
      <c r="AD63" s="323" t="e">
        <f t="shared" ca="1" si="26"/>
        <v>#N/A</v>
      </c>
      <c r="AE63" s="324">
        <f t="shared" ca="1" si="5"/>
        <v>94.026847011353496</v>
      </c>
      <c r="AG63" s="306">
        <f t="shared" ca="1" si="27"/>
        <v>211.53122870110522</v>
      </c>
      <c r="AH63" s="304">
        <f t="shared" ca="1" si="28"/>
        <v>221.18200983215888</v>
      </c>
    </row>
    <row r="64" spans="1:34" x14ac:dyDescent="0.2">
      <c r="A64" s="347">
        <f t="shared" ca="1" si="6"/>
        <v>0.01</v>
      </c>
      <c r="B64" s="304">
        <f t="shared" ca="1" si="7"/>
        <v>0.60000000000000031</v>
      </c>
      <c r="D64" s="306">
        <f t="shared" ca="1" si="8"/>
        <v>39.608841172955422</v>
      </c>
      <c r="E64" s="307">
        <f t="shared" ca="1" si="9"/>
        <v>207.25295382147357</v>
      </c>
      <c r="F64" s="304">
        <f t="shared" ca="1" si="10"/>
        <v>211.0039032027376</v>
      </c>
      <c r="G64" s="306">
        <f t="shared" ca="1" si="11"/>
        <v>40.985363390072735</v>
      </c>
      <c r="H64" s="307">
        <f t="shared" ca="1" si="12"/>
        <v>224.50842161088858</v>
      </c>
      <c r="I64" s="304">
        <f t="shared" ca="1" si="13"/>
        <v>228.21882347087151</v>
      </c>
      <c r="J64" s="306">
        <f t="shared" ca="1" si="14"/>
        <v>17.329707673238474</v>
      </c>
      <c r="K64" s="307">
        <f t="shared" ca="1" si="15"/>
        <v>96.261568579771307</v>
      </c>
      <c r="L64" s="304">
        <f t="shared" ca="1" si="0"/>
        <v>97.809040244130372</v>
      </c>
      <c r="M64" s="306">
        <f t="shared" ca="1" si="16"/>
        <v>1.3902286947239033</v>
      </c>
      <c r="N64" s="304">
        <f t="shared" ca="1" si="17"/>
        <v>79.654236765660997</v>
      </c>
      <c r="P64" s="310">
        <f t="shared" ca="1" si="18"/>
        <v>7</v>
      </c>
      <c r="Q64" s="304">
        <f t="shared" ca="1" si="19"/>
        <v>1318.0763750000001</v>
      </c>
      <c r="R64" s="306">
        <f t="shared" ca="1" si="20"/>
        <v>0.64774457612235237</v>
      </c>
      <c r="S64" s="307">
        <f t="shared" ca="1" si="21"/>
        <v>5.1153825632509458</v>
      </c>
      <c r="T64" s="304">
        <f t="shared" ca="1" si="1"/>
        <v>50.181902945491778</v>
      </c>
      <c r="U64" s="311">
        <f t="shared" ca="1" si="2"/>
        <v>0</v>
      </c>
      <c r="V64" s="306">
        <f t="shared" ca="1" si="3"/>
        <v>1.2132644420099918</v>
      </c>
      <c r="W64" s="304">
        <f t="shared" ca="1" si="4"/>
        <v>192.88940340852449</v>
      </c>
      <c r="Y64" s="314" t="str">
        <f t="shared" ca="1" si="22"/>
        <v/>
      </c>
      <c r="Z64" s="315" t="str">
        <f t="shared" ca="1" si="23"/>
        <v/>
      </c>
      <c r="AA64" s="316" t="str">
        <f t="shared" ca="1" si="24"/>
        <v/>
      </c>
      <c r="AC64" s="310" t="e">
        <f t="shared" ca="1" si="25"/>
        <v>#N/A</v>
      </c>
      <c r="AD64" s="323" t="e">
        <f t="shared" ca="1" si="26"/>
        <v>#N/A</v>
      </c>
      <c r="AE64" s="324">
        <f t="shared" ca="1" si="5"/>
        <v>96.261568579771307</v>
      </c>
      <c r="AG64" s="306">
        <f t="shared" ca="1" si="27"/>
        <v>210.99655446869181</v>
      </c>
      <c r="AH64" s="304">
        <f t="shared" ca="1" si="28"/>
        <v>220.64719853369445</v>
      </c>
    </row>
    <row r="65" spans="1:34" x14ac:dyDescent="0.2">
      <c r="A65" s="347">
        <f t="shared" ca="1" si="6"/>
        <v>0.01</v>
      </c>
      <c r="B65" s="304">
        <f t="shared" ca="1" si="7"/>
        <v>0.61000000000000032</v>
      </c>
      <c r="D65" s="306">
        <f t="shared" ca="1" si="8"/>
        <v>39.52849649424131</v>
      </c>
      <c r="E65" s="307">
        <f t="shared" ca="1" si="9"/>
        <v>206.71803885406544</v>
      </c>
      <c r="F65" s="304">
        <f t="shared" ca="1" si="10"/>
        <v>210.46341635250093</v>
      </c>
      <c r="G65" s="306">
        <f t="shared" ca="1" si="11"/>
        <v>41.380648355015147</v>
      </c>
      <c r="H65" s="307">
        <f t="shared" ca="1" si="12"/>
        <v>226.57560199942924</v>
      </c>
      <c r="I65" s="304">
        <f t="shared" ca="1" si="13"/>
        <v>230.32338456979392</v>
      </c>
      <c r="J65" s="306">
        <f t="shared" ca="1" si="14"/>
        <v>17.741537731963913</v>
      </c>
      <c r="K65" s="307">
        <f t="shared" ca="1" si="15"/>
        <v>98.516988697822896</v>
      </c>
      <c r="L65" s="304">
        <f t="shared" ca="1" si="0"/>
        <v>100.10174435633809</v>
      </c>
      <c r="M65" s="306">
        <f t="shared" ca="1" si="16"/>
        <v>1.3901522040826351</v>
      </c>
      <c r="N65" s="304">
        <f t="shared" ca="1" si="17"/>
        <v>79.649854174744078</v>
      </c>
      <c r="P65" s="310">
        <f t="shared" ca="1" si="18"/>
        <v>7</v>
      </c>
      <c r="Q65" s="304">
        <f t="shared" ca="1" si="19"/>
        <v>1317.3936249999999</v>
      </c>
      <c r="R65" s="306">
        <f t="shared" ca="1" si="20"/>
        <v>0.64740905109684121</v>
      </c>
      <c r="S65" s="307">
        <f t="shared" ca="1" si="21"/>
        <v>5.1089084727399774</v>
      </c>
      <c r="T65" s="304">
        <f t="shared" ca="1" si="1"/>
        <v>50.118392117579184</v>
      </c>
      <c r="U65" s="311">
        <f t="shared" ca="1" si="2"/>
        <v>0</v>
      </c>
      <c r="V65" s="306">
        <f t="shared" ca="1" si="3"/>
        <v>1.2129908242759706</v>
      </c>
      <c r="W65" s="304">
        <f t="shared" ca="1" si="4"/>
        <v>196.41902875852213</v>
      </c>
      <c r="Y65" s="314" t="str">
        <f t="shared" ca="1" si="22"/>
        <v/>
      </c>
      <c r="Z65" s="315" t="str">
        <f t="shared" ca="1" si="23"/>
        <v/>
      </c>
      <c r="AA65" s="316" t="str">
        <f t="shared" ca="1" si="24"/>
        <v/>
      </c>
      <c r="AC65" s="310" t="e">
        <f t="shared" ca="1" si="25"/>
        <v>#N/A</v>
      </c>
      <c r="AD65" s="323" t="e">
        <f t="shared" ca="1" si="26"/>
        <v>#N/A</v>
      </c>
      <c r="AE65" s="324">
        <f t="shared" ca="1" si="5"/>
        <v>98.516988697822896</v>
      </c>
      <c r="AG65" s="306">
        <f t="shared" ca="1" si="27"/>
        <v>210.45604251322649</v>
      </c>
      <c r="AH65" s="304">
        <f t="shared" ca="1" si="28"/>
        <v>220.10655066372496</v>
      </c>
    </row>
    <row r="66" spans="1:34" x14ac:dyDescent="0.2">
      <c r="A66" s="347">
        <f t="shared" ca="1" si="6"/>
        <v>0.01</v>
      </c>
      <c r="B66" s="304">
        <f t="shared" ca="1" si="7"/>
        <v>0.62000000000000033</v>
      </c>
      <c r="D66" s="306">
        <f t="shared" ca="1" si="8"/>
        <v>39.446885388615698</v>
      </c>
      <c r="E66" s="307">
        <f t="shared" ca="1" si="9"/>
        <v>206.17747625337498</v>
      </c>
      <c r="F66" s="304">
        <f t="shared" ca="1" si="10"/>
        <v>209.91714670572668</v>
      </c>
      <c r="G66" s="306">
        <f t="shared" ca="1" si="11"/>
        <v>41.775117208901307</v>
      </c>
      <c r="H66" s="307">
        <f t="shared" ca="1" si="12"/>
        <v>228.637376761963</v>
      </c>
      <c r="I66" s="304">
        <f t="shared" ca="1" si="13"/>
        <v>232.42248271285905</v>
      </c>
      <c r="J66" s="306">
        <f t="shared" ca="1" si="14"/>
        <v>18.157316559783496</v>
      </c>
      <c r="K66" s="307">
        <f t="shared" ca="1" si="15"/>
        <v>100.79305359162986</v>
      </c>
      <c r="L66" s="304">
        <f t="shared" ca="1" si="0"/>
        <v>102.41546659063442</v>
      </c>
      <c r="M66" s="306">
        <f t="shared" ca="1" si="16"/>
        <v>1.3900763724984317</v>
      </c>
      <c r="N66" s="304">
        <f t="shared" ca="1" si="17"/>
        <v>79.645509345015441</v>
      </c>
      <c r="P66" s="310">
        <f t="shared" ca="1" si="18"/>
        <v>7</v>
      </c>
      <c r="Q66" s="304">
        <f t="shared" ca="1" si="19"/>
        <v>1316.710875</v>
      </c>
      <c r="R66" s="306">
        <f t="shared" ca="1" si="20"/>
        <v>0.64707352607133006</v>
      </c>
      <c r="S66" s="307">
        <f t="shared" ca="1" si="21"/>
        <v>5.1024377374792644</v>
      </c>
      <c r="T66" s="304">
        <f t="shared" ca="1" si="1"/>
        <v>50.05491420467159</v>
      </c>
      <c r="U66" s="311">
        <f t="shared" ca="1" si="2"/>
        <v>0</v>
      </c>
      <c r="V66" s="306">
        <f t="shared" ca="1" si="3"/>
        <v>1.2127147642562606</v>
      </c>
      <c r="W66" s="304">
        <f t="shared" ca="1" si="4"/>
        <v>199.97003049845557</v>
      </c>
      <c r="Y66" s="314" t="str">
        <f t="shared" ca="1" si="22"/>
        <v/>
      </c>
      <c r="Z66" s="315" t="str">
        <f t="shared" ca="1" si="23"/>
        <v/>
      </c>
      <c r="AA66" s="316" t="str">
        <f t="shared" ca="1" si="24"/>
        <v/>
      </c>
      <c r="AC66" s="310" t="e">
        <f t="shared" ca="1" si="25"/>
        <v>#N/A</v>
      </c>
      <c r="AD66" s="323" t="e">
        <f t="shared" ca="1" si="26"/>
        <v>#N/A</v>
      </c>
      <c r="AE66" s="324">
        <f t="shared" ca="1" si="5"/>
        <v>100.79305359162986</v>
      </c>
      <c r="AG66" s="306">
        <f t="shared" ca="1" si="27"/>
        <v>209.90974748006073</v>
      </c>
      <c r="AH66" s="304">
        <f t="shared" ca="1" si="28"/>
        <v>219.5601208443027</v>
      </c>
    </row>
    <row r="67" spans="1:34" x14ac:dyDescent="0.2">
      <c r="A67" s="347">
        <f t="shared" ca="1" si="6"/>
        <v>0.01</v>
      </c>
      <c r="B67" s="304">
        <f t="shared" ca="1" si="7"/>
        <v>0.63000000000000034</v>
      </c>
      <c r="D67" s="306">
        <f t="shared" ca="1" si="8"/>
        <v>39.364020531209142</v>
      </c>
      <c r="E67" s="307">
        <f t="shared" ca="1" si="9"/>
        <v>205.63131996216168</v>
      </c>
      <c r="F67" s="304">
        <f t="shared" ca="1" si="10"/>
        <v>209.36514958741907</v>
      </c>
      <c r="G67" s="306">
        <f t="shared" ca="1" si="11"/>
        <v>42.168757414213395</v>
      </c>
      <c r="H67" s="307">
        <f t="shared" ca="1" si="12"/>
        <v>230.69368996158462</v>
      </c>
      <c r="I67" s="304">
        <f t="shared" ca="1" si="13"/>
        <v>234.51606062261601</v>
      </c>
      <c r="J67" s="306">
        <f t="shared" ca="1" si="14"/>
        <v>18.577035932899069</v>
      </c>
      <c r="K67" s="307">
        <f t="shared" ca="1" si="15"/>
        <v>103.08970892524759</v>
      </c>
      <c r="L67" s="304">
        <f t="shared" ca="1" si="0"/>
        <v>104.75015203017367</v>
      </c>
      <c r="M67" s="306">
        <f t="shared" ca="1" si="16"/>
        <v>1.3900011866753295</v>
      </c>
      <c r="N67" s="304">
        <f t="shared" ca="1" si="17"/>
        <v>79.64120151467246</v>
      </c>
      <c r="P67" s="310">
        <f t="shared" ca="1" si="18"/>
        <v>7</v>
      </c>
      <c r="Q67" s="304">
        <f t="shared" ca="1" si="19"/>
        <v>1316.028125</v>
      </c>
      <c r="R67" s="306">
        <f t="shared" ca="1" si="20"/>
        <v>0.64673800104581891</v>
      </c>
      <c r="S67" s="307">
        <f t="shared" ca="1" si="21"/>
        <v>5.095970357468806</v>
      </c>
      <c r="T67" s="304">
        <f t="shared" ca="1" si="1"/>
        <v>49.99146920676899</v>
      </c>
      <c r="U67" s="311">
        <f t="shared" ca="1" si="2"/>
        <v>0</v>
      </c>
      <c r="V67" s="306">
        <f t="shared" ca="1" si="3"/>
        <v>1.2124362702189646</v>
      </c>
      <c r="W67" s="304">
        <f t="shared" ca="1" si="4"/>
        <v>203.54201825674846</v>
      </c>
      <c r="Y67" s="314" t="str">
        <f t="shared" ca="1" si="22"/>
        <v/>
      </c>
      <c r="Z67" s="315" t="str">
        <f t="shared" ca="1" si="23"/>
        <v/>
      </c>
      <c r="AA67" s="316" t="str">
        <f t="shared" ca="1" si="24"/>
        <v/>
      </c>
      <c r="AC67" s="310" t="e">
        <f t="shared" ca="1" si="25"/>
        <v>#N/A</v>
      </c>
      <c r="AD67" s="323" t="e">
        <f t="shared" ca="1" si="26"/>
        <v>#N/A</v>
      </c>
      <c r="AE67" s="324">
        <f t="shared" ca="1" si="5"/>
        <v>103.08970892524759</v>
      </c>
      <c r="AG67" s="306">
        <f t="shared" ca="1" si="27"/>
        <v>209.35772469081041</v>
      </c>
      <c r="AH67" s="304">
        <f t="shared" ca="1" si="28"/>
        <v>219.00796437440349</v>
      </c>
    </row>
    <row r="68" spans="1:34" x14ac:dyDescent="0.2">
      <c r="A68" s="347">
        <f t="shared" ca="1" si="6"/>
        <v>0.01</v>
      </c>
      <c r="B68" s="304">
        <f t="shared" ca="1" si="7"/>
        <v>0.64000000000000035</v>
      </c>
      <c r="D68" s="306">
        <f t="shared" ca="1" si="8"/>
        <v>39.279914641743801</v>
      </c>
      <c r="E68" s="307">
        <f t="shared" ca="1" si="9"/>
        <v>205.07962458793347</v>
      </c>
      <c r="F68" s="304">
        <f t="shared" ca="1" si="10"/>
        <v>208.80748098521377</v>
      </c>
      <c r="G68" s="306">
        <f t="shared" ca="1" si="11"/>
        <v>42.561556560630834</v>
      </c>
      <c r="H68" s="307">
        <f t="shared" ca="1" si="12"/>
        <v>232.74448620746395</v>
      </c>
      <c r="I68" s="304">
        <f t="shared" ca="1" si="13"/>
        <v>236.60406158145332</v>
      </c>
      <c r="J68" s="306">
        <f t="shared" ca="1" si="14"/>
        <v>19.000687502773289</v>
      </c>
      <c r="K68" s="307">
        <f t="shared" ca="1" si="15"/>
        <v>105.40689980609284</v>
      </c>
      <c r="L68" s="304">
        <f t="shared" ref="L68:L131" ca="1" si="29">SQRT(pos_x^2+pos_z^2)</f>
        <v>107.10574518815383</v>
      </c>
      <c r="M68" s="306">
        <f t="shared" ca="1" si="16"/>
        <v>1.3899266336922034</v>
      </c>
      <c r="N68" s="304">
        <f t="shared" ca="1" si="17"/>
        <v>79.636929943389219</v>
      </c>
      <c r="P68" s="310">
        <f t="shared" ca="1" si="18"/>
        <v>7</v>
      </c>
      <c r="Q68" s="304">
        <f t="shared" ca="1" si="19"/>
        <v>1315.3453749999999</v>
      </c>
      <c r="R68" s="306">
        <f t="shared" ca="1" si="20"/>
        <v>0.64640247602030765</v>
      </c>
      <c r="S68" s="307">
        <f t="shared" ca="1" si="21"/>
        <v>5.089506332708603</v>
      </c>
      <c r="T68" s="304">
        <f t="shared" ref="T68:T131" ca="1" si="30">m*g</f>
        <v>49.928057123871397</v>
      </c>
      <c r="U68" s="311">
        <f t="shared" ref="U68:U131" ca="1" si="31">IF(pos_xz&lt;L_rampe,Poids*COS(Beta),0)</f>
        <v>0</v>
      </c>
      <c r="V68" s="306">
        <f t="shared" ref="V68:V131" ca="1" si="32">Rho_moyen*(20000-Alt_rampe-pos_z)/(20000+Alt_rampe+pos_z)</f>
        <v>1.2121553505078568</v>
      </c>
      <c r="W68" s="304">
        <f t="shared" ref="W68:W131" ca="1" si="33">1/2*Rho*Sref*Cx*vit_xz^2</f>
        <v>207.13459992213336</v>
      </c>
      <c r="Y68" s="314" t="str">
        <f t="shared" ca="1" si="22"/>
        <v/>
      </c>
      <c r="Z68" s="315" t="str">
        <f t="shared" ca="1" si="23"/>
        <v/>
      </c>
      <c r="AA68" s="316" t="str">
        <f t="shared" ca="1" si="24"/>
        <v/>
      </c>
      <c r="AC68" s="310" t="e">
        <f t="shared" ca="1" si="25"/>
        <v>#N/A</v>
      </c>
      <c r="AD68" s="323" t="e">
        <f t="shared" ca="1" si="26"/>
        <v>#N/A</v>
      </c>
      <c r="AE68" s="324">
        <f t="shared" ref="AE68:AE131" ca="1" si="34">IF(t&lt;T_para, pos_z, NA())</f>
        <v>105.40689980609284</v>
      </c>
      <c r="AG68" s="306">
        <f t="shared" ca="1" si="27"/>
        <v>208.80003012972054</v>
      </c>
      <c r="AH68" s="304">
        <f t="shared" ca="1" si="28"/>
        <v>218.45013721626648</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39.194580485409666</v>
      </c>
      <c r="E69" s="307">
        <f t="shared" ref="E69:E132" ca="1" si="38">IF(AND(L68&lt;L_rampe,Poussee&lt;Poids*SIN(M68)),0,(-W68+Poussee)/m*SIN(M68)+U68/m*COS(M68)-Poids/m)</f>
        <v>204.52244538880078</v>
      </c>
      <c r="F69" s="304">
        <f t="shared" ref="F69:F132" ca="1" si="39">SQRT(acc_x^2+acc_z^2)</f>
        <v>208.24419753559101</v>
      </c>
      <c r="G69" s="306">
        <f t="shared" ref="G69:G132" ca="1" si="40">G68+acc_x*pas</f>
        <v>42.95350236548493</v>
      </c>
      <c r="H69" s="307">
        <f t="shared" ref="H69:H132" ca="1" si="41">H68+acc_z*pas</f>
        <v>234.78971066135196</v>
      </c>
      <c r="I69" s="304">
        <f t="shared" ref="I69:I132" ca="1" si="42">SQRT(vit_x^2+vit_z^2)</f>
        <v>238.68642943808743</v>
      </c>
      <c r="J69" s="306">
        <f t="shared" ref="J69:J132" ca="1" si="43">J68+0.5*(vit_x+G68)*pas*(K68&gt;=0)</f>
        <v>19.428262797403868</v>
      </c>
      <c r="K69" s="307">
        <f t="shared" ref="K69:K132" ca="1" si="44">K68+0.5*(vit_z+H68)*pas</f>
        <v>107.74457079043692</v>
      </c>
      <c r="L69" s="304">
        <f t="shared" ca="1" si="29"/>
        <v>109.48219001344675</v>
      </c>
      <c r="M69" s="306">
        <f t="shared" ref="M69:M132" ca="1" si="45">IF(AND(L68&gt;L_rampe,G69&gt;0),ATAN2(G69,H69),$M$4)</f>
        <v>1.3898527009887582</v>
      </c>
      <c r="N69" s="304">
        <f t="shared" ref="N69:N132" ca="1" si="46">DEGREES(Beta)</f>
        <v>79.632693911513826</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5.0830456631986554</v>
      </c>
      <c r="T69" s="304">
        <f t="shared" ca="1" si="30"/>
        <v>49.864677955978813</v>
      </c>
      <c r="U69" s="311">
        <f t="shared" ca="1" si="31"/>
        <v>0</v>
      </c>
      <c r="V69" s="306">
        <f t="shared" ca="1" si="32"/>
        <v>1.2118720135414873</v>
      </c>
      <c r="W69" s="304">
        <f t="shared" ca="1" si="33"/>
        <v>210.74738173360828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107.74457079043692</v>
      </c>
      <c r="AG69" s="306">
        <f t="shared" ref="AG69:AG132" ca="1" si="56">IF(AND(L68&lt;L_rampe,Poussee&lt;Poids*SIN(M68)),0,(-W68+Poussee)/m-Poids*SIN(M68)/m)</f>
        <v>208.23672042987704</v>
      </c>
      <c r="AH69" s="304">
        <f t="shared" ref="AH69:AH132" ca="1" si="57">IF(AND(L68&lt;L_rampe,Poussee&lt;Poids*SIN(M68)), g*SIN(M68), (-W68+Poussee)/m)</f>
        <v>217.88669598158242</v>
      </c>
    </row>
    <row r="70" spans="1:34" x14ac:dyDescent="0.2">
      <c r="A70" s="347">
        <f t="shared" ca="1" si="35"/>
        <v>0.01</v>
      </c>
      <c r="B70" s="304">
        <f t="shared" ca="1" si="36"/>
        <v>0.66000000000000036</v>
      </c>
      <c r="D70" s="306">
        <f t="shared" ca="1" si="37"/>
        <v>39.108030873551712</v>
      </c>
      <c r="E70" s="307">
        <f t="shared" ca="1" si="38"/>
        <v>203.95983825921283</v>
      </c>
      <c r="F70" s="304">
        <f t="shared" ca="1" si="39"/>
        <v>207.67535650994063</v>
      </c>
      <c r="G70" s="306">
        <f t="shared" ca="1" si="40"/>
        <v>43.344582674220447</v>
      </c>
      <c r="H70" s="307">
        <f t="shared" ca="1" si="41"/>
        <v>236.82930904394408</v>
      </c>
      <c r="I70" s="304">
        <f t="shared" ca="1" si="42"/>
        <v>240.76310861391184</v>
      </c>
      <c r="J70" s="306">
        <f t="shared" ca="1" si="43"/>
        <v>19.859753222602393</v>
      </c>
      <c r="K70" s="307">
        <f t="shared" ca="1" si="44"/>
        <v>110.1026658889634</v>
      </c>
      <c r="L70" s="304">
        <f t="shared" ca="1" si="29"/>
        <v>111.87942989629225</v>
      </c>
      <c r="M70" s="306">
        <f t="shared" ca="1" si="45"/>
        <v>1.3897793763521682</v>
      </c>
      <c r="N70" s="304">
        <f t="shared" ca="1" si="46"/>
        <v>79.628492719302884</v>
      </c>
      <c r="P70" s="310">
        <f t="shared" ca="1" si="47"/>
        <v>7</v>
      </c>
      <c r="Q70" s="304">
        <f t="shared" ca="1" si="48"/>
        <v>1313.979875</v>
      </c>
      <c r="R70" s="306">
        <f t="shared" ca="1" si="49"/>
        <v>0.64573142596928534</v>
      </c>
      <c r="S70" s="307">
        <f t="shared" ca="1" si="50"/>
        <v>5.0765883489389623</v>
      </c>
      <c r="T70" s="304">
        <f t="shared" ca="1" si="30"/>
        <v>49.801331703091222</v>
      </c>
      <c r="U70" s="311">
        <f t="shared" ca="1" si="31"/>
        <v>0</v>
      </c>
      <c r="V70" s="306">
        <f t="shared" ca="1" si="32"/>
        <v>1.2115862678122715</v>
      </c>
      <c r="W70" s="304">
        <f t="shared" ca="1" si="33"/>
        <v>214.37996837053072</v>
      </c>
      <c r="Y70" s="314" t="str">
        <f t="shared" ca="1" si="51"/>
        <v/>
      </c>
      <c r="Z70" s="315" t="str">
        <f t="shared" ca="1" si="52"/>
        <v/>
      </c>
      <c r="AA70" s="316" t="str">
        <f t="shared" ca="1" si="53"/>
        <v/>
      </c>
      <c r="AC70" s="310" t="e">
        <f t="shared" ca="1" si="54"/>
        <v>#N/A</v>
      </c>
      <c r="AD70" s="323" t="e">
        <f t="shared" ca="1" si="55"/>
        <v>#N/A</v>
      </c>
      <c r="AE70" s="324">
        <f t="shared" ca="1" si="34"/>
        <v>110.1026658889634</v>
      </c>
      <c r="AG70" s="306">
        <f t="shared" ca="1" si="56"/>
        <v>207.66785285927006</v>
      </c>
      <c r="AH70" s="304">
        <f t="shared" ca="1" si="57"/>
        <v>217.3176979175343</v>
      </c>
    </row>
    <row r="71" spans="1:34" x14ac:dyDescent="0.2">
      <c r="A71" s="347">
        <f t="shared" ca="1" si="35"/>
        <v>0.01</v>
      </c>
      <c r="B71" s="304">
        <f t="shared" ca="1" si="36"/>
        <v>0.67000000000000037</v>
      </c>
      <c r="D71" s="306">
        <f t="shared" ca="1" si="37"/>
        <v>39.020278664178456</v>
      </c>
      <c r="E71" s="307">
        <f t="shared" ca="1" si="38"/>
        <v>203.39185971558058</v>
      </c>
      <c r="F71" s="304">
        <f t="shared" ca="1" si="39"/>
        <v>207.10101580048453</v>
      </c>
      <c r="G71" s="306">
        <f t="shared" ca="1" si="40"/>
        <v>43.734785460862234</v>
      </c>
      <c r="H71" s="307">
        <f t="shared" ca="1" si="41"/>
        <v>238.86322764109988</v>
      </c>
      <c r="I71" s="304">
        <f t="shared" ca="1" si="42"/>
        <v>242.83404410920548</v>
      </c>
      <c r="J71" s="306">
        <f t="shared" ca="1" si="43"/>
        <v>20.295150063277806</v>
      </c>
      <c r="K71" s="307">
        <f t="shared" ca="1" si="44"/>
        <v>112.48112857238863</v>
      </c>
      <c r="L71" s="304">
        <f t="shared" ca="1" si="29"/>
        <v>114.29740767405526</v>
      </c>
      <c r="M71" s="306">
        <f t="shared" ca="1" si="45"/>
        <v>1.3897066479043336</v>
      </c>
      <c r="N71" s="304">
        <f t="shared" ca="1" si="46"/>
        <v>79.624325686191426</v>
      </c>
      <c r="P71" s="310">
        <f t="shared" ca="1" si="47"/>
        <v>7</v>
      </c>
      <c r="Q71" s="304">
        <f t="shared" ca="1" si="48"/>
        <v>1313.2971250000001</v>
      </c>
      <c r="R71" s="306">
        <f t="shared" ca="1" si="49"/>
        <v>0.6453959009437743</v>
      </c>
      <c r="S71" s="307">
        <f t="shared" ca="1" si="50"/>
        <v>5.0701343899295246</v>
      </c>
      <c r="T71" s="304">
        <f t="shared" ca="1" si="30"/>
        <v>49.738018365208639</v>
      </c>
      <c r="U71" s="311">
        <f t="shared" ca="1" si="31"/>
        <v>0</v>
      </c>
      <c r="V71" s="306">
        <f t="shared" ca="1" si="32"/>
        <v>1.2112981218855761</v>
      </c>
      <c r="W71" s="304">
        <f t="shared" ca="1" si="33"/>
        <v>218.03196304281619</v>
      </c>
      <c r="Y71" s="314" t="str">
        <f t="shared" ca="1" si="51"/>
        <v/>
      </c>
      <c r="Z71" s="315" t="str">
        <f t="shared" ca="1" si="52"/>
        <v/>
      </c>
      <c r="AA71" s="316" t="str">
        <f t="shared" ca="1" si="53"/>
        <v/>
      </c>
      <c r="AC71" s="310" t="e">
        <f t="shared" ca="1" si="54"/>
        <v>#N/A</v>
      </c>
      <c r="AD71" s="323" t="e">
        <f t="shared" ca="1" si="55"/>
        <v>#N/A</v>
      </c>
      <c r="AE71" s="324">
        <f t="shared" ca="1" si="34"/>
        <v>112.48112857238863</v>
      </c>
      <c r="AG71" s="306">
        <f t="shared" ca="1" si="56"/>
        <v>207.09348530671573</v>
      </c>
      <c r="AH71" s="304">
        <f t="shared" ca="1" si="57"/>
        <v>216.74320089269753</v>
      </c>
    </row>
    <row r="72" spans="1:34" x14ac:dyDescent="0.2">
      <c r="A72" s="347">
        <f t="shared" ca="1" si="35"/>
        <v>0.01</v>
      </c>
      <c r="B72" s="304">
        <f t="shared" ca="1" si="36"/>
        <v>0.68000000000000038</v>
      </c>
      <c r="D72" s="306">
        <f t="shared" ca="1" si="37"/>
        <v>38.931336762300766</v>
      </c>
      <c r="E72" s="307">
        <f t="shared" ca="1" si="38"/>
        <v>202.81856688179192</v>
      </c>
      <c r="F72" s="304">
        <f t="shared" ca="1" si="39"/>
        <v>206.52123390606494</v>
      </c>
      <c r="G72" s="306">
        <f t="shared" ca="1" si="40"/>
        <v>44.124098828485245</v>
      </c>
      <c r="H72" s="307">
        <f t="shared" ca="1" si="41"/>
        <v>240.89141330991779</v>
      </c>
      <c r="I72" s="304">
        <f t="shared" ca="1" si="42"/>
        <v>244.89918150919894</v>
      </c>
      <c r="J72" s="306">
        <f t="shared" ca="1" si="43"/>
        <v>20.734444484724545</v>
      </c>
      <c r="K72" s="307">
        <f t="shared" ca="1" si="44"/>
        <v>114.87990177714371</v>
      </c>
      <c r="L72" s="304">
        <f t="shared" ca="1" si="29"/>
        <v>116.73606563704429</v>
      </c>
      <c r="M72" s="306">
        <f t="shared" ca="1" si="45"/>
        <v>1.3896345040897158</v>
      </c>
      <c r="N72" s="304">
        <f t="shared" ca="1" si="46"/>
        <v>79.620192150095846</v>
      </c>
      <c r="P72" s="310">
        <f t="shared" ca="1" si="47"/>
        <v>7</v>
      </c>
      <c r="Q72" s="304">
        <f t="shared" ca="1" si="48"/>
        <v>1312.6143749999999</v>
      </c>
      <c r="R72" s="306">
        <f t="shared" ca="1" si="49"/>
        <v>0.64506037591826304</v>
      </c>
      <c r="S72" s="307">
        <f t="shared" ca="1" si="50"/>
        <v>5.0636837861703423</v>
      </c>
      <c r="T72" s="304">
        <f t="shared" ca="1" si="30"/>
        <v>49.674737942331063</v>
      </c>
      <c r="U72" s="311">
        <f t="shared" ca="1" si="31"/>
        <v>0</v>
      </c>
      <c r="V72" s="306">
        <f t="shared" ca="1" si="32"/>
        <v>1.2110075843987944</v>
      </c>
      <c r="W72" s="304">
        <f t="shared" ca="1" si="33"/>
        <v>221.70296758120151</v>
      </c>
      <c r="Y72" s="314" t="str">
        <f t="shared" ca="1" si="51"/>
        <v/>
      </c>
      <c r="Z72" s="315" t="str">
        <f t="shared" ca="1" si="52"/>
        <v/>
      </c>
      <c r="AA72" s="316" t="str">
        <f t="shared" ca="1" si="53"/>
        <v/>
      </c>
      <c r="AC72" s="310" t="e">
        <f t="shared" ca="1" si="54"/>
        <v>#N/A</v>
      </c>
      <c r="AD72" s="323" t="e">
        <f t="shared" ca="1" si="55"/>
        <v>#N/A</v>
      </c>
      <c r="AE72" s="324">
        <f t="shared" ca="1" si="34"/>
        <v>114.87990177714371</v>
      </c>
      <c r="AG72" s="306">
        <f t="shared" ca="1" si="56"/>
        <v>206.51367626764264</v>
      </c>
      <c r="AH72" s="304">
        <f t="shared" ca="1" si="57"/>
        <v>216.16326338280595</v>
      </c>
    </row>
    <row r="73" spans="1:34" x14ac:dyDescent="0.2">
      <c r="A73" s="347">
        <f t="shared" ca="1" si="35"/>
        <v>0.01</v>
      </c>
      <c r="B73" s="304">
        <f t="shared" ca="1" si="36"/>
        <v>0.69000000000000039</v>
      </c>
      <c r="D73" s="306">
        <f t="shared" ca="1" si="37"/>
        <v>38.841218120110995</v>
      </c>
      <c r="E73" s="307">
        <f t="shared" ca="1" si="38"/>
        <v>202.24001747462393</v>
      </c>
      <c r="F73" s="304">
        <f t="shared" ca="1" si="39"/>
        <v>205.93606991780297</v>
      </c>
      <c r="G73" s="306">
        <f t="shared" ca="1" si="40"/>
        <v>44.512511009686357</v>
      </c>
      <c r="H73" s="307">
        <f t="shared" ca="1" si="41"/>
        <v>242.91381348466405</v>
      </c>
      <c r="I73" s="304">
        <f t="shared" ca="1" si="42"/>
        <v>246.95846698999733</v>
      </c>
      <c r="J73" s="306">
        <f t="shared" ca="1" si="43"/>
        <v>21.177627533915402</v>
      </c>
      <c r="K73" s="307">
        <f t="shared" ca="1" si="44"/>
        <v>117.29892791111662</v>
      </c>
      <c r="L73" s="304">
        <f t="shared" ca="1" si="29"/>
        <v>119.19534553438983</v>
      </c>
      <c r="M73" s="306">
        <f t="shared" ca="1" si="45"/>
        <v>1.3895629336637234</v>
      </c>
      <c r="N73" s="304">
        <f t="shared" ca="1" si="46"/>
        <v>79.616091466748529</v>
      </c>
      <c r="P73" s="310">
        <f t="shared" ca="1" si="47"/>
        <v>7</v>
      </c>
      <c r="Q73" s="304">
        <f t="shared" ca="1" si="48"/>
        <v>1311.9316249999999</v>
      </c>
      <c r="R73" s="306">
        <f t="shared" ca="1" si="49"/>
        <v>0.64472485089275189</v>
      </c>
      <c r="S73" s="307">
        <f t="shared" ca="1" si="50"/>
        <v>5.0572365376614146</v>
      </c>
      <c r="T73" s="304">
        <f t="shared" ca="1" si="30"/>
        <v>49.611490434458482</v>
      </c>
      <c r="U73" s="311">
        <f t="shared" ca="1" si="31"/>
        <v>0</v>
      </c>
      <c r="V73" s="306">
        <f t="shared" ca="1" si="32"/>
        <v>1.2107146640604163</v>
      </c>
      <c r="W73" s="304">
        <f t="shared" ca="1" si="33"/>
        <v>225.39258252753854</v>
      </c>
      <c r="Y73" s="314" t="str">
        <f t="shared" ca="1" si="51"/>
        <v/>
      </c>
      <c r="Z73" s="315" t="str">
        <f t="shared" ca="1" si="52"/>
        <v/>
      </c>
      <c r="AA73" s="316" t="str">
        <f t="shared" ca="1" si="53"/>
        <v/>
      </c>
      <c r="AC73" s="310" t="e">
        <f t="shared" ca="1" si="54"/>
        <v>#N/A</v>
      </c>
      <c r="AD73" s="323" t="e">
        <f t="shared" ca="1" si="55"/>
        <v>#N/A</v>
      </c>
      <c r="AE73" s="324">
        <f t="shared" ca="1" si="34"/>
        <v>117.29892791111662</v>
      </c>
      <c r="AG73" s="306">
        <f t="shared" ca="1" si="56"/>
        <v>205.92848482974955</v>
      </c>
      <c r="AH73" s="304">
        <f t="shared" ca="1" si="57"/>
        <v>215.57794445638996</v>
      </c>
    </row>
    <row r="74" spans="1:34" x14ac:dyDescent="0.2">
      <c r="A74" s="347">
        <f t="shared" ca="1" si="35"/>
        <v>0.01</v>
      </c>
      <c r="B74" s="304">
        <f t="shared" ca="1" si="36"/>
        <v>0.7000000000000004</v>
      </c>
      <c r="D74" s="306">
        <f t="shared" ca="1" si="37"/>
        <v>38.749935737009523</v>
      </c>
      <c r="E74" s="307">
        <f t="shared" ca="1" si="38"/>
        <v>201.65626978905581</v>
      </c>
      <c r="F74" s="304">
        <f t="shared" ca="1" si="39"/>
        <v>205.34558350463453</v>
      </c>
      <c r="G74" s="306">
        <f t="shared" ca="1" si="40"/>
        <v>44.900010367056453</v>
      </c>
      <c r="H74" s="307">
        <f t="shared" ca="1" si="41"/>
        <v>244.9303761825546</v>
      </c>
      <c r="I74" s="304">
        <f t="shared" ca="1" si="42"/>
        <v>249.01184732435823</v>
      </c>
      <c r="J74" s="306">
        <f t="shared" ca="1" si="43"/>
        <v>21.624690140799117</v>
      </c>
      <c r="K74" s="307">
        <f t="shared" ca="1" si="44"/>
        <v>119.73814885945272</v>
      </c>
      <c r="L74" s="304">
        <f t="shared" ca="1" si="29"/>
        <v>121.67518857998139</v>
      </c>
      <c r="M74" s="306">
        <f t="shared" ca="1" si="45"/>
        <v>1.3894919256816183</v>
      </c>
      <c r="N74" s="304">
        <f t="shared" ca="1" si="46"/>
        <v>79.61202300906217</v>
      </c>
      <c r="P74" s="310">
        <f t="shared" ca="1" si="47"/>
        <v>7</v>
      </c>
      <c r="Q74" s="304">
        <f t="shared" ca="1" si="48"/>
        <v>1311.248875</v>
      </c>
      <c r="R74" s="306">
        <f t="shared" ca="1" si="49"/>
        <v>0.64438932586724074</v>
      </c>
      <c r="S74" s="307">
        <f t="shared" ca="1" si="50"/>
        <v>5.0507926444027422</v>
      </c>
      <c r="T74" s="304">
        <f t="shared" ca="1" si="30"/>
        <v>49.5482758415909</v>
      </c>
      <c r="U74" s="311">
        <f t="shared" ca="1" si="31"/>
        <v>0</v>
      </c>
      <c r="V74" s="306">
        <f t="shared" ca="1" si="32"/>
        <v>1.2104193696490886</v>
      </c>
      <c r="W74" s="304">
        <f t="shared" ca="1" si="33"/>
        <v>229.10040722508066</v>
      </c>
      <c r="Y74" s="314" t="str">
        <f t="shared" ca="1" si="51"/>
        <v/>
      </c>
      <c r="Z74" s="315" t="str">
        <f t="shared" ca="1" si="52"/>
        <v/>
      </c>
      <c r="AA74" s="316" t="str">
        <f t="shared" ca="1" si="53"/>
        <v/>
      </c>
      <c r="AC74" s="310" t="e">
        <f t="shared" ca="1" si="54"/>
        <v>#N/A</v>
      </c>
      <c r="AD74" s="323" t="e">
        <f t="shared" ca="1" si="55"/>
        <v>#N/A</v>
      </c>
      <c r="AE74" s="324">
        <f t="shared" ca="1" si="34"/>
        <v>119.73814885945272</v>
      </c>
      <c r="AG74" s="306">
        <f t="shared" ca="1" si="56"/>
        <v>205.33797065853994</v>
      </c>
      <c r="AH74" s="304">
        <f t="shared" ca="1" si="57"/>
        <v>214.98730376029212</v>
      </c>
    </row>
    <row r="75" spans="1:34" x14ac:dyDescent="0.2">
      <c r="A75" s="347">
        <f t="shared" ca="1" si="35"/>
        <v>0.01</v>
      </c>
      <c r="B75" s="304">
        <f t="shared" ca="1" si="36"/>
        <v>0.71000000000000041</v>
      </c>
      <c r="D75" s="306">
        <f t="shared" ca="1" si="37"/>
        <v>38.657502659487591</v>
      </c>
      <c r="E75" s="307">
        <f t="shared" ca="1" si="38"/>
        <v>201.06738268348929</v>
      </c>
      <c r="F75" s="304">
        <f t="shared" ca="1" si="39"/>
        <v>204.74983489872957</v>
      </c>
      <c r="G75" s="306">
        <f t="shared" ca="1" si="40"/>
        <v>45.286585393651329</v>
      </c>
      <c r="H75" s="307">
        <f t="shared" ca="1" si="41"/>
        <v>246.9410500093895</v>
      </c>
      <c r="I75" s="304">
        <f t="shared" ca="1" si="42"/>
        <v>251.05926988732418</v>
      </c>
      <c r="J75" s="306">
        <f t="shared" ca="1" si="43"/>
        <v>22.075623119602657</v>
      </c>
      <c r="K75" s="307">
        <f t="shared" ca="1" si="44"/>
        <v>122.19750599041244</v>
      </c>
      <c r="L75" s="304">
        <f t="shared" ca="1" si="29"/>
        <v>124.17553545846145</v>
      </c>
      <c r="M75" s="306">
        <f t="shared" ca="1" si="45"/>
        <v>1.389421469487913</v>
      </c>
      <c r="N75" s="304">
        <f t="shared" ca="1" si="46"/>
        <v>79.607986166522295</v>
      </c>
      <c r="P75" s="310">
        <f t="shared" ca="1" si="47"/>
        <v>7</v>
      </c>
      <c r="Q75" s="304">
        <f t="shared" ca="1" si="48"/>
        <v>1310.5661249999998</v>
      </c>
      <c r="R75" s="306">
        <f t="shared" ca="1" si="49"/>
        <v>0.64405380084172947</v>
      </c>
      <c r="S75" s="307">
        <f t="shared" ca="1" si="50"/>
        <v>5.0443521063943253</v>
      </c>
      <c r="T75" s="304">
        <f t="shared" ca="1" si="30"/>
        <v>49.485094163728334</v>
      </c>
      <c r="U75" s="311">
        <f t="shared" ca="1" si="31"/>
        <v>0</v>
      </c>
      <c r="V75" s="306">
        <f t="shared" ca="1" si="32"/>
        <v>1.2101217100126676</v>
      </c>
      <c r="W75" s="304">
        <f t="shared" ca="1" si="33"/>
        <v>232.82603990872613</v>
      </c>
      <c r="Y75" s="314" t="str">
        <f t="shared" ca="1" si="51"/>
        <v/>
      </c>
      <c r="Z75" s="315" t="str">
        <f t="shared" ca="1" si="52"/>
        <v/>
      </c>
      <c r="AA75" s="316" t="str">
        <f t="shared" ca="1" si="53"/>
        <v/>
      </c>
      <c r="AC75" s="310" t="e">
        <f t="shared" ca="1" si="54"/>
        <v>#N/A</v>
      </c>
      <c r="AD75" s="323" t="e">
        <f t="shared" ca="1" si="55"/>
        <v>#N/A</v>
      </c>
      <c r="AE75" s="324">
        <f t="shared" ca="1" si="34"/>
        <v>122.19750599041244</v>
      </c>
      <c r="AG75" s="306">
        <f t="shared" ca="1" si="56"/>
        <v>204.74219398274008</v>
      </c>
      <c r="AH75" s="304">
        <f t="shared" ca="1" si="57"/>
        <v>214.39140150506756</v>
      </c>
    </row>
    <row r="76" spans="1:34" x14ac:dyDescent="0.2">
      <c r="A76" s="347">
        <f t="shared" ca="1" si="35"/>
        <v>0.01</v>
      </c>
      <c r="B76" s="304">
        <f t="shared" ca="1" si="36"/>
        <v>0.72000000000000042</v>
      </c>
      <c r="D76" s="306">
        <f t="shared" ca="1" si="37"/>
        <v>38.563931980873853</v>
      </c>
      <c r="E76" s="307">
        <f t="shared" ca="1" si="38"/>
        <v>200.47341556488124</v>
      </c>
      <c r="F76" s="304">
        <f t="shared" ca="1" si="39"/>
        <v>204.1488848808022</v>
      </c>
      <c r="G76" s="306">
        <f t="shared" ca="1" si="40"/>
        <v>45.672224713460068</v>
      </c>
      <c r="H76" s="307">
        <f t="shared" ca="1" si="41"/>
        <v>248.9457841650383</v>
      </c>
      <c r="I76" s="304">
        <f t="shared" ca="1" si="42"/>
        <v>253.10068266170802</v>
      </c>
      <c r="J76" s="306">
        <f t="shared" ca="1" si="43"/>
        <v>22.530417170138215</v>
      </c>
      <c r="K76" s="307">
        <f t="shared" ca="1" si="44"/>
        <v>124.67694016128458</v>
      </c>
      <c r="L76" s="304">
        <f t="shared" ca="1" si="29"/>
        <v>126.69632633127526</v>
      </c>
      <c r="M76" s="306">
        <f t="shared" ca="1" si="45"/>
        <v>1.3893515547062349</v>
      </c>
      <c r="N76" s="304">
        <f t="shared" ca="1" si="46"/>
        <v>79.603980344606569</v>
      </c>
      <c r="P76" s="310">
        <f t="shared" ca="1" si="47"/>
        <v>7</v>
      </c>
      <c r="Q76" s="304">
        <f t="shared" ca="1" si="48"/>
        <v>1309.8833749999999</v>
      </c>
      <c r="R76" s="306">
        <f t="shared" ca="1" si="49"/>
        <v>0.64371827581621832</v>
      </c>
      <c r="S76" s="307">
        <f t="shared" ca="1" si="50"/>
        <v>5.0379149236361629</v>
      </c>
      <c r="T76" s="304">
        <f t="shared" ca="1" si="30"/>
        <v>49.421945400870761</v>
      </c>
      <c r="U76" s="311">
        <f t="shared" ca="1" si="31"/>
        <v>0</v>
      </c>
      <c r="V76" s="306">
        <f t="shared" ca="1" si="32"/>
        <v>1.209821694067269</v>
      </c>
      <c r="W76" s="304">
        <f t="shared" ca="1" si="33"/>
        <v>236.56907779518409</v>
      </c>
      <c r="Y76" s="314" t="str">
        <f t="shared" ca="1" si="51"/>
        <v/>
      </c>
      <c r="Z76" s="315" t="str">
        <f t="shared" ca="1" si="52"/>
        <v/>
      </c>
      <c r="AA76" s="316" t="str">
        <f t="shared" ca="1" si="53"/>
        <v/>
      </c>
      <c r="AC76" s="310" t="e">
        <f t="shared" ca="1" si="54"/>
        <v>#N/A</v>
      </c>
      <c r="AD76" s="323" t="e">
        <f t="shared" ca="1" si="55"/>
        <v>#N/A</v>
      </c>
      <c r="AE76" s="324">
        <f t="shared" ca="1" si="34"/>
        <v>124.67694016128458</v>
      </c>
      <c r="AG76" s="306">
        <f t="shared" ca="1" si="56"/>
        <v>204.14121557960812</v>
      </c>
      <c r="AH76" s="304">
        <f t="shared" ca="1" si="57"/>
        <v>213.7902984502758</v>
      </c>
    </row>
    <row r="77" spans="1:34" x14ac:dyDescent="0.2">
      <c r="A77" s="347">
        <f t="shared" ca="1" si="35"/>
        <v>0.01</v>
      </c>
      <c r="B77" s="304">
        <f t="shared" ca="1" si="36"/>
        <v>0.73000000000000043</v>
      </c>
      <c r="D77" s="306">
        <f t="shared" ca="1" si="37"/>
        <v>38.469236840951538</v>
      </c>
      <c r="E77" s="307">
        <f t="shared" ca="1" si="38"/>
        <v>199.87442837379226</v>
      </c>
      <c r="F77" s="304">
        <f t="shared" ca="1" si="39"/>
        <v>203.5427947653157</v>
      </c>
      <c r="G77" s="306">
        <f t="shared" ca="1" si="40"/>
        <v>46.056917081869585</v>
      </c>
      <c r="H77" s="307">
        <f t="shared" ca="1" si="41"/>
        <v>250.94452844877623</v>
      </c>
      <c r="I77" s="304">
        <f t="shared" ca="1" si="42"/>
        <v>255.13603424343037</v>
      </c>
      <c r="J77" s="306">
        <f t="shared" ca="1" si="43"/>
        <v>22.989062879114861</v>
      </c>
      <c r="K77" s="307">
        <f t="shared" ca="1" si="44"/>
        <v>127.17639172435365</v>
      </c>
      <c r="L77" s="304">
        <f t="shared" ca="1" si="29"/>
        <v>129.23750084277452</v>
      </c>
      <c r="M77" s="306">
        <f t="shared" ca="1" si="45"/>
        <v>1.3892821712296315</v>
      </c>
      <c r="N77" s="304">
        <f t="shared" ca="1" si="46"/>
        <v>79.600004964229242</v>
      </c>
      <c r="P77" s="310">
        <f t="shared" ca="1" si="47"/>
        <v>7</v>
      </c>
      <c r="Q77" s="304">
        <f t="shared" ca="1" si="48"/>
        <v>1309.2006249999999</v>
      </c>
      <c r="R77" s="306">
        <f t="shared" ca="1" si="49"/>
        <v>0.64338275079070717</v>
      </c>
      <c r="S77" s="307">
        <f t="shared" ca="1" si="50"/>
        <v>5.0314810961282559</v>
      </c>
      <c r="T77" s="304">
        <f t="shared" ca="1" si="30"/>
        <v>49.35882955301819</v>
      </c>
      <c r="U77" s="311">
        <f t="shared" ca="1" si="31"/>
        <v>0</v>
      </c>
      <c r="V77" s="306">
        <f t="shared" ca="1" si="32"/>
        <v>1.2095193307963068</v>
      </c>
      <c r="W77" s="304">
        <f t="shared" ca="1" si="33"/>
        <v>240.32911717302443</v>
      </c>
      <c r="Y77" s="314" t="str">
        <f t="shared" ca="1" si="51"/>
        <v/>
      </c>
      <c r="Z77" s="315" t="str">
        <f t="shared" ca="1" si="52"/>
        <v/>
      </c>
      <c r="AA77" s="316" t="str">
        <f t="shared" ca="1" si="53"/>
        <v/>
      </c>
      <c r="AC77" s="310" t="e">
        <f t="shared" ca="1" si="54"/>
        <v>#N/A</v>
      </c>
      <c r="AD77" s="323" t="e">
        <f t="shared" ca="1" si="55"/>
        <v>#N/A</v>
      </c>
      <c r="AE77" s="324">
        <f t="shared" ca="1" si="34"/>
        <v>127.17639172435365</v>
      </c>
      <c r="AG77" s="306">
        <f t="shared" ca="1" si="56"/>
        <v>203.53509676013809</v>
      </c>
      <c r="AH77" s="304">
        <f t="shared" ca="1" si="57"/>
        <v>213.18405588966834</v>
      </c>
    </row>
    <row r="78" spans="1:34" x14ac:dyDescent="0.2">
      <c r="A78" s="347">
        <f t="shared" ca="1" si="35"/>
        <v>0.01</v>
      </c>
      <c r="B78" s="304">
        <f t="shared" ca="1" si="36"/>
        <v>0.74000000000000044</v>
      </c>
      <c r="D78" s="306">
        <f t="shared" ca="1" si="37"/>
        <v>38.373430425453435</v>
      </c>
      <c r="E78" s="307">
        <f t="shared" ca="1" si="38"/>
        <v>199.27048156935922</v>
      </c>
      <c r="F78" s="304">
        <f t="shared" ca="1" si="39"/>
        <v>202.93162638559187</v>
      </c>
      <c r="G78" s="306">
        <f t="shared" ca="1" si="40"/>
        <v>46.440651386124117</v>
      </c>
      <c r="H78" s="307">
        <f t="shared" ca="1" si="41"/>
        <v>252.93723326446982</v>
      </c>
      <c r="I78" s="304">
        <f t="shared" ca="1" si="42"/>
        <v>257.16527384670803</v>
      </c>
      <c r="J78" s="306">
        <f t="shared" ca="1" si="43"/>
        <v>23.451550721454829</v>
      </c>
      <c r="K78" s="307">
        <f t="shared" ca="1" si="44"/>
        <v>129.69580053291989</v>
      </c>
      <c r="L78" s="304">
        <f t="shared" ca="1" si="29"/>
        <v>131.7989981263739</v>
      </c>
      <c r="M78" s="306">
        <f t="shared" ca="1" si="45"/>
        <v>1.389213309211295</v>
      </c>
      <c r="N78" s="304">
        <f t="shared" ca="1" si="46"/>
        <v>79.596059461209819</v>
      </c>
      <c r="P78" s="310">
        <f t="shared" ca="1" si="47"/>
        <v>7</v>
      </c>
      <c r="Q78" s="304">
        <f t="shared" ca="1" si="48"/>
        <v>1308.517875</v>
      </c>
      <c r="R78" s="306">
        <f t="shared" ca="1" si="49"/>
        <v>0.64304722576519613</v>
      </c>
      <c r="S78" s="307">
        <f t="shared" ca="1" si="50"/>
        <v>5.0250506238706043</v>
      </c>
      <c r="T78" s="304">
        <f t="shared" ca="1" si="30"/>
        <v>49.295746620170632</v>
      </c>
      <c r="U78" s="311">
        <f t="shared" ca="1" si="31"/>
        <v>0</v>
      </c>
      <c r="V78" s="306">
        <f t="shared" ca="1" si="32"/>
        <v>1.2092146292495267</v>
      </c>
      <c r="W78" s="304">
        <f t="shared" ca="1" si="33"/>
        <v>244.10575349257911</v>
      </c>
      <c r="Y78" s="314" t="str">
        <f t="shared" ca="1" si="51"/>
        <v/>
      </c>
      <c r="Z78" s="315" t="str">
        <f t="shared" ca="1" si="52"/>
        <v/>
      </c>
      <c r="AA78" s="316" t="str">
        <f t="shared" ca="1" si="53"/>
        <v/>
      </c>
      <c r="AC78" s="310" t="e">
        <f t="shared" ca="1" si="54"/>
        <v>#N/A</v>
      </c>
      <c r="AD78" s="323" t="e">
        <f t="shared" ca="1" si="55"/>
        <v>#N/A</v>
      </c>
      <c r="AE78" s="324">
        <f t="shared" ca="1" si="34"/>
        <v>129.69580053291989</v>
      </c>
      <c r="AG78" s="306">
        <f t="shared" ca="1" si="56"/>
        <v>202.92389935416793</v>
      </c>
      <c r="AH78" s="304">
        <f t="shared" ca="1" si="57"/>
        <v>212.57273563628115</v>
      </c>
    </row>
    <row r="79" spans="1:34" x14ac:dyDescent="0.2">
      <c r="A79" s="347">
        <f t="shared" ca="1" si="35"/>
        <v>0.01</v>
      </c>
      <c r="B79" s="304">
        <f t="shared" ca="1" si="36"/>
        <v>0.75000000000000044</v>
      </c>
      <c r="D79" s="306">
        <f t="shared" ca="1" si="37"/>
        <v>38.276525965440833</v>
      </c>
      <c r="E79" s="307">
        <f t="shared" ca="1" si="38"/>
        <v>198.66163611419483</v>
      </c>
      <c r="F79" s="304">
        <f t="shared" ca="1" si="39"/>
        <v>202.31544207882854</v>
      </c>
      <c r="G79" s="306">
        <f t="shared" ca="1" si="40"/>
        <v>46.823416645778522</v>
      </c>
      <c r="H79" s="307">
        <f t="shared" ca="1" si="41"/>
        <v>254.92384962561178</v>
      </c>
      <c r="I79" s="304">
        <f t="shared" ca="1" si="42"/>
        <v>259.18835130909275</v>
      </c>
      <c r="J79" s="306">
        <f t="shared" ca="1" si="43"/>
        <v>23.917871061614342</v>
      </c>
      <c r="K79" s="307">
        <f t="shared" ca="1" si="44"/>
        <v>132.2351059473703</v>
      </c>
      <c r="L79" s="304">
        <f t="shared" ca="1" si="29"/>
        <v>134.38075681075864</v>
      </c>
      <c r="M79" s="306">
        <f t="shared" ca="1" si="45"/>
        <v>1.3891449590556848</v>
      </c>
      <c r="N79" s="304">
        <f t="shared" ca="1" si="46"/>
        <v>79.592143285764294</v>
      </c>
      <c r="P79" s="310">
        <f t="shared" ca="1" si="47"/>
        <v>7</v>
      </c>
      <c r="Q79" s="304">
        <f t="shared" ca="1" si="48"/>
        <v>1307.8351249999998</v>
      </c>
      <c r="R79" s="306">
        <f t="shared" ca="1" si="49"/>
        <v>0.64271170073968487</v>
      </c>
      <c r="S79" s="307">
        <f t="shared" ca="1" si="50"/>
        <v>5.0186235068632072</v>
      </c>
      <c r="T79" s="304">
        <f t="shared" ca="1" si="30"/>
        <v>49.232696602328069</v>
      </c>
      <c r="U79" s="311">
        <f t="shared" ca="1" si="31"/>
        <v>0</v>
      </c>
      <c r="V79" s="306">
        <f t="shared" ca="1" si="32"/>
        <v>1.2089075985420343</v>
      </c>
      <c r="W79" s="304">
        <f t="shared" ca="1" si="33"/>
        <v>247.89858145565779</v>
      </c>
      <c r="Y79" s="314" t="str">
        <f t="shared" ca="1" si="51"/>
        <v/>
      </c>
      <c r="Z79" s="315" t="str">
        <f t="shared" ca="1" si="52"/>
        <v/>
      </c>
      <c r="AA79" s="316" t="str">
        <f t="shared" ca="1" si="53"/>
        <v/>
      </c>
      <c r="AC79" s="310" t="e">
        <f t="shared" ca="1" si="54"/>
        <v>#N/A</v>
      </c>
      <c r="AD79" s="323" t="e">
        <f t="shared" ca="1" si="55"/>
        <v>#N/A</v>
      </c>
      <c r="AE79" s="324">
        <f t="shared" ca="1" si="34"/>
        <v>132.2351059473703</v>
      </c>
      <c r="AG79" s="306">
        <f t="shared" ca="1" si="56"/>
        <v>202.30768569539617</v>
      </c>
      <c r="AH79" s="304">
        <f t="shared" ca="1" si="57"/>
        <v>211.95640000743629</v>
      </c>
    </row>
    <row r="80" spans="1:34" x14ac:dyDescent="0.2">
      <c r="A80" s="347">
        <f t="shared" ca="1" si="35"/>
        <v>0.01</v>
      </c>
      <c r="B80" s="304">
        <f t="shared" ca="1" si="36"/>
        <v>0.76000000000000045</v>
      </c>
      <c r="D80" s="306">
        <f t="shared" ca="1" si="37"/>
        <v>38.178536736572745</v>
      </c>
      <c r="E80" s="307">
        <f t="shared" ca="1" si="38"/>
        <v>198.04795345922139</v>
      </c>
      <c r="F80" s="304">
        <f t="shared" ca="1" si="39"/>
        <v>201.69430467103368</v>
      </c>
      <c r="G80" s="306">
        <f t="shared" ca="1" si="40"/>
        <v>47.205202013144252</v>
      </c>
      <c r="H80" s="307">
        <f t="shared" ca="1" si="41"/>
        <v>256.90432916020399</v>
      </c>
      <c r="I80" s="304">
        <f t="shared" ca="1" si="42"/>
        <v>261.20521709635932</v>
      </c>
      <c r="J80" s="306">
        <f t="shared" ca="1" si="43"/>
        <v>24.388014154908955</v>
      </c>
      <c r="K80" s="307">
        <f t="shared" ca="1" si="44"/>
        <v>134.79424684129938</v>
      </c>
      <c r="L80" s="304">
        <f t="shared" ca="1" si="29"/>
        <v>136.98271502614185</v>
      </c>
      <c r="M80" s="306">
        <f t="shared" ca="1" si="45"/>
        <v>1.3890771114100251</v>
      </c>
      <c r="N80" s="304">
        <f t="shared" ca="1" si="46"/>
        <v>79.588255902018091</v>
      </c>
      <c r="P80" s="310">
        <f t="shared" ca="1" si="47"/>
        <v>7</v>
      </c>
      <c r="Q80" s="304">
        <f t="shared" ca="1" si="48"/>
        <v>1307.1523749999999</v>
      </c>
      <c r="R80" s="306">
        <f t="shared" ca="1" si="49"/>
        <v>0.64237617571417371</v>
      </c>
      <c r="S80" s="307">
        <f t="shared" ca="1" si="50"/>
        <v>5.0121997451060656</v>
      </c>
      <c r="T80" s="304">
        <f t="shared" ca="1" si="30"/>
        <v>49.169679499490506</v>
      </c>
      <c r="U80" s="311">
        <f t="shared" ca="1" si="31"/>
        <v>0</v>
      </c>
      <c r="V80" s="306">
        <f t="shared" ca="1" si="32"/>
        <v>1.2085982478533155</v>
      </c>
      <c r="W80" s="304">
        <f t="shared" ca="1" si="33"/>
        <v>251.70719510504418</v>
      </c>
      <c r="Y80" s="314" t="str">
        <f t="shared" ca="1" si="51"/>
        <v/>
      </c>
      <c r="Z80" s="315" t="str">
        <f t="shared" ca="1" si="52"/>
        <v/>
      </c>
      <c r="AA80" s="316" t="str">
        <f t="shared" ca="1" si="53"/>
        <v/>
      </c>
      <c r="AC80" s="310" t="e">
        <f t="shared" ca="1" si="54"/>
        <v>#N/A</v>
      </c>
      <c r="AD80" s="323" t="e">
        <f t="shared" ca="1" si="55"/>
        <v>#N/A</v>
      </c>
      <c r="AE80" s="324">
        <f t="shared" ca="1" si="34"/>
        <v>134.79424684129938</v>
      </c>
      <c r="AG80" s="306">
        <f t="shared" ca="1" si="56"/>
        <v>201.68651860631491</v>
      </c>
      <c r="AH80" s="304">
        <f t="shared" ca="1" si="57"/>
        <v>211.33511180966045</v>
      </c>
    </row>
    <row r="81" spans="1:34" x14ac:dyDescent="0.2">
      <c r="A81" s="347">
        <f t="shared" ca="1" si="35"/>
        <v>0.01</v>
      </c>
      <c r="B81" s="304">
        <f t="shared" ca="1" si="36"/>
        <v>0.77000000000000046</v>
      </c>
      <c r="D81" s="306">
        <f t="shared" ca="1" si="37"/>
        <v>38.079476058271318</v>
      </c>
      <c r="E81" s="307">
        <f t="shared" ca="1" si="38"/>
        <v>197.42949552844257</v>
      </c>
      <c r="F81" s="304">
        <f t="shared" ca="1" si="39"/>
        <v>201.06827746188054</v>
      </c>
      <c r="G81" s="306">
        <f t="shared" ca="1" si="40"/>
        <v>47.585996773726968</v>
      </c>
      <c r="H81" s="307">
        <f t="shared" ca="1" si="41"/>
        <v>258.87862411548844</v>
      </c>
      <c r="I81" s="304">
        <f t="shared" ca="1" si="42"/>
        <v>263.21582230724181</v>
      </c>
      <c r="J81" s="306">
        <f t="shared" ca="1" si="43"/>
        <v>24.861970148843312</v>
      </c>
      <c r="K81" s="307">
        <f t="shared" ca="1" si="44"/>
        <v>137.37316160767784</v>
      </c>
      <c r="L81" s="304">
        <f t="shared" ca="1" si="29"/>
        <v>139.60481041056985</v>
      </c>
      <c r="M81" s="306">
        <f t="shared" ca="1" si="45"/>
        <v>1.3890097571561626</v>
      </c>
      <c r="N81" s="304">
        <f t="shared" ca="1" si="46"/>
        <v>79.584396787539518</v>
      </c>
      <c r="P81" s="310">
        <f t="shared" ca="1" si="47"/>
        <v>7</v>
      </c>
      <c r="Q81" s="304">
        <f t="shared" ca="1" si="48"/>
        <v>1306.469625</v>
      </c>
      <c r="R81" s="306">
        <f t="shared" ca="1" si="49"/>
        <v>0.64204065068866256</v>
      </c>
      <c r="S81" s="307">
        <f t="shared" ca="1" si="50"/>
        <v>5.0057793385991793</v>
      </c>
      <c r="T81" s="304">
        <f t="shared" ca="1" si="30"/>
        <v>49.106695311657951</v>
      </c>
      <c r="U81" s="311">
        <f t="shared" ca="1" si="31"/>
        <v>0</v>
      </c>
      <c r="V81" s="306">
        <f t="shared" ca="1" si="32"/>
        <v>1.2082865864262538</v>
      </c>
      <c r="W81" s="304">
        <f t="shared" ca="1" si="33"/>
        <v>255.53118791373814</v>
      </c>
      <c r="Y81" s="314" t="str">
        <f t="shared" ca="1" si="51"/>
        <v/>
      </c>
      <c r="Z81" s="315" t="str">
        <f t="shared" ca="1" si="52"/>
        <v/>
      </c>
      <c r="AA81" s="316" t="str">
        <f t="shared" ca="1" si="53"/>
        <v/>
      </c>
      <c r="AC81" s="310" t="e">
        <f t="shared" ca="1" si="54"/>
        <v>#N/A</v>
      </c>
      <c r="AD81" s="323" t="e">
        <f t="shared" ca="1" si="55"/>
        <v>#N/A</v>
      </c>
      <c r="AE81" s="324">
        <f t="shared" ca="1" si="34"/>
        <v>137.37316160767784</v>
      </c>
      <c r="AG81" s="306">
        <f t="shared" ca="1" si="56"/>
        <v>201.06046138306408</v>
      </c>
      <c r="AH81" s="304">
        <f t="shared" ca="1" si="57"/>
        <v>210.7089343235256</v>
      </c>
    </row>
    <row r="82" spans="1:34" x14ac:dyDescent="0.2">
      <c r="A82" s="347">
        <f t="shared" ca="1" si="35"/>
        <v>0.01</v>
      </c>
      <c r="B82" s="304">
        <f t="shared" ca="1" si="36"/>
        <v>0.78000000000000047</v>
      </c>
      <c r="D82" s="306">
        <f t="shared" ca="1" si="37"/>
        <v>37.979357292788819</v>
      </c>
      <c r="E82" s="307">
        <f t="shared" ca="1" si="38"/>
        <v>196.80632470366047</v>
      </c>
      <c r="F82" s="304">
        <f t="shared" ca="1" si="39"/>
        <v>200.43742420949224</v>
      </c>
      <c r="G82" s="306">
        <f t="shared" ca="1" si="40"/>
        <v>47.965790346654856</v>
      </c>
      <c r="H82" s="307">
        <f t="shared" ca="1" si="41"/>
        <v>260.84668736252502</v>
      </c>
      <c r="I82" s="304">
        <f t="shared" ca="1" si="42"/>
        <v>265.22011867801831</v>
      </c>
      <c r="J82" s="306">
        <f t="shared" ca="1" si="43"/>
        <v>25.339729084445221</v>
      </c>
      <c r="K82" s="307">
        <f t="shared" ca="1" si="44"/>
        <v>139.97178816506792</v>
      </c>
      <c r="L82" s="304">
        <f t="shared" ca="1" si="29"/>
        <v>142.24698011627427</v>
      </c>
      <c r="M82" s="306">
        <f t="shared" ca="1" si="45"/>
        <v>1.3889428874027621</v>
      </c>
      <c r="N82" s="304">
        <f t="shared" ca="1" si="46"/>
        <v>79.580565432892584</v>
      </c>
      <c r="P82" s="310">
        <f t="shared" ca="1" si="47"/>
        <v>7</v>
      </c>
      <c r="Q82" s="304">
        <f t="shared" ca="1" si="48"/>
        <v>1305.786875</v>
      </c>
      <c r="R82" s="306">
        <f t="shared" ca="1" si="49"/>
        <v>0.64170512566315141</v>
      </c>
      <c r="S82" s="307">
        <f t="shared" ca="1" si="50"/>
        <v>4.9993622873425476</v>
      </c>
      <c r="T82" s="304">
        <f t="shared" ca="1" si="30"/>
        <v>49.043744038830397</v>
      </c>
      <c r="U82" s="311">
        <f t="shared" ca="1" si="31"/>
        <v>0</v>
      </c>
      <c r="V82" s="306">
        <f t="shared" ca="1" si="32"/>
        <v>1.2079726235661394</v>
      </c>
      <c r="W82" s="304">
        <f t="shared" ca="1" si="33"/>
        <v>259.37015287390949</v>
      </c>
      <c r="Y82" s="314" t="str">
        <f t="shared" ca="1" si="51"/>
        <v/>
      </c>
      <c r="Z82" s="315" t="str">
        <f t="shared" ca="1" si="52"/>
        <v/>
      </c>
      <c r="AA82" s="316" t="str">
        <f t="shared" ca="1" si="53"/>
        <v/>
      </c>
      <c r="AC82" s="310" t="e">
        <f t="shared" ca="1" si="54"/>
        <v>#N/A</v>
      </c>
      <c r="AD82" s="323" t="e">
        <f t="shared" ca="1" si="55"/>
        <v>#N/A</v>
      </c>
      <c r="AE82" s="324">
        <f t="shared" ca="1" si="34"/>
        <v>139.97178816506792</v>
      </c>
      <c r="AG82" s="306">
        <f t="shared" ca="1" si="56"/>
        <v>200.42957778021491</v>
      </c>
      <c r="AH82" s="304">
        <f t="shared" ca="1" si="57"/>
        <v>210.07793128841917</v>
      </c>
    </row>
    <row r="83" spans="1:34" x14ac:dyDescent="0.2">
      <c r="A83" s="347">
        <f t="shared" ca="1" si="35"/>
        <v>0.01</v>
      </c>
      <c r="B83" s="304">
        <f t="shared" ca="1" si="36"/>
        <v>0.79000000000000048</v>
      </c>
      <c r="D83" s="306">
        <f t="shared" ca="1" si="37"/>
        <v>37.878193844181972</v>
      </c>
      <c r="E83" s="307">
        <f t="shared" ca="1" si="38"/>
        <v>196.17850380914285</v>
      </c>
      <c r="F83" s="304">
        <f t="shared" ca="1" si="39"/>
        <v>199.80180911516118</v>
      </c>
      <c r="G83" s="306">
        <f t="shared" ca="1" si="40"/>
        <v>48.344572285096675</v>
      </c>
      <c r="H83" s="307">
        <f t="shared" ca="1" si="41"/>
        <v>262.80847240061644</v>
      </c>
      <c r="I83" s="304">
        <f t="shared" ca="1" si="42"/>
        <v>267.21805858694228</v>
      </c>
      <c r="J83" s="306">
        <f t="shared" ca="1" si="43"/>
        <v>25.821280897603977</v>
      </c>
      <c r="K83" s="307">
        <f t="shared" ca="1" si="44"/>
        <v>142.59006396388364</v>
      </c>
      <c r="L83" s="304">
        <f t="shared" ca="1" si="29"/>
        <v>144.90916081606915</v>
      </c>
      <c r="M83" s="306">
        <f t="shared" ca="1" si="45"/>
        <v>1.3888764934778264</v>
      </c>
      <c r="N83" s="304">
        <f t="shared" ca="1" si="46"/>
        <v>79.576761341208453</v>
      </c>
      <c r="P83" s="310">
        <f t="shared" ca="1" si="47"/>
        <v>7</v>
      </c>
      <c r="Q83" s="304">
        <f t="shared" ca="1" si="48"/>
        <v>1305.1041249999998</v>
      </c>
      <c r="R83" s="306">
        <f t="shared" ca="1" si="49"/>
        <v>0.64136960063764015</v>
      </c>
      <c r="S83" s="307">
        <f t="shared" ca="1" si="50"/>
        <v>4.9929485913361713</v>
      </c>
      <c r="T83" s="304">
        <f t="shared" ca="1" si="30"/>
        <v>48.980825681007843</v>
      </c>
      <c r="U83" s="311">
        <f t="shared" ca="1" si="31"/>
        <v>0</v>
      </c>
      <c r="V83" s="306">
        <f t="shared" ca="1" si="32"/>
        <v>1.2076563686396762</v>
      </c>
      <c r="W83" s="304">
        <f t="shared" ca="1" si="33"/>
        <v>263.2236825855299</v>
      </c>
      <c r="Y83" s="314" t="str">
        <f t="shared" ca="1" si="51"/>
        <v/>
      </c>
      <c r="Z83" s="315" t="str">
        <f t="shared" ca="1" si="52"/>
        <v/>
      </c>
      <c r="AA83" s="316" t="str">
        <f t="shared" ca="1" si="53"/>
        <v/>
      </c>
      <c r="AC83" s="310" t="e">
        <f t="shared" ca="1" si="54"/>
        <v>#N/A</v>
      </c>
      <c r="AD83" s="323" t="e">
        <f t="shared" ca="1" si="55"/>
        <v>#N/A</v>
      </c>
      <c r="AE83" s="324">
        <f t="shared" ca="1" si="34"/>
        <v>142.59006396388364</v>
      </c>
      <c r="AG83" s="306">
        <f t="shared" ca="1" si="56"/>
        <v>199.79393199548855</v>
      </c>
      <c r="AH83" s="304">
        <f t="shared" ca="1" si="57"/>
        <v>209.44216688725001</v>
      </c>
    </row>
    <row r="84" spans="1:34" x14ac:dyDescent="0.2">
      <c r="A84" s="347">
        <f t="shared" ca="1" si="35"/>
        <v>0.01</v>
      </c>
      <c r="B84" s="304">
        <f t="shared" ca="1" si="36"/>
        <v>0.80000000000000049</v>
      </c>
      <c r="D84" s="306">
        <f t="shared" ca="1" si="37"/>
        <v>37.77599915719815</v>
      </c>
      <c r="E84" s="307">
        <f t="shared" ca="1" si="38"/>
        <v>195.54609609624592</v>
      </c>
      <c r="F84" s="304">
        <f t="shared" ca="1" si="39"/>
        <v>199.16149680800976</v>
      </c>
      <c r="G84" s="306">
        <f t="shared" ca="1" si="40"/>
        <v>48.722332276668659</v>
      </c>
      <c r="H84" s="307">
        <f t="shared" ca="1" si="41"/>
        <v>264.76393336157889</v>
      </c>
      <c r="I84" s="304">
        <f t="shared" ca="1" si="42"/>
        <v>269.20959505852073</v>
      </c>
      <c r="J84" s="306">
        <f t="shared" ca="1" si="43"/>
        <v>26.306615420412804</v>
      </c>
      <c r="K84" s="307">
        <f t="shared" ca="1" si="44"/>
        <v>145.22792599269462</v>
      </c>
      <c r="L84" s="304">
        <f t="shared" ca="1" si="29"/>
        <v>147.59128870979168</v>
      </c>
      <c r="M84" s="306">
        <f t="shared" ca="1" si="45"/>
        <v>1.3888105669215238</v>
      </c>
      <c r="N84" s="304">
        <f t="shared" ca="1" si="46"/>
        <v>79.572984027774496</v>
      </c>
      <c r="P84" s="310">
        <f t="shared" ca="1" si="47"/>
        <v>7</v>
      </c>
      <c r="Q84" s="304">
        <f t="shared" ca="1" si="48"/>
        <v>1304.4213749999999</v>
      </c>
      <c r="R84" s="306">
        <f t="shared" ca="1" si="49"/>
        <v>0.64103407561212911</v>
      </c>
      <c r="S84" s="307">
        <f t="shared" ca="1" si="50"/>
        <v>4.9865382505800504</v>
      </c>
      <c r="T84" s="304">
        <f t="shared" ca="1" si="30"/>
        <v>48.917940238190297</v>
      </c>
      <c r="U84" s="311">
        <f t="shared" ca="1" si="31"/>
        <v>0</v>
      </c>
      <c r="V84" s="306">
        <f t="shared" ca="1" si="32"/>
        <v>1.207337831073978</v>
      </c>
      <c r="W84" s="304">
        <f t="shared" ca="1" si="33"/>
        <v>267.09136934464851</v>
      </c>
      <c r="Y84" s="314" t="str">
        <f t="shared" ca="1" si="51"/>
        <v/>
      </c>
      <c r="Z84" s="315" t="str">
        <f t="shared" ca="1" si="52"/>
        <v/>
      </c>
      <c r="AA84" s="316" t="str">
        <f t="shared" ca="1" si="53"/>
        <v/>
      </c>
      <c r="AC84" s="310" t="e">
        <f t="shared" ca="1" si="54"/>
        <v>#N/A</v>
      </c>
      <c r="AD84" s="323" t="e">
        <f t="shared" ca="1" si="55"/>
        <v>#N/A</v>
      </c>
      <c r="AE84" s="324">
        <f t="shared" ca="1" si="34"/>
        <v>145.22792599269462</v>
      </c>
      <c r="AG84" s="306">
        <f t="shared" ca="1" si="56"/>
        <v>199.1535886544157</v>
      </c>
      <c r="AH84" s="304">
        <f t="shared" ca="1" si="57"/>
        <v>208.80170573109604</v>
      </c>
    </row>
    <row r="85" spans="1:34" x14ac:dyDescent="0.2">
      <c r="A85" s="347">
        <f t="shared" ca="1" si="35"/>
        <v>0.01</v>
      </c>
      <c r="B85" s="304">
        <f t="shared" ca="1" si="36"/>
        <v>0.8100000000000005</v>
      </c>
      <c r="D85" s="306">
        <f t="shared" ca="1" si="37"/>
        <v>37.642533750164787</v>
      </c>
      <c r="E85" s="307">
        <f t="shared" ca="1" si="38"/>
        <v>194.7447664014874</v>
      </c>
      <c r="F85" s="304">
        <f t="shared" ca="1" si="39"/>
        <v>198.34939976693195</v>
      </c>
      <c r="G85" s="306">
        <f t="shared" ca="1" si="40"/>
        <v>49.09875761417031</v>
      </c>
      <c r="H85" s="307">
        <f t="shared" ca="1" si="41"/>
        <v>266.71138102559377</v>
      </c>
      <c r="I85" s="304">
        <f t="shared" ca="1" si="42"/>
        <v>271.19301017510486</v>
      </c>
      <c r="J85" s="306">
        <f t="shared" ca="1" si="43"/>
        <v>26.795720869866997</v>
      </c>
      <c r="K85" s="307">
        <f t="shared" ca="1" si="44"/>
        <v>147.88530256463048</v>
      </c>
      <c r="L85" s="304">
        <f t="shared" ca="1" si="29"/>
        <v>150.29329117285351</v>
      </c>
      <c r="M85" s="306">
        <f t="shared" ca="1" si="45"/>
        <v>1.3887450990757748</v>
      </c>
      <c r="N85" s="304">
        <f t="shared" ca="1" si="46"/>
        <v>79.569232996519261</v>
      </c>
      <c r="P85" s="310">
        <f t="shared" ca="1" si="47"/>
        <v>8</v>
      </c>
      <c r="Q85" s="304">
        <f t="shared" ca="1" si="48"/>
        <v>1302.9069999999999</v>
      </c>
      <c r="R85" s="306">
        <f t="shared" ca="1" si="49"/>
        <v>0.64028986365971829</v>
      </c>
      <c r="S85" s="307">
        <f t="shared" ca="1" si="50"/>
        <v>4.9801353519434528</v>
      </c>
      <c r="T85" s="304">
        <f t="shared" ca="1" si="30"/>
        <v>48.855127802565278</v>
      </c>
      <c r="U85" s="311">
        <f t="shared" ca="1" si="31"/>
        <v>0</v>
      </c>
      <c r="V85" s="306">
        <f t="shared" ca="1" si="32"/>
        <v>1.2070170213477827</v>
      </c>
      <c r="W85" s="304">
        <f t="shared" ca="1" si="33"/>
        <v>270.9694650144653</v>
      </c>
      <c r="Y85" s="314" t="str">
        <f t="shared" ca="1" si="51"/>
        <v/>
      </c>
      <c r="Z85" s="315" t="str">
        <f t="shared" ca="1" si="52"/>
        <v/>
      </c>
      <c r="AA85" s="316" t="str">
        <f t="shared" ca="1" si="53"/>
        <v/>
      </c>
      <c r="AC85" s="310" t="e">
        <f t="shared" ca="1" si="54"/>
        <v>#N/A</v>
      </c>
      <c r="AD85" s="323" t="e">
        <f t="shared" ca="1" si="55"/>
        <v>#N/A</v>
      </c>
      <c r="AE85" s="324">
        <f t="shared" ca="1" si="34"/>
        <v>147.88530256463048</v>
      </c>
      <c r="AG85" s="306">
        <f t="shared" ca="1" si="56"/>
        <v>198.34145354122248</v>
      </c>
      <c r="AH85" s="304">
        <f t="shared" ca="1" si="57"/>
        <v>207.9894535900784</v>
      </c>
    </row>
    <row r="86" spans="1:34" x14ac:dyDescent="0.2">
      <c r="A86" s="347">
        <f t="shared" ca="1" si="35"/>
        <v>0.01</v>
      </c>
      <c r="B86" s="304">
        <f t="shared" ca="1" si="36"/>
        <v>0.82000000000000051</v>
      </c>
      <c r="D86" s="306">
        <f t="shared" ca="1" si="37"/>
        <v>37.477753277096959</v>
      </c>
      <c r="E86" s="307">
        <f t="shared" ca="1" si="38"/>
        <v>193.77444530959272</v>
      </c>
      <c r="F86" s="304">
        <f t="shared" ca="1" si="39"/>
        <v>197.36544187303735</v>
      </c>
      <c r="G86" s="306">
        <f t="shared" ca="1" si="40"/>
        <v>49.473535146941281</v>
      </c>
      <c r="H86" s="307">
        <f t="shared" ca="1" si="41"/>
        <v>268.64912547868971</v>
      </c>
      <c r="I86" s="304">
        <f t="shared" ca="1" si="42"/>
        <v>273.16658525595767</v>
      </c>
      <c r="J86" s="306">
        <f t="shared" ca="1" si="43"/>
        <v>27.288582333672554</v>
      </c>
      <c r="K86" s="307">
        <f t="shared" ca="1" si="44"/>
        <v>150.56210509715189</v>
      </c>
      <c r="L86" s="304">
        <f t="shared" ca="1" si="29"/>
        <v>153.015078397743</v>
      </c>
      <c r="M86" s="306">
        <f t="shared" ca="1" si="45"/>
        <v>1.3886800810998707</v>
      </c>
      <c r="N86" s="304">
        <f t="shared" ca="1" si="46"/>
        <v>79.565507740907478</v>
      </c>
      <c r="P86" s="310">
        <f t="shared" ca="1" si="47"/>
        <v>8</v>
      </c>
      <c r="Q86" s="304">
        <f t="shared" ca="1" si="48"/>
        <v>1300.5609999999999</v>
      </c>
      <c r="R86" s="306">
        <f t="shared" ca="1" si="49"/>
        <v>0.63913696478040782</v>
      </c>
      <c r="S86" s="307">
        <f t="shared" ca="1" si="50"/>
        <v>4.9737439822956491</v>
      </c>
      <c r="T86" s="304">
        <f t="shared" ca="1" si="30"/>
        <v>48.792428466320317</v>
      </c>
      <c r="U86" s="311">
        <f t="shared" ca="1" si="31"/>
        <v>0</v>
      </c>
      <c r="V86" s="306">
        <f t="shared" ca="1" si="32"/>
        <v>1.2066939519818798</v>
      </c>
      <c r="W86" s="304">
        <f t="shared" ca="1" si="33"/>
        <v>274.8541251826573</v>
      </c>
      <c r="Y86" s="314" t="str">
        <f t="shared" ca="1" si="51"/>
        <v/>
      </c>
      <c r="Z86" s="315" t="str">
        <f t="shared" ca="1" si="52"/>
        <v/>
      </c>
      <c r="AA86" s="316" t="str">
        <f t="shared" ca="1" si="53"/>
        <v/>
      </c>
      <c r="AC86" s="310" t="e">
        <f t="shared" ca="1" si="54"/>
        <v>#N/A</v>
      </c>
      <c r="AD86" s="323" t="e">
        <f t="shared" ca="1" si="55"/>
        <v>#N/A</v>
      </c>
      <c r="AE86" s="324">
        <f t="shared" ca="1" si="34"/>
        <v>150.56210509715189</v>
      </c>
      <c r="AG86" s="306">
        <f t="shared" ca="1" si="56"/>
        <v>197.35745034692258</v>
      </c>
      <c r="AH86" s="304">
        <f t="shared" ca="1" si="57"/>
        <v>207.00533414072569</v>
      </c>
    </row>
    <row r="87" spans="1:34" x14ac:dyDescent="0.2">
      <c r="A87" s="347">
        <f t="shared" ca="1" si="35"/>
        <v>0.01</v>
      </c>
      <c r="B87" s="304">
        <f t="shared" ca="1" si="36"/>
        <v>0.83000000000000052</v>
      </c>
      <c r="D87" s="306">
        <f t="shared" ca="1" si="37"/>
        <v>37.311970162173552</v>
      </c>
      <c r="E87" s="307">
        <f t="shared" ca="1" si="38"/>
        <v>192.79990293463214</v>
      </c>
      <c r="F87" s="304">
        <f t="shared" ca="1" si="39"/>
        <v>196.37715164699407</v>
      </c>
      <c r="G87" s="306">
        <f t="shared" ca="1" si="40"/>
        <v>49.846654848563013</v>
      </c>
      <c r="H87" s="307">
        <f t="shared" ca="1" si="41"/>
        <v>270.57712450803604</v>
      </c>
      <c r="I87" s="304">
        <f t="shared" ca="1" si="42"/>
        <v>275.13027697189017</v>
      </c>
      <c r="J87" s="306">
        <f t="shared" ca="1" si="43"/>
        <v>27.785183283650078</v>
      </c>
      <c r="K87" s="307">
        <f t="shared" ca="1" si="44"/>
        <v>153.25823634708553</v>
      </c>
      <c r="L87" s="304">
        <f t="shared" ca="1" si="29"/>
        <v>155.7565517669326</v>
      </c>
      <c r="M87" s="306">
        <f t="shared" ca="1" si="45"/>
        <v>1.3886155043783461</v>
      </c>
      <c r="N87" s="304">
        <f t="shared" ca="1" si="46"/>
        <v>79.561807767309318</v>
      </c>
      <c r="P87" s="310">
        <f t="shared" ca="1" si="47"/>
        <v>8</v>
      </c>
      <c r="Q87" s="304">
        <f t="shared" ca="1" si="48"/>
        <v>1298.2149999999999</v>
      </c>
      <c r="R87" s="306">
        <f t="shared" ca="1" si="49"/>
        <v>0.63798406590109746</v>
      </c>
      <c r="S87" s="307">
        <f t="shared" ca="1" si="50"/>
        <v>4.9673641416366383</v>
      </c>
      <c r="T87" s="304">
        <f t="shared" ca="1" si="30"/>
        <v>48.729842229455421</v>
      </c>
      <c r="U87" s="311">
        <f t="shared" ca="1" si="31"/>
        <v>0</v>
      </c>
      <c r="V87" s="306">
        <f t="shared" ca="1" si="32"/>
        <v>1.2063686365426924</v>
      </c>
      <c r="W87" s="304">
        <f t="shared" ca="1" si="33"/>
        <v>278.74480651108274</v>
      </c>
      <c r="Y87" s="314" t="str">
        <f t="shared" ca="1" si="51"/>
        <v/>
      </c>
      <c r="Z87" s="315" t="str">
        <f t="shared" ca="1" si="52"/>
        <v/>
      </c>
      <c r="AA87" s="316" t="str">
        <f t="shared" ca="1" si="53"/>
        <v/>
      </c>
      <c r="AC87" s="310" t="e">
        <f t="shared" ca="1" si="54"/>
        <v>#N/A</v>
      </c>
      <c r="AD87" s="323" t="e">
        <f t="shared" ca="1" si="55"/>
        <v>#N/A</v>
      </c>
      <c r="AE87" s="324">
        <f t="shared" ca="1" si="34"/>
        <v>153.25823634708553</v>
      </c>
      <c r="AG87" s="306">
        <f t="shared" ca="1" si="56"/>
        <v>196.36911422648168</v>
      </c>
      <c r="AH87" s="304">
        <f t="shared" ca="1" si="57"/>
        <v>206.016882523166</v>
      </c>
    </row>
    <row r="88" spans="1:34" x14ac:dyDescent="0.2">
      <c r="A88" s="347">
        <f t="shared" ca="1" si="35"/>
        <v>0.01</v>
      </c>
      <c r="B88" s="304">
        <f t="shared" ca="1" si="36"/>
        <v>0.84000000000000052</v>
      </c>
      <c r="D88" s="306">
        <f t="shared" ca="1" si="37"/>
        <v>37.145204692045354</v>
      </c>
      <c r="E88" s="307">
        <f t="shared" ca="1" si="38"/>
        <v>191.82123694800507</v>
      </c>
      <c r="F88" s="304">
        <f t="shared" ca="1" si="39"/>
        <v>195.38462881167661</v>
      </c>
      <c r="G88" s="306">
        <f t="shared" ca="1" si="40"/>
        <v>50.218106895483466</v>
      </c>
      <c r="H88" s="307">
        <f t="shared" ca="1" si="41"/>
        <v>272.49533687751608</v>
      </c>
      <c r="I88" s="304">
        <f t="shared" ca="1" si="42"/>
        <v>277.08404299085356</v>
      </c>
      <c r="J88" s="306">
        <f t="shared" ca="1" si="43"/>
        <v>28.28550709237031</v>
      </c>
      <c r="K88" s="307">
        <f t="shared" ca="1" si="44"/>
        <v>155.9735986540133</v>
      </c>
      <c r="L88" s="304">
        <f t="shared" ca="1" si="29"/>
        <v>158.51761223458973</v>
      </c>
      <c r="M88" s="306">
        <f t="shared" ca="1" si="45"/>
        <v>1.3885513605133211</v>
      </c>
      <c r="N88" s="304">
        <f t="shared" ca="1" si="46"/>
        <v>79.558132594561727</v>
      </c>
      <c r="P88" s="310">
        <f t="shared" ca="1" si="47"/>
        <v>8</v>
      </c>
      <c r="Q88" s="304">
        <f t="shared" ca="1" si="48"/>
        <v>1295.8689999999997</v>
      </c>
      <c r="R88" s="306">
        <f t="shared" ca="1" si="49"/>
        <v>0.63683116702178688</v>
      </c>
      <c r="S88" s="307">
        <f t="shared" ca="1" si="50"/>
        <v>4.9609958299664205</v>
      </c>
      <c r="T88" s="304">
        <f t="shared" ca="1" si="30"/>
        <v>48.667369091970585</v>
      </c>
      <c r="U88" s="311">
        <f t="shared" ca="1" si="31"/>
        <v>0</v>
      </c>
      <c r="V88" s="306">
        <f t="shared" ca="1" si="32"/>
        <v>1.2060410886464024</v>
      </c>
      <c r="W88" s="304">
        <f t="shared" ca="1" si="33"/>
        <v>282.6409679900114</v>
      </c>
      <c r="Y88" s="314" t="str">
        <f t="shared" ca="1" si="51"/>
        <v/>
      </c>
      <c r="Z88" s="315" t="str">
        <f t="shared" ca="1" si="52"/>
        <v/>
      </c>
      <c r="AA88" s="316" t="str">
        <f t="shared" ca="1" si="53"/>
        <v/>
      </c>
      <c r="AC88" s="310" t="e">
        <f t="shared" ca="1" si="54"/>
        <v>#N/A</v>
      </c>
      <c r="AD88" s="323" t="e">
        <f t="shared" ca="1" si="55"/>
        <v>#N/A</v>
      </c>
      <c r="AE88" s="324">
        <f t="shared" ca="1" si="34"/>
        <v>155.9735986540133</v>
      </c>
      <c r="AG88" s="306">
        <f t="shared" ca="1" si="56"/>
        <v>195.37654489411742</v>
      </c>
      <c r="AH88" s="304">
        <f t="shared" ca="1" si="57"/>
        <v>205.0241984371516</v>
      </c>
    </row>
    <row r="89" spans="1:34" x14ac:dyDescent="0.2">
      <c r="A89" s="347">
        <f t="shared" ca="1" si="35"/>
        <v>0.01</v>
      </c>
      <c r="B89" s="304">
        <f t="shared" ca="1" si="36"/>
        <v>0.85000000000000053</v>
      </c>
      <c r="D89" s="306">
        <f t="shared" ca="1" si="37"/>
        <v>36.977477130946049</v>
      </c>
      <c r="E89" s="307">
        <f t="shared" ca="1" si="38"/>
        <v>190.83854512833159</v>
      </c>
      <c r="F89" s="304">
        <f t="shared" ca="1" si="39"/>
        <v>194.38797319193358</v>
      </c>
      <c r="G89" s="306">
        <f t="shared" ca="1" si="40"/>
        <v>50.587881666792924</v>
      </c>
      <c r="H89" s="307">
        <f t="shared" ca="1" si="41"/>
        <v>274.4037223287994</v>
      </c>
      <c r="I89" s="304">
        <f t="shared" ca="1" si="42"/>
        <v>279.02784197895789</v>
      </c>
      <c r="J89" s="306">
        <f t="shared" ca="1" si="43"/>
        <v>28.789537035181691</v>
      </c>
      <c r="K89" s="307">
        <f t="shared" ca="1" si="44"/>
        <v>158.70809395004488</v>
      </c>
      <c r="L89" s="304">
        <f t="shared" ca="1" si="29"/>
        <v>161.29816033655302</v>
      </c>
      <c r="M89" s="306">
        <f t="shared" ca="1" si="45"/>
        <v>1.3884876413171674</v>
      </c>
      <c r="N89" s="304">
        <f t="shared" ca="1" si="46"/>
        <v>79.55448175354816</v>
      </c>
      <c r="P89" s="310">
        <f t="shared" ca="1" si="47"/>
        <v>8</v>
      </c>
      <c r="Q89" s="304">
        <f t="shared" ca="1" si="48"/>
        <v>1293.5229999999997</v>
      </c>
      <c r="R89" s="306">
        <f t="shared" ca="1" si="49"/>
        <v>0.63567826814247652</v>
      </c>
      <c r="S89" s="307">
        <f t="shared" ca="1" si="50"/>
        <v>4.9546390472849957</v>
      </c>
      <c r="T89" s="304">
        <f t="shared" ca="1" si="30"/>
        <v>48.605009053865814</v>
      </c>
      <c r="U89" s="311">
        <f t="shared" ca="1" si="31"/>
        <v>0</v>
      </c>
      <c r="V89" s="306">
        <f t="shared" ca="1" si="32"/>
        <v>1.2057113219574669</v>
      </c>
      <c r="W89" s="304">
        <f t="shared" ca="1" si="33"/>
        <v>286.54207105185333</v>
      </c>
      <c r="Y89" s="314" t="str">
        <f t="shared" ca="1" si="51"/>
        <v/>
      </c>
      <c r="Z89" s="315" t="str">
        <f t="shared" ca="1" si="52"/>
        <v/>
      </c>
      <c r="AA89" s="316" t="str">
        <f t="shared" ca="1" si="53"/>
        <v/>
      </c>
      <c r="AC89" s="310" t="e">
        <f t="shared" ca="1" si="54"/>
        <v>#N/A</v>
      </c>
      <c r="AD89" s="323" t="e">
        <f t="shared" ca="1" si="55"/>
        <v>#N/A</v>
      </c>
      <c r="AE89" s="324">
        <f t="shared" ca="1" si="34"/>
        <v>158.70809395004488</v>
      </c>
      <c r="AG89" s="306">
        <f t="shared" ca="1" si="56"/>
        <v>194.37984216588325</v>
      </c>
      <c r="AH89" s="304">
        <f t="shared" ca="1" si="57"/>
        <v>204.02738168463017</v>
      </c>
    </row>
    <row r="90" spans="1:34" x14ac:dyDescent="0.2">
      <c r="A90" s="347">
        <f t="shared" ca="1" si="35"/>
        <v>0.01</v>
      </c>
      <c r="B90" s="304">
        <f t="shared" ca="1" si="36"/>
        <v>0.86000000000000054</v>
      </c>
      <c r="D90" s="306">
        <f t="shared" ca="1" si="37"/>
        <v>36.808807718012048</v>
      </c>
      <c r="E90" s="307">
        <f t="shared" ca="1" si="38"/>
        <v>189.8519253369081</v>
      </c>
      <c r="F90" s="304">
        <f t="shared" ca="1" si="39"/>
        <v>193.38728468995191</v>
      </c>
      <c r="G90" s="306">
        <f t="shared" ca="1" si="40"/>
        <v>50.955969743973043</v>
      </c>
      <c r="H90" s="307">
        <f t="shared" ca="1" si="41"/>
        <v>276.30224158216851</v>
      </c>
      <c r="I90" s="304">
        <f t="shared" ca="1" si="42"/>
        <v>280.96163360124405</v>
      </c>
      <c r="J90" s="306">
        <f t="shared" ca="1" si="43"/>
        <v>29.29725629223552</v>
      </c>
      <c r="K90" s="307">
        <f t="shared" ca="1" si="44"/>
        <v>161.46162376959973</v>
      </c>
      <c r="L90" s="304">
        <f t="shared" ca="1" si="29"/>
        <v>164.09809620031763</v>
      </c>
      <c r="M90" s="306">
        <f t="shared" ca="1" si="45"/>
        <v>1.3884243388054833</v>
      </c>
      <c r="N90" s="304">
        <f t="shared" ca="1" si="46"/>
        <v>79.55085478679608</v>
      </c>
      <c r="P90" s="310">
        <f t="shared" ca="1" si="47"/>
        <v>8</v>
      </c>
      <c r="Q90" s="304">
        <f t="shared" ca="1" si="48"/>
        <v>1291.1769999999997</v>
      </c>
      <c r="R90" s="306">
        <f t="shared" ca="1" si="49"/>
        <v>0.63452536926316605</v>
      </c>
      <c r="S90" s="307">
        <f t="shared" ca="1" si="50"/>
        <v>4.9482937935923639</v>
      </c>
      <c r="T90" s="304">
        <f t="shared" ca="1" si="30"/>
        <v>48.542762115141095</v>
      </c>
      <c r="U90" s="311">
        <f t="shared" ca="1" si="31"/>
        <v>0</v>
      </c>
      <c r="V90" s="306">
        <f t="shared" ca="1" si="32"/>
        <v>1.2053793501871342</v>
      </c>
      <c r="W90" s="304">
        <f t="shared" ca="1" si="33"/>
        <v>290.4475796831394</v>
      </c>
      <c r="Y90" s="314" t="str">
        <f t="shared" ca="1" si="51"/>
        <v/>
      </c>
      <c r="Z90" s="315" t="str">
        <f t="shared" ca="1" si="52"/>
        <v/>
      </c>
      <c r="AA90" s="316" t="str">
        <f t="shared" ca="1" si="53"/>
        <v/>
      </c>
      <c r="AC90" s="310" t="e">
        <f t="shared" ca="1" si="54"/>
        <v>#N/A</v>
      </c>
      <c r="AD90" s="323" t="e">
        <f t="shared" ca="1" si="55"/>
        <v>#N/A</v>
      </c>
      <c r="AE90" s="324">
        <f t="shared" ca="1" si="34"/>
        <v>161.46162376959973</v>
      </c>
      <c r="AG90" s="306">
        <f t="shared" ca="1" si="56"/>
        <v>193.37910593502897</v>
      </c>
      <c r="AH90" s="304">
        <f t="shared" ca="1" si="57"/>
        <v>203.02653214509343</v>
      </c>
    </row>
    <row r="91" spans="1:34" x14ac:dyDescent="0.2">
      <c r="A91" s="347">
        <f t="shared" ca="1" si="35"/>
        <v>0.01</v>
      </c>
      <c r="B91" s="304">
        <f t="shared" ca="1" si="36"/>
        <v>0.87000000000000055</v>
      </c>
      <c r="D91" s="306">
        <f t="shared" ca="1" si="37"/>
        <v>36.63921666454636</v>
      </c>
      <c r="E91" s="307">
        <f t="shared" ca="1" si="38"/>
        <v>188.86147549333572</v>
      </c>
      <c r="F91" s="304">
        <f t="shared" ca="1" si="39"/>
        <v>192.38266326078195</v>
      </c>
      <c r="G91" s="306">
        <f t="shared" ca="1" si="40"/>
        <v>51.322361910618504</v>
      </c>
      <c r="H91" s="307">
        <f t="shared" ca="1" si="41"/>
        <v>278.19085633710188</v>
      </c>
      <c r="I91" s="304">
        <f t="shared" ca="1" si="42"/>
        <v>282.88537852221094</v>
      </c>
      <c r="J91" s="306">
        <f t="shared" ca="1" si="43"/>
        <v>29.80864795050848</v>
      </c>
      <c r="K91" s="307">
        <f t="shared" ca="1" si="44"/>
        <v>164.23408925919608</v>
      </c>
      <c r="L91" s="304">
        <f t="shared" ca="1" si="29"/>
        <v>166.91731955502684</v>
      </c>
      <c r="M91" s="306">
        <f t="shared" ca="1" si="45"/>
        <v>1.388361445190359</v>
      </c>
      <c r="N91" s="304">
        <f t="shared" ca="1" si="46"/>
        <v>79.547251248091129</v>
      </c>
      <c r="P91" s="310">
        <f t="shared" ca="1" si="47"/>
        <v>8</v>
      </c>
      <c r="Q91" s="304">
        <f t="shared" ca="1" si="48"/>
        <v>1288.8309999999997</v>
      </c>
      <c r="R91" s="306">
        <f t="shared" ca="1" si="49"/>
        <v>0.63337247038385569</v>
      </c>
      <c r="S91" s="307">
        <f t="shared" ca="1" si="50"/>
        <v>4.941960068888525</v>
      </c>
      <c r="T91" s="304">
        <f t="shared" ca="1" si="30"/>
        <v>48.480628275796434</v>
      </c>
      <c r="U91" s="311">
        <f t="shared" ca="1" si="31"/>
        <v>0</v>
      </c>
      <c r="V91" s="306">
        <f t="shared" ca="1" si="32"/>
        <v>1.205045187091963</v>
      </c>
      <c r="W91" s="304">
        <f t="shared" ca="1" si="33"/>
        <v>294.35696053472128</v>
      </c>
      <c r="Y91" s="314" t="str">
        <f t="shared" ca="1" si="51"/>
        <v/>
      </c>
      <c r="Z91" s="315" t="str">
        <f t="shared" ca="1" si="52"/>
        <v/>
      </c>
      <c r="AA91" s="316" t="str">
        <f t="shared" ca="1" si="53"/>
        <v/>
      </c>
      <c r="AC91" s="310" t="e">
        <f t="shared" ca="1" si="54"/>
        <v>#N/A</v>
      </c>
      <c r="AD91" s="323" t="e">
        <f t="shared" ca="1" si="55"/>
        <v>#N/A</v>
      </c>
      <c r="AE91" s="324">
        <f t="shared" ca="1" si="34"/>
        <v>164.23408925919608</v>
      </c>
      <c r="AG91" s="306">
        <f t="shared" ca="1" si="56"/>
        <v>192.37443614752181</v>
      </c>
      <c r="AH91" s="304">
        <f t="shared" ca="1" si="57"/>
        <v>202.02174975108662</v>
      </c>
    </row>
    <row r="92" spans="1:34" x14ac:dyDescent="0.2">
      <c r="A92" s="347">
        <f t="shared" ca="1" si="35"/>
        <v>0.01</v>
      </c>
      <c r="B92" s="304">
        <f t="shared" ca="1" si="36"/>
        <v>0.88000000000000056</v>
      </c>
      <c r="D92" s="306">
        <f t="shared" ca="1" si="37"/>
        <v>36.468724151232429</v>
      </c>
      <c r="E92" s="307">
        <f t="shared" ca="1" si="38"/>
        <v>187.86729355132925</v>
      </c>
      <c r="F92" s="304">
        <f t="shared" ca="1" si="39"/>
        <v>191.37420888803172</v>
      </c>
      <c r="G92" s="306">
        <f t="shared" ca="1" si="40"/>
        <v>51.687049152130825</v>
      </c>
      <c r="H92" s="307">
        <f t="shared" ca="1" si="41"/>
        <v>280.06952927261517</v>
      </c>
      <c r="I92" s="304">
        <f t="shared" ca="1" si="42"/>
        <v>284.79903840609967</v>
      </c>
      <c r="J92" s="306">
        <f t="shared" ca="1" si="43"/>
        <v>30.323695005822227</v>
      </c>
      <c r="K92" s="307">
        <f t="shared" ca="1" si="44"/>
        <v>167.02539118724468</v>
      </c>
      <c r="L92" s="304">
        <f t="shared" ca="1" si="29"/>
        <v>169.75572974146775</v>
      </c>
      <c r="M92" s="306">
        <f t="shared" ca="1" si="45"/>
        <v>1.3882989528739185</v>
      </c>
      <c r="N92" s="304">
        <f t="shared" ca="1" si="46"/>
        <v>79.543670702107093</v>
      </c>
      <c r="P92" s="310">
        <f t="shared" ca="1" si="47"/>
        <v>8</v>
      </c>
      <c r="Q92" s="304">
        <f t="shared" ca="1" si="48"/>
        <v>1286.4849999999997</v>
      </c>
      <c r="R92" s="306">
        <f t="shared" ca="1" si="49"/>
        <v>0.63221957150454522</v>
      </c>
      <c r="S92" s="307">
        <f t="shared" ca="1" si="50"/>
        <v>4.9356378731734791</v>
      </c>
      <c r="T92" s="304">
        <f t="shared" ca="1" si="30"/>
        <v>48.418607535831832</v>
      </c>
      <c r="U92" s="311">
        <f t="shared" ca="1" si="31"/>
        <v>0</v>
      </c>
      <c r="V92" s="306">
        <f t="shared" ca="1" si="32"/>
        <v>1.2047088464723423</v>
      </c>
      <c r="W92" s="304">
        <f t="shared" ca="1" si="33"/>
        <v>298.26968303015633</v>
      </c>
      <c r="Y92" s="314" t="str">
        <f t="shared" ca="1" si="51"/>
        <v/>
      </c>
      <c r="Z92" s="315" t="str">
        <f t="shared" ca="1" si="52"/>
        <v/>
      </c>
      <c r="AA92" s="316" t="str">
        <f t="shared" ca="1" si="53"/>
        <v/>
      </c>
      <c r="AC92" s="310" t="e">
        <f t="shared" ca="1" si="54"/>
        <v>#N/A</v>
      </c>
      <c r="AD92" s="323" t="e">
        <f t="shared" ca="1" si="55"/>
        <v>#N/A</v>
      </c>
      <c r="AE92" s="324">
        <f t="shared" ca="1" si="34"/>
        <v>167.02539118724468</v>
      </c>
      <c r="AG92" s="306">
        <f t="shared" ca="1" si="56"/>
        <v>191.36593277773682</v>
      </c>
      <c r="AH92" s="304">
        <f t="shared" ca="1" si="57"/>
        <v>201.01313446388792</v>
      </c>
    </row>
    <row r="93" spans="1:34" x14ac:dyDescent="0.2">
      <c r="A93" s="347">
        <f t="shared" ca="1" si="35"/>
        <v>0.01</v>
      </c>
      <c r="B93" s="304">
        <f t="shared" ca="1" si="36"/>
        <v>0.89000000000000057</v>
      </c>
      <c r="D93" s="306">
        <f t="shared" ca="1" si="37"/>
        <v>36.297350325303853</v>
      </c>
      <c r="E93" s="307">
        <f t="shared" ca="1" si="38"/>
        <v>186.86947747471601</v>
      </c>
      <c r="F93" s="304">
        <f t="shared" ca="1" si="39"/>
        <v>190.36202155974081</v>
      </c>
      <c r="G93" s="306">
        <f t="shared" ca="1" si="40"/>
        <v>52.050022655383863</v>
      </c>
      <c r="H93" s="307">
        <f t="shared" ca="1" si="41"/>
        <v>281.93822404736233</v>
      </c>
      <c r="I93" s="304">
        <f t="shared" ca="1" si="42"/>
        <v>286.70257591693638</v>
      </c>
      <c r="J93" s="306">
        <f t="shared" ca="1" si="43"/>
        <v>30.8423803648598</v>
      </c>
      <c r="K93" s="307">
        <f t="shared" ca="1" si="44"/>
        <v>169.83542995384457</v>
      </c>
      <c r="L93" s="304">
        <f t="shared" ca="1" si="29"/>
        <v>172.61322572206896</v>
      </c>
      <c r="M93" s="306">
        <f t="shared" ca="1" si="45"/>
        <v>1.3882368544421273</v>
      </c>
      <c r="N93" s="304">
        <f t="shared" ca="1" si="46"/>
        <v>79.540112724051085</v>
      </c>
      <c r="P93" s="310">
        <f t="shared" ca="1" si="47"/>
        <v>8</v>
      </c>
      <c r="Q93" s="304">
        <f t="shared" ca="1" si="48"/>
        <v>1284.1389999999997</v>
      </c>
      <c r="R93" s="306">
        <f t="shared" ca="1" si="49"/>
        <v>0.63106667262523486</v>
      </c>
      <c r="S93" s="307">
        <f t="shared" ca="1" si="50"/>
        <v>4.9293272064472271</v>
      </c>
      <c r="T93" s="304">
        <f t="shared" ca="1" si="30"/>
        <v>48.356699895247303</v>
      </c>
      <c r="U93" s="311">
        <f t="shared" ca="1" si="31"/>
        <v>0</v>
      </c>
      <c r="V93" s="306">
        <f t="shared" ca="1" si="32"/>
        <v>1.2043703421710135</v>
      </c>
      <c r="W93" s="304">
        <f t="shared" ca="1" si="33"/>
        <v>302.18521947224582</v>
      </c>
      <c r="Y93" s="314" t="str">
        <f t="shared" ca="1" si="51"/>
        <v/>
      </c>
      <c r="Z93" s="315" t="str">
        <f t="shared" ca="1" si="52"/>
        <v/>
      </c>
      <c r="AA93" s="316" t="str">
        <f t="shared" ca="1" si="53"/>
        <v/>
      </c>
      <c r="AC93" s="310" t="e">
        <f t="shared" ca="1" si="54"/>
        <v>#N/A</v>
      </c>
      <c r="AD93" s="323" t="e">
        <f t="shared" ca="1" si="55"/>
        <v>#N/A</v>
      </c>
      <c r="AE93" s="324">
        <f t="shared" ca="1" si="34"/>
        <v>169.83542995384457</v>
      </c>
      <c r="AG93" s="306">
        <f t="shared" ca="1" si="56"/>
        <v>190.35369580432641</v>
      </c>
      <c r="AH93" s="304">
        <f t="shared" ca="1" si="57"/>
        <v>200.00078624936742</v>
      </c>
    </row>
    <row r="94" spans="1:34" x14ac:dyDescent="0.2">
      <c r="A94" s="347">
        <f t="shared" ca="1" si="35"/>
        <v>0.01</v>
      </c>
      <c r="B94" s="304">
        <f t="shared" ca="1" si="36"/>
        <v>0.90000000000000058</v>
      </c>
      <c r="D94" s="306">
        <f t="shared" ca="1" si="37"/>
        <v>36.12511529767464</v>
      </c>
      <c r="E94" s="307">
        <f t="shared" ca="1" si="38"/>
        <v>185.86812521363211</v>
      </c>
      <c r="F94" s="304">
        <f t="shared" ca="1" si="39"/>
        <v>189.34620124444194</v>
      </c>
      <c r="G94" s="306">
        <f t="shared" ca="1" si="40"/>
        <v>52.411273808360612</v>
      </c>
      <c r="H94" s="307">
        <f t="shared" ca="1" si="41"/>
        <v>283.79690529949863</v>
      </c>
      <c r="I94" s="304">
        <f t="shared" ca="1" si="42"/>
        <v>288.59595471833546</v>
      </c>
      <c r="J94" s="306">
        <f t="shared" ca="1" si="43"/>
        <v>31.364686847178522</v>
      </c>
      <c r="K94" s="307">
        <f t="shared" ca="1" si="44"/>
        <v>172.66410560057886</v>
      </c>
      <c r="L94" s="304">
        <f t="shared" ca="1" si="29"/>
        <v>175.48970609089702</v>
      </c>
      <c r="M94" s="306">
        <f t="shared" ca="1" si="45"/>
        <v>1.3881751426588498</v>
      </c>
      <c r="N94" s="304">
        <f t="shared" ca="1" si="46"/>
        <v>79.536576899323052</v>
      </c>
      <c r="P94" s="310">
        <f t="shared" ca="1" si="47"/>
        <v>8</v>
      </c>
      <c r="Q94" s="304">
        <f t="shared" ca="1" si="48"/>
        <v>1281.7929999999997</v>
      </c>
      <c r="R94" s="306">
        <f t="shared" ca="1" si="49"/>
        <v>0.62991377374592439</v>
      </c>
      <c r="S94" s="307">
        <f t="shared" ca="1" si="50"/>
        <v>4.9230280687097681</v>
      </c>
      <c r="T94" s="304">
        <f t="shared" ca="1" si="30"/>
        <v>48.294905354042825</v>
      </c>
      <c r="U94" s="311">
        <f t="shared" ca="1" si="31"/>
        <v>0</v>
      </c>
      <c r="V94" s="306">
        <f t="shared" ca="1" si="32"/>
        <v>1.2040296880715933</v>
      </c>
      <c r="W94" s="304">
        <f t="shared" ca="1" si="33"/>
        <v>306.1030451476953</v>
      </c>
      <c r="Y94" s="314" t="str">
        <f t="shared" ca="1" si="51"/>
        <v/>
      </c>
      <c r="Z94" s="315" t="str">
        <f t="shared" ca="1" si="52"/>
        <v/>
      </c>
      <c r="AA94" s="316" t="str">
        <f t="shared" ca="1" si="53"/>
        <v/>
      </c>
      <c r="AC94" s="310" t="e">
        <f t="shared" ca="1" si="54"/>
        <v>#N/A</v>
      </c>
      <c r="AD94" s="323" t="e">
        <f t="shared" ca="1" si="55"/>
        <v>#N/A</v>
      </c>
      <c r="AE94" s="324">
        <f t="shared" ca="1" si="34"/>
        <v>172.66410560057886</v>
      </c>
      <c r="AG94" s="306">
        <f t="shared" ca="1" si="56"/>
        <v>189.33782518627811</v>
      </c>
      <c r="AH94" s="304">
        <f t="shared" ca="1" si="57"/>
        <v>198.98480505403464</v>
      </c>
    </row>
    <row r="95" spans="1:34" x14ac:dyDescent="0.2">
      <c r="A95" s="347">
        <f t="shared" ca="1" si="35"/>
        <v>0.01</v>
      </c>
      <c r="B95" s="304">
        <f t="shared" ca="1" si="36"/>
        <v>0.91000000000000059</v>
      </c>
      <c r="D95" s="306">
        <f t="shared" ca="1" si="37"/>
        <v>35.938544161375219</v>
      </c>
      <c r="E95" s="307">
        <f t="shared" ca="1" si="38"/>
        <v>184.79026198296066</v>
      </c>
      <c r="F95" s="304">
        <f t="shared" ca="1" si="39"/>
        <v>188.25254282524406</v>
      </c>
      <c r="G95" s="306">
        <f t="shared" ca="1" si="40"/>
        <v>52.770659249974365</v>
      </c>
      <c r="H95" s="307">
        <f t="shared" ca="1" si="41"/>
        <v>285.64480791932823</v>
      </c>
      <c r="I95" s="304">
        <f t="shared" ca="1" si="42"/>
        <v>290.47839638938183</v>
      </c>
      <c r="J95" s="306">
        <f t="shared" ca="1" si="43"/>
        <v>31.890596512470196</v>
      </c>
      <c r="K95" s="307">
        <f t="shared" ca="1" si="44"/>
        <v>175.511314166673</v>
      </c>
      <c r="L95" s="304">
        <f t="shared" ca="1" si="29"/>
        <v>178.38506536824704</v>
      </c>
      <c r="M95" s="306">
        <f t="shared" ca="1" si="45"/>
        <v>1.3881138103032491</v>
      </c>
      <c r="N95" s="304">
        <f t="shared" ca="1" si="46"/>
        <v>79.533062814199539</v>
      </c>
      <c r="P95" s="310">
        <f t="shared" ca="1" si="47"/>
        <v>9</v>
      </c>
      <c r="Q95" s="304">
        <f t="shared" ca="1" si="48"/>
        <v>1279.0819999999997</v>
      </c>
      <c r="R95" s="306">
        <f t="shared" ca="1" si="49"/>
        <v>0.62858150227882692</v>
      </c>
      <c r="S95" s="307">
        <f t="shared" ca="1" si="50"/>
        <v>4.91674225368698</v>
      </c>
      <c r="T95" s="304">
        <f t="shared" ca="1" si="30"/>
        <v>48.233241508669273</v>
      </c>
      <c r="U95" s="311">
        <f t="shared" ca="1" si="31"/>
        <v>0</v>
      </c>
      <c r="V95" s="306">
        <f t="shared" ca="1" si="32"/>
        <v>1.2036868985369202</v>
      </c>
      <c r="W95" s="304">
        <f t="shared" ca="1" si="33"/>
        <v>310.02105238814988</v>
      </c>
      <c r="Y95" s="314" t="str">
        <f t="shared" ca="1" si="51"/>
        <v/>
      </c>
      <c r="Z95" s="315" t="str">
        <f t="shared" ca="1" si="52"/>
        <v/>
      </c>
      <c r="AA95" s="316" t="str">
        <f t="shared" ca="1" si="53"/>
        <v/>
      </c>
      <c r="AC95" s="310" t="e">
        <f t="shared" ca="1" si="54"/>
        <v>#N/A</v>
      </c>
      <c r="AD95" s="323" t="e">
        <f t="shared" ca="1" si="55"/>
        <v>#N/A</v>
      </c>
      <c r="AE95" s="324">
        <f t="shared" ca="1" si="34"/>
        <v>175.511314166673</v>
      </c>
      <c r="AG95" s="306">
        <f t="shared" ca="1" si="56"/>
        <v>188.2441124706173</v>
      </c>
      <c r="AH95" s="304">
        <f t="shared" ca="1" si="57"/>
        <v>197.89098241273157</v>
      </c>
    </row>
    <row r="96" spans="1:34" x14ac:dyDescent="0.2">
      <c r="A96" s="347">
        <f t="shared" ca="1" si="35"/>
        <v>0.01</v>
      </c>
      <c r="B96" s="304">
        <f t="shared" ca="1" si="36"/>
        <v>0.9200000000000006</v>
      </c>
      <c r="D96" s="306">
        <f t="shared" ca="1" si="37"/>
        <v>35.737637626286883</v>
      </c>
      <c r="E96" s="307">
        <f t="shared" ca="1" si="38"/>
        <v>183.63595614950989</v>
      </c>
      <c r="F96" s="304">
        <f t="shared" ca="1" si="39"/>
        <v>187.0811137823712</v>
      </c>
      <c r="G96" s="306">
        <f t="shared" ca="1" si="40"/>
        <v>53.128035626237235</v>
      </c>
      <c r="H96" s="307">
        <f t="shared" ca="1" si="41"/>
        <v>287.48116748082333</v>
      </c>
      <c r="I96" s="304">
        <f t="shared" ca="1" si="42"/>
        <v>292.34912318260837</v>
      </c>
      <c r="J96" s="306">
        <f t="shared" ca="1" si="43"/>
        <v>32.420089986851252</v>
      </c>
      <c r="K96" s="307">
        <f t="shared" ca="1" si="44"/>
        <v>178.37694404367377</v>
      </c>
      <c r="L96" s="304">
        <f t="shared" ca="1" si="29"/>
        <v>181.2991902936013</v>
      </c>
      <c r="M96" s="306">
        <f t="shared" ca="1" si="45"/>
        <v>1.3880528501719973</v>
      </c>
      <c r="N96" s="304">
        <f t="shared" ca="1" si="46"/>
        <v>79.529570055960249</v>
      </c>
      <c r="P96" s="310">
        <f t="shared" ca="1" si="47"/>
        <v>9</v>
      </c>
      <c r="Q96" s="304">
        <f t="shared" ca="1" si="48"/>
        <v>1276.0059999999996</v>
      </c>
      <c r="R96" s="306">
        <f t="shared" ca="1" si="49"/>
        <v>0.62706985822394257</v>
      </c>
      <c r="S96" s="307">
        <f t="shared" ca="1" si="50"/>
        <v>4.9104715551047402</v>
      </c>
      <c r="T96" s="304">
        <f t="shared" ca="1" si="30"/>
        <v>48.171725955577507</v>
      </c>
      <c r="U96" s="311">
        <f t="shared" ca="1" si="31"/>
        <v>0</v>
      </c>
      <c r="V96" s="306">
        <f t="shared" ca="1" si="32"/>
        <v>1.2033419888468284</v>
      </c>
      <c r="W96" s="304">
        <f t="shared" ca="1" si="33"/>
        <v>313.93709719493449</v>
      </c>
      <c r="Y96" s="314" t="str">
        <f t="shared" ca="1" si="51"/>
        <v/>
      </c>
      <c r="Z96" s="315" t="str">
        <f t="shared" ca="1" si="52"/>
        <v/>
      </c>
      <c r="AA96" s="316" t="str">
        <f t="shared" ca="1" si="53"/>
        <v/>
      </c>
      <c r="AC96" s="310" t="e">
        <f t="shared" ca="1" si="54"/>
        <v>#N/A</v>
      </c>
      <c r="AD96" s="323" t="e">
        <f t="shared" ca="1" si="55"/>
        <v>#N/A</v>
      </c>
      <c r="AE96" s="324">
        <f t="shared" ca="1" si="34"/>
        <v>178.37694404367377</v>
      </c>
      <c r="AG96" s="306">
        <f t="shared" ca="1" si="56"/>
        <v>187.07262500217783</v>
      </c>
      <c r="AH96" s="304">
        <f t="shared" ca="1" si="57"/>
        <v>196.71938565811431</v>
      </c>
    </row>
    <row r="97" spans="1:34" x14ac:dyDescent="0.2">
      <c r="A97" s="347">
        <f t="shared" ca="1" si="35"/>
        <v>0.01</v>
      </c>
      <c r="B97" s="304">
        <f t="shared" ca="1" si="36"/>
        <v>0.9300000000000006</v>
      </c>
      <c r="D97" s="306">
        <f t="shared" ca="1" si="37"/>
        <v>35.535936769241665</v>
      </c>
      <c r="E97" s="307">
        <f t="shared" ca="1" si="38"/>
        <v>182.47854350679563</v>
      </c>
      <c r="F97" s="304">
        <f t="shared" ca="1" si="39"/>
        <v>185.90648628390846</v>
      </c>
      <c r="G97" s="306">
        <f t="shared" ca="1" si="40"/>
        <v>53.48339499392965</v>
      </c>
      <c r="H97" s="307">
        <f t="shared" ca="1" si="41"/>
        <v>289.30595291589128</v>
      </c>
      <c r="I97" s="304">
        <f t="shared" ca="1" si="42"/>
        <v>294.20810310501071</v>
      </c>
      <c r="J97" s="306">
        <f t="shared" ca="1" si="43"/>
        <v>32.953147139952087</v>
      </c>
      <c r="K97" s="307">
        <f t="shared" ca="1" si="44"/>
        <v>181.26087964565735</v>
      </c>
      <c r="L97" s="304">
        <f t="shared" ca="1" si="29"/>
        <v>184.23196355775187</v>
      </c>
      <c r="M97" s="306">
        <f t="shared" ca="1" si="45"/>
        <v>1.3879922552346822</v>
      </c>
      <c r="N97" s="304">
        <f t="shared" ca="1" si="46"/>
        <v>79.526098221792239</v>
      </c>
      <c r="P97" s="310">
        <f t="shared" ca="1" si="47"/>
        <v>9</v>
      </c>
      <c r="Q97" s="304">
        <f t="shared" ca="1" si="48"/>
        <v>1272.9299999999996</v>
      </c>
      <c r="R97" s="306">
        <f t="shared" ca="1" si="49"/>
        <v>0.6255582141690581</v>
      </c>
      <c r="S97" s="307">
        <f t="shared" ca="1" si="50"/>
        <v>4.9042159729630495</v>
      </c>
      <c r="T97" s="304">
        <f t="shared" ca="1" si="30"/>
        <v>48.11035869476752</v>
      </c>
      <c r="U97" s="311">
        <f t="shared" ca="1" si="31"/>
        <v>0</v>
      </c>
      <c r="V97" s="306">
        <f t="shared" ca="1" si="32"/>
        <v>1.2029949747550333</v>
      </c>
      <c r="W97" s="304">
        <f t="shared" ca="1" si="33"/>
        <v>317.85060983330538</v>
      </c>
      <c r="Y97" s="314" t="str">
        <f t="shared" ca="1" si="51"/>
        <v/>
      </c>
      <c r="Z97" s="315" t="str">
        <f t="shared" ca="1" si="52"/>
        <v/>
      </c>
      <c r="AA97" s="316" t="str">
        <f t="shared" ca="1" si="53"/>
        <v/>
      </c>
      <c r="AC97" s="310" t="e">
        <f t="shared" ca="1" si="54"/>
        <v>#N/A</v>
      </c>
      <c r="AD97" s="323" t="e">
        <f t="shared" ca="1" si="55"/>
        <v>#N/A</v>
      </c>
      <c r="AE97" s="324">
        <f t="shared" ca="1" si="34"/>
        <v>181.26087964565735</v>
      </c>
      <c r="AG97" s="306">
        <f t="shared" ca="1" si="56"/>
        <v>185.89793822735459</v>
      </c>
      <c r="AH97" s="304">
        <f t="shared" ca="1" si="57"/>
        <v>195.54459022440989</v>
      </c>
    </row>
    <row r="98" spans="1:34" x14ac:dyDescent="0.2">
      <c r="A98" s="347">
        <f t="shared" ca="1" si="35"/>
        <v>0.01</v>
      </c>
      <c r="B98" s="304">
        <f t="shared" ca="1" si="36"/>
        <v>0.94000000000000061</v>
      </c>
      <c r="D98" s="306">
        <f t="shared" ca="1" si="37"/>
        <v>35.33346454849535</v>
      </c>
      <c r="E98" s="307">
        <f t="shared" ca="1" si="38"/>
        <v>181.31813672696953</v>
      </c>
      <c r="F98" s="304">
        <f t="shared" ca="1" si="39"/>
        <v>184.72877529811049</v>
      </c>
      <c r="G98" s="306">
        <f t="shared" ca="1" si="40"/>
        <v>53.836729639414607</v>
      </c>
      <c r="H98" s="307">
        <f t="shared" ca="1" si="41"/>
        <v>291.11913428316097</v>
      </c>
      <c r="I98" s="304">
        <f t="shared" ca="1" si="42"/>
        <v>296.05530531311973</v>
      </c>
      <c r="J98" s="306">
        <f t="shared" ca="1" si="43"/>
        <v>33.489747763118807</v>
      </c>
      <c r="K98" s="307">
        <f t="shared" ca="1" si="44"/>
        <v>184.16300508165261</v>
      </c>
      <c r="L98" s="304">
        <f t="shared" ca="1" si="29"/>
        <v>187.18326753730454</v>
      </c>
      <c r="M98" s="306">
        <f t="shared" ca="1" si="45"/>
        <v>1.3879320186282269</v>
      </c>
      <c r="N98" s="304">
        <f t="shared" ca="1" si="46"/>
        <v>79.522646918470159</v>
      </c>
      <c r="P98" s="310">
        <f t="shared" ca="1" si="47"/>
        <v>9</v>
      </c>
      <c r="Q98" s="304">
        <f t="shared" ca="1" si="48"/>
        <v>1269.8539999999998</v>
      </c>
      <c r="R98" s="306">
        <f t="shared" ca="1" si="49"/>
        <v>0.62404657011417375</v>
      </c>
      <c r="S98" s="307">
        <f t="shared" ca="1" si="50"/>
        <v>4.8979755072619078</v>
      </c>
      <c r="T98" s="304">
        <f t="shared" ca="1" si="30"/>
        <v>48.049139726239318</v>
      </c>
      <c r="U98" s="311">
        <f t="shared" ca="1" si="31"/>
        <v>0</v>
      </c>
      <c r="V98" s="306">
        <f t="shared" ca="1" si="32"/>
        <v>1.2026458720464925</v>
      </c>
      <c r="W98" s="304">
        <f t="shared" ca="1" si="33"/>
        <v>321.76102520409307</v>
      </c>
      <c r="Y98" s="314" t="str">
        <f t="shared" ca="1" si="51"/>
        <v/>
      </c>
      <c r="Z98" s="315" t="str">
        <f t="shared" ca="1" si="52"/>
        <v/>
      </c>
      <c r="AA98" s="316" t="str">
        <f t="shared" ca="1" si="53"/>
        <v/>
      </c>
      <c r="AC98" s="310" t="e">
        <f t="shared" ca="1" si="54"/>
        <v>#N/A</v>
      </c>
      <c r="AD98" s="323" t="e">
        <f t="shared" ca="1" si="55"/>
        <v>#N/A</v>
      </c>
      <c r="AE98" s="324">
        <f t="shared" ca="1" si="34"/>
        <v>184.16300508165261</v>
      </c>
      <c r="AG98" s="306">
        <f t="shared" ca="1" si="56"/>
        <v>184.72016709982793</v>
      </c>
      <c r="AH98" s="304">
        <f t="shared" ca="1" si="57"/>
        <v>194.36671105341816</v>
      </c>
    </row>
    <row r="99" spans="1:34" x14ac:dyDescent="0.2">
      <c r="A99" s="347">
        <f t="shared" ca="1" si="35"/>
        <v>0.01</v>
      </c>
      <c r="B99" s="304">
        <f t="shared" ca="1" si="36"/>
        <v>0.95000000000000062</v>
      </c>
      <c r="D99" s="306">
        <f t="shared" ca="1" si="37"/>
        <v>35.130243836855001</v>
      </c>
      <c r="E99" s="307">
        <f t="shared" ca="1" si="38"/>
        <v>180.15484818896178</v>
      </c>
      <c r="F99" s="304">
        <f t="shared" ca="1" si="39"/>
        <v>183.54809549005066</v>
      </c>
      <c r="G99" s="306">
        <f t="shared" ca="1" si="40"/>
        <v>54.188032077783156</v>
      </c>
      <c r="H99" s="307">
        <f t="shared" ca="1" si="41"/>
        <v>292.92068276505057</v>
      </c>
      <c r="I99" s="304">
        <f t="shared" ca="1" si="42"/>
        <v>297.89070010996693</v>
      </c>
      <c r="J99" s="306">
        <f t="shared" ca="1" si="43"/>
        <v>34.029871571704795</v>
      </c>
      <c r="K99" s="307">
        <f t="shared" ca="1" si="44"/>
        <v>187.08320416689367</v>
      </c>
      <c r="L99" s="304">
        <f t="shared" ca="1" si="29"/>
        <v>190.15298430615897</v>
      </c>
      <c r="M99" s="306">
        <f t="shared" ca="1" si="45"/>
        <v>1.3878721336515332</v>
      </c>
      <c r="N99" s="304">
        <f t="shared" ca="1" si="46"/>
        <v>79.51921576204937</v>
      </c>
      <c r="P99" s="310">
        <f t="shared" ca="1" si="47"/>
        <v>9</v>
      </c>
      <c r="Q99" s="304">
        <f t="shared" ca="1" si="48"/>
        <v>1266.7779999999998</v>
      </c>
      <c r="R99" s="306">
        <f t="shared" ca="1" si="49"/>
        <v>0.6225349260592894</v>
      </c>
      <c r="S99" s="307">
        <f t="shared" ca="1" si="50"/>
        <v>4.8917501580013152</v>
      </c>
      <c r="T99" s="304">
        <f t="shared" ca="1" si="30"/>
        <v>47.988069049992902</v>
      </c>
      <c r="U99" s="311">
        <f t="shared" ca="1" si="31"/>
        <v>0</v>
      </c>
      <c r="V99" s="306">
        <f t="shared" ca="1" si="32"/>
        <v>1.2022946965357393</v>
      </c>
      <c r="W99" s="304">
        <f t="shared" ca="1" si="33"/>
        <v>325.66778294628608</v>
      </c>
      <c r="Y99" s="314" t="str">
        <f t="shared" ca="1" si="51"/>
        <v/>
      </c>
      <c r="Z99" s="315" t="str">
        <f t="shared" ca="1" si="52"/>
        <v/>
      </c>
      <c r="AA99" s="316" t="str">
        <f t="shared" ca="1" si="53"/>
        <v/>
      </c>
      <c r="AC99" s="310" t="e">
        <f t="shared" ca="1" si="54"/>
        <v>#N/A</v>
      </c>
      <c r="AD99" s="323" t="e">
        <f t="shared" ca="1" si="55"/>
        <v>#N/A</v>
      </c>
      <c r="AE99" s="324">
        <f t="shared" ca="1" si="34"/>
        <v>187.08320416689367</v>
      </c>
      <c r="AG99" s="306">
        <f t="shared" ca="1" si="56"/>
        <v>183.53942626978599</v>
      </c>
      <c r="AH99" s="304">
        <f t="shared" ca="1" si="57"/>
        <v>193.1858627837249</v>
      </c>
    </row>
    <row r="100" spans="1:34" x14ac:dyDescent="0.2">
      <c r="A100" s="347">
        <f t="shared" ca="1" si="35"/>
        <v>0.01</v>
      </c>
      <c r="B100" s="304">
        <f t="shared" ca="1" si="36"/>
        <v>0.96000000000000063</v>
      </c>
      <c r="D100" s="306">
        <f t="shared" ca="1" si="37"/>
        <v>34.926297418143648</v>
      </c>
      <c r="E100" s="307">
        <f t="shared" ca="1" si="38"/>
        <v>178.98878995222586</v>
      </c>
      <c r="F100" s="304">
        <f t="shared" ca="1" si="39"/>
        <v>182.36456119515836</v>
      </c>
      <c r="G100" s="306">
        <f t="shared" ca="1" si="40"/>
        <v>54.537295051964591</v>
      </c>
      <c r="H100" s="307">
        <f t="shared" ca="1" si="41"/>
        <v>294.71057066457286</v>
      </c>
      <c r="I100" s="304">
        <f t="shared" ca="1" si="42"/>
        <v>299.71425894178481</v>
      </c>
      <c r="J100" s="306">
        <f t="shared" ca="1" si="43"/>
        <v>34.573498207353538</v>
      </c>
      <c r="K100" s="307">
        <f t="shared" ca="1" si="44"/>
        <v>190.02136043404178</v>
      </c>
      <c r="L100" s="304">
        <f t="shared" ca="1" si="29"/>
        <v>193.14099564695709</v>
      </c>
      <c r="M100" s="306">
        <f t="shared" ca="1" si="45"/>
        <v>1.3878125937603365</v>
      </c>
      <c r="N100" s="304">
        <f t="shared" ca="1" si="46"/>
        <v>79.515804377571129</v>
      </c>
      <c r="P100" s="310">
        <f t="shared" ca="1" si="47"/>
        <v>9</v>
      </c>
      <c r="Q100" s="304">
        <f t="shared" ca="1" si="48"/>
        <v>1263.7019999999998</v>
      </c>
      <c r="R100" s="306">
        <f t="shared" ca="1" si="49"/>
        <v>0.62102328200440493</v>
      </c>
      <c r="S100" s="307">
        <f t="shared" ca="1" si="50"/>
        <v>4.8855399251812708</v>
      </c>
      <c r="T100" s="304">
        <f t="shared" ca="1" si="30"/>
        <v>47.927146666028271</v>
      </c>
      <c r="U100" s="311">
        <f t="shared" ca="1" si="31"/>
        <v>0</v>
      </c>
      <c r="V100" s="306">
        <f t="shared" ca="1" si="32"/>
        <v>1.2019414640652271</v>
      </c>
      <c r="W100" s="304">
        <f t="shared" ca="1" si="33"/>
        <v>329.57032753691971</v>
      </c>
      <c r="Y100" s="314" t="str">
        <f t="shared" ca="1" si="51"/>
        <v/>
      </c>
      <c r="Z100" s="315" t="str">
        <f t="shared" ca="1" si="52"/>
        <v/>
      </c>
      <c r="AA100" s="316" t="str">
        <f t="shared" ca="1" si="53"/>
        <v/>
      </c>
      <c r="AC100" s="310" t="e">
        <f t="shared" ca="1" si="54"/>
        <v>#N/A</v>
      </c>
      <c r="AD100" s="323" t="e">
        <f t="shared" ca="1" si="55"/>
        <v>#N/A</v>
      </c>
      <c r="AE100" s="324">
        <f t="shared" ca="1" si="34"/>
        <v>190.02136043404178</v>
      </c>
      <c r="AG100" s="306">
        <f t="shared" ca="1" si="56"/>
        <v>182.35583005745286</v>
      </c>
      <c r="AH100" s="304">
        <f t="shared" ca="1" si="57"/>
        <v>192.00215972422114</v>
      </c>
    </row>
    <row r="101" spans="1:34" x14ac:dyDescent="0.2">
      <c r="A101" s="347">
        <f t="shared" ca="1" si="35"/>
        <v>0.01</v>
      </c>
      <c r="B101" s="304">
        <f t="shared" ca="1" si="36"/>
        <v>0.97000000000000064</v>
      </c>
      <c r="D101" s="306">
        <f t="shared" ca="1" si="37"/>
        <v>34.72164798366849</v>
      </c>
      <c r="E101" s="307">
        <f t="shared" ca="1" si="38"/>
        <v>177.82007373085224</v>
      </c>
      <c r="F101" s="304">
        <f t="shared" ca="1" si="39"/>
        <v>181.17828639312029</v>
      </c>
      <c r="G101" s="306">
        <f t="shared" ca="1" si="40"/>
        <v>54.884511531801273</v>
      </c>
      <c r="H101" s="307">
        <f t="shared" ca="1" si="41"/>
        <v>296.48877140188137</v>
      </c>
      <c r="I101" s="304">
        <f t="shared" ca="1" si="42"/>
        <v>301.52595439444593</v>
      </c>
      <c r="J101" s="306">
        <f t="shared" ca="1" si="43"/>
        <v>35.120607240272363</v>
      </c>
      <c r="K101" s="307">
        <f t="shared" ca="1" si="44"/>
        <v>192.97735714437405</v>
      </c>
      <c r="L101" s="304">
        <f t="shared" ca="1" si="29"/>
        <v>196.14718306249716</v>
      </c>
      <c r="M101" s="306">
        <f t="shared" ca="1" si="45"/>
        <v>1.3877533925622645</v>
      </c>
      <c r="N101" s="304">
        <f t="shared" ca="1" si="46"/>
        <v>79.512412398779489</v>
      </c>
      <c r="P101" s="310">
        <f t="shared" ca="1" si="47"/>
        <v>9</v>
      </c>
      <c r="Q101" s="304">
        <f t="shared" ca="1" si="48"/>
        <v>1260.6259999999997</v>
      </c>
      <c r="R101" s="306">
        <f t="shared" ca="1" si="49"/>
        <v>0.61951163794952047</v>
      </c>
      <c r="S101" s="307">
        <f t="shared" ca="1" si="50"/>
        <v>4.8793448088017755</v>
      </c>
      <c r="T101" s="304">
        <f t="shared" ca="1" si="30"/>
        <v>47.866372574345419</v>
      </c>
      <c r="U101" s="311">
        <f t="shared" ca="1" si="31"/>
        <v>0</v>
      </c>
      <c r="V101" s="306">
        <f t="shared" ca="1" si="32"/>
        <v>1.2015861905036787</v>
      </c>
      <c r="W101" s="304">
        <f t="shared" ca="1" si="33"/>
        <v>333.46810838825064</v>
      </c>
      <c r="Y101" s="314" t="str">
        <f t="shared" ca="1" si="51"/>
        <v/>
      </c>
      <c r="Z101" s="315" t="str">
        <f t="shared" ca="1" si="52"/>
        <v/>
      </c>
      <c r="AA101" s="316" t="str">
        <f t="shared" ca="1" si="53"/>
        <v/>
      </c>
      <c r="AC101" s="310" t="e">
        <f t="shared" ca="1" si="54"/>
        <v>#N/A</v>
      </c>
      <c r="AD101" s="323" t="e">
        <f t="shared" ca="1" si="55"/>
        <v>#N/A</v>
      </c>
      <c r="AE101" s="324">
        <f t="shared" ca="1" si="34"/>
        <v>192.97735714437405</v>
      </c>
      <c r="AG101" s="306">
        <f t="shared" ca="1" si="56"/>
        <v>181.16949242698021</v>
      </c>
      <c r="AH101" s="304">
        <f t="shared" ca="1" si="57"/>
        <v>190.81571582798637</v>
      </c>
    </row>
    <row r="102" spans="1:34" x14ac:dyDescent="0.2">
      <c r="A102" s="347">
        <f t="shared" ca="1" si="35"/>
        <v>0.01</v>
      </c>
      <c r="B102" s="304">
        <f t="shared" ca="1" si="36"/>
        <v>0.98000000000000065</v>
      </c>
      <c r="D102" s="306">
        <f t="shared" ca="1" si="37"/>
        <v>34.516318128697506</v>
      </c>
      <c r="E102" s="307">
        <f t="shared" ca="1" si="38"/>
        <v>176.64881086806039</v>
      </c>
      <c r="F102" s="304">
        <f t="shared" ca="1" si="39"/>
        <v>179.98938468215624</v>
      </c>
      <c r="G102" s="306">
        <f t="shared" ca="1" si="40"/>
        <v>55.229674713088251</v>
      </c>
      <c r="H102" s="307">
        <f t="shared" ca="1" si="41"/>
        <v>298.25525951056198</v>
      </c>
      <c r="I102" s="304">
        <f t="shared" ca="1" si="42"/>
        <v>303.32576018964528</v>
      </c>
      <c r="J102" s="306">
        <f t="shared" ca="1" si="43"/>
        <v>35.671178171496813</v>
      </c>
      <c r="K102" s="307">
        <f t="shared" ca="1" si="44"/>
        <v>195.95107729893627</v>
      </c>
      <c r="L102" s="304">
        <f t="shared" ca="1" si="29"/>
        <v>199.17142778711099</v>
      </c>
      <c r="M102" s="306">
        <f t="shared" ca="1" si="45"/>
        <v>1.387694523812089</v>
      </c>
      <c r="N102" s="304">
        <f t="shared" ca="1" si="46"/>
        <v>79.50903946784922</v>
      </c>
      <c r="P102" s="310">
        <f t="shared" ca="1" si="47"/>
        <v>9</v>
      </c>
      <c r="Q102" s="304">
        <f t="shared" ca="1" si="48"/>
        <v>1257.5499999999997</v>
      </c>
      <c r="R102" s="306">
        <f t="shared" ca="1" si="49"/>
        <v>0.61799999389463611</v>
      </c>
      <c r="S102" s="307">
        <f t="shared" ca="1" si="50"/>
        <v>4.8731648088628292</v>
      </c>
      <c r="T102" s="304">
        <f t="shared" ca="1" si="30"/>
        <v>47.80574677494436</v>
      </c>
      <c r="U102" s="311">
        <f t="shared" ca="1" si="31"/>
        <v>0</v>
      </c>
      <c r="V102" s="306">
        <f t="shared" ca="1" si="32"/>
        <v>1.2012288917444436</v>
      </c>
      <c r="W102" s="304">
        <f t="shared" ca="1" si="33"/>
        <v>337.36057994220522</v>
      </c>
      <c r="Y102" s="314" t="str">
        <f t="shared" ca="1" si="51"/>
        <v/>
      </c>
      <c r="Z102" s="315" t="str">
        <f t="shared" ca="1" si="52"/>
        <v/>
      </c>
      <c r="AA102" s="316" t="str">
        <f t="shared" ca="1" si="53"/>
        <v/>
      </c>
      <c r="AC102" s="310" t="e">
        <f t="shared" ca="1" si="54"/>
        <v>#N/A</v>
      </c>
      <c r="AD102" s="323" t="e">
        <f t="shared" ca="1" si="55"/>
        <v>#N/A</v>
      </c>
      <c r="AE102" s="324">
        <f t="shared" ca="1" si="34"/>
        <v>195.95107729893627</v>
      </c>
      <c r="AG102" s="306">
        <f t="shared" ca="1" si="56"/>
        <v>179.98052696071318</v>
      </c>
      <c r="AH102" s="304">
        <f t="shared" ca="1" si="57"/>
        <v>189.62664466654618</v>
      </c>
    </row>
    <row r="103" spans="1:34" x14ac:dyDescent="0.2">
      <c r="A103" s="347">
        <f t="shared" ca="1" si="35"/>
        <v>0.01</v>
      </c>
      <c r="B103" s="304">
        <f t="shared" ca="1" si="36"/>
        <v>0.99000000000000066</v>
      </c>
      <c r="D103" s="306">
        <f t="shared" ca="1" si="37"/>
        <v>34.310330348948185</v>
      </c>
      <c r="E103" s="307">
        <f t="shared" ca="1" si="38"/>
        <v>175.47511231107427</v>
      </c>
      <c r="F103" s="304">
        <f t="shared" ca="1" si="39"/>
        <v>178.79796925367492</v>
      </c>
      <c r="G103" s="306">
        <f t="shared" ca="1" si="40"/>
        <v>55.572778016577736</v>
      </c>
      <c r="H103" s="307">
        <f t="shared" ca="1" si="41"/>
        <v>300.01001063367272</v>
      </c>
      <c r="I103" s="304">
        <f t="shared" ca="1" si="42"/>
        <v>305.11365118082841</v>
      </c>
      <c r="J103" s="306">
        <f t="shared" ca="1" si="43"/>
        <v>36.225190435145144</v>
      </c>
      <c r="K103" s="307">
        <f t="shared" ca="1" si="44"/>
        <v>198.94240364965745</v>
      </c>
      <c r="L103" s="304">
        <f t="shared" ca="1" si="29"/>
        <v>202.21361079800184</v>
      </c>
      <c r="M103" s="306">
        <f t="shared" ca="1" si="45"/>
        <v>1.3876359814071617</v>
      </c>
      <c r="N103" s="304">
        <f t="shared" ca="1" si="46"/>
        <v>79.505685235124332</v>
      </c>
      <c r="P103" s="310">
        <f t="shared" ca="1" si="47"/>
        <v>9</v>
      </c>
      <c r="Q103" s="304">
        <f t="shared" ca="1" si="48"/>
        <v>1254.4739999999997</v>
      </c>
      <c r="R103" s="306">
        <f t="shared" ca="1" si="49"/>
        <v>0.61648834983975165</v>
      </c>
      <c r="S103" s="307">
        <f t="shared" ca="1" si="50"/>
        <v>4.866999925364432</v>
      </c>
      <c r="T103" s="304">
        <f t="shared" ca="1" si="30"/>
        <v>47.74526926782508</v>
      </c>
      <c r="U103" s="311">
        <f t="shared" ca="1" si="31"/>
        <v>0</v>
      </c>
      <c r="V103" s="306">
        <f t="shared" ca="1" si="32"/>
        <v>1.2008695837038681</v>
      </c>
      <c r="W103" s="304">
        <f t="shared" ca="1" si="33"/>
        <v>341.24720176208587</v>
      </c>
      <c r="Y103" s="314" t="str">
        <f t="shared" ca="1" si="51"/>
        <v/>
      </c>
      <c r="Z103" s="315" t="str">
        <f t="shared" ca="1" si="52"/>
        <v/>
      </c>
      <c r="AA103" s="316" t="str">
        <f t="shared" ca="1" si="53"/>
        <v/>
      </c>
      <c r="AC103" s="310" t="e">
        <f t="shared" ca="1" si="54"/>
        <v>#N/A</v>
      </c>
      <c r="AD103" s="323" t="e">
        <f t="shared" ca="1" si="55"/>
        <v>#N/A</v>
      </c>
      <c r="AE103" s="324">
        <f t="shared" ca="1" si="34"/>
        <v>198.94240364965745</v>
      </c>
      <c r="AG103" s="306">
        <f t="shared" ca="1" si="56"/>
        <v>178.78904683383627</v>
      </c>
      <c r="AH103" s="304">
        <f t="shared" ca="1" si="57"/>
        <v>188.43505940451041</v>
      </c>
    </row>
    <row r="104" spans="1:34" x14ac:dyDescent="0.2">
      <c r="A104" s="347">
        <f t="shared" ca="1" si="35"/>
        <v>0.01</v>
      </c>
      <c r="B104" s="304">
        <f t="shared" ca="1" si="36"/>
        <v>1.0000000000000007</v>
      </c>
      <c r="D104" s="306">
        <f t="shared" ca="1" si="37"/>
        <v>34.103707037093066</v>
      </c>
      <c r="E104" s="307">
        <f t="shared" ca="1" si="38"/>
        <v>174.29908858639098</v>
      </c>
      <c r="F104" s="304">
        <f t="shared" ca="1" si="39"/>
        <v>177.60415286732021</v>
      </c>
      <c r="G104" s="306">
        <f t="shared" ca="1" si="40"/>
        <v>55.913815086948667</v>
      </c>
      <c r="H104" s="307">
        <f t="shared" ca="1" si="41"/>
        <v>301.75300151953661</v>
      </c>
      <c r="I104" s="304">
        <f t="shared" ca="1" si="42"/>
        <v>306.88960334887031</v>
      </c>
      <c r="J104" s="306">
        <f t="shared" ca="1" si="43"/>
        <v>36.782623400662779</v>
      </c>
      <c r="K104" s="307">
        <f t="shared" ca="1" si="44"/>
        <v>201.95121871042349</v>
      </c>
      <c r="L104" s="304">
        <f t="shared" ca="1" si="29"/>
        <v>205.2736128265401</v>
      </c>
      <c r="M104" s="306">
        <f t="shared" ca="1" si="45"/>
        <v>1.3875777593830256</v>
      </c>
      <c r="N104" s="304">
        <f t="shared" ca="1" si="46"/>
        <v>79.502349358866638</v>
      </c>
      <c r="P104" s="310">
        <f t="shared" ca="1" si="47"/>
        <v>9</v>
      </c>
      <c r="Q104" s="304">
        <f t="shared" ca="1" si="48"/>
        <v>1251.3979999999997</v>
      </c>
      <c r="R104" s="306">
        <f t="shared" ca="1" si="49"/>
        <v>0.61497670578486718</v>
      </c>
      <c r="S104" s="307">
        <f t="shared" ca="1" si="50"/>
        <v>4.8608501583065831</v>
      </c>
      <c r="T104" s="304">
        <f t="shared" ca="1" si="30"/>
        <v>47.684940052987585</v>
      </c>
      <c r="U104" s="311">
        <f t="shared" ca="1" si="31"/>
        <v>0</v>
      </c>
      <c r="V104" s="306">
        <f t="shared" ca="1" si="32"/>
        <v>1.2005082823196662</v>
      </c>
      <c r="W104" s="304">
        <f t="shared" ca="1" si="33"/>
        <v>345.12743862152354</v>
      </c>
      <c r="Y104" s="314" t="str">
        <f t="shared" ca="1" si="51"/>
        <v/>
      </c>
      <c r="Z104" s="315" t="str">
        <f t="shared" ca="1" si="52"/>
        <v/>
      </c>
      <c r="AA104" s="316" t="str">
        <f t="shared" ca="1" si="53"/>
        <v/>
      </c>
      <c r="AC104" s="310">
        <f t="shared" ca="1" si="54"/>
        <v>1.0000000000000007</v>
      </c>
      <c r="AD104" s="323">
        <f t="shared" ca="1" si="55"/>
        <v>36.782623400662779</v>
      </c>
      <c r="AE104" s="324">
        <f t="shared" ca="1" si="34"/>
        <v>201.95121871042349</v>
      </c>
      <c r="AG104" s="306">
        <f t="shared" ca="1" si="56"/>
        <v>177.5951647894087</v>
      </c>
      <c r="AH104" s="304">
        <f t="shared" ca="1" si="57"/>
        <v>187.24107277460101</v>
      </c>
    </row>
    <row r="105" spans="1:34" x14ac:dyDescent="0.2">
      <c r="A105" s="347">
        <f t="shared" ca="1" si="35"/>
        <v>0.01</v>
      </c>
      <c r="B105" s="304">
        <f t="shared" ca="1" si="36"/>
        <v>1.0100000000000007</v>
      </c>
      <c r="D105" s="306">
        <f t="shared" ca="1" si="37"/>
        <v>33.894291776342762</v>
      </c>
      <c r="E105" s="307">
        <f t="shared" ca="1" si="38"/>
        <v>173.10909185566757</v>
      </c>
      <c r="F105" s="304">
        <f t="shared" ca="1" si="39"/>
        <v>176.3960903708294</v>
      </c>
      <c r="G105" s="306">
        <f t="shared" ca="1" si="40"/>
        <v>56.252758004712092</v>
      </c>
      <c r="H105" s="307">
        <f t="shared" ca="1" si="41"/>
        <v>303.48409243809328</v>
      </c>
      <c r="I105" s="304">
        <f t="shared" ca="1" si="42"/>
        <v>308.65347421681463</v>
      </c>
      <c r="J105" s="306">
        <f t="shared" ca="1" si="43"/>
        <v>37.34345626612108</v>
      </c>
      <c r="K105" s="307">
        <f t="shared" ca="1" si="44"/>
        <v>204.97740418021164</v>
      </c>
      <c r="L105" s="304">
        <f t="shared" ca="1" si="29"/>
        <v>208.35131377161397</v>
      </c>
      <c r="M105" s="306">
        <f t="shared" ca="1" si="45"/>
        <v>1.3875198518867595</v>
      </c>
      <c r="N105" s="304">
        <f t="shared" ca="1" si="46"/>
        <v>79.499031503728418</v>
      </c>
      <c r="P105" s="310">
        <f t="shared" ca="1" si="47"/>
        <v>10</v>
      </c>
      <c r="Q105" s="304">
        <f t="shared" ca="1" si="48"/>
        <v>1248.2639999999997</v>
      </c>
      <c r="R105" s="306">
        <f t="shared" ca="1" si="49"/>
        <v>0.61343655868863578</v>
      </c>
      <c r="S105" s="307">
        <f t="shared" ca="1" si="50"/>
        <v>4.8547157927196967</v>
      </c>
      <c r="T105" s="304">
        <f t="shared" ca="1" si="30"/>
        <v>47.624761926580227</v>
      </c>
      <c r="U105" s="311">
        <f t="shared" ca="1" si="31"/>
        <v>0</v>
      </c>
      <c r="V105" s="306">
        <f t="shared" ca="1" si="32"/>
        <v>1.2001450036198695</v>
      </c>
      <c r="W105" s="304">
        <f t="shared" ca="1" si="33"/>
        <v>349.00049018670131</v>
      </c>
      <c r="Y105" s="314" t="str">
        <f t="shared" ca="1" si="51"/>
        <v/>
      </c>
      <c r="Z105" s="315" t="str">
        <f t="shared" ca="1" si="52"/>
        <v/>
      </c>
      <c r="AA105" s="316" t="str">
        <f t="shared" ca="1" si="53"/>
        <v/>
      </c>
      <c r="AC105" s="310" t="e">
        <f t="shared" ca="1" si="54"/>
        <v>#N/A</v>
      </c>
      <c r="AD105" s="323" t="e">
        <f t="shared" ca="1" si="55"/>
        <v>#N/A</v>
      </c>
      <c r="AE105" s="324">
        <f t="shared" ca="1" si="34"/>
        <v>204.97740418021164</v>
      </c>
      <c r="AG105" s="306">
        <f t="shared" ca="1" si="56"/>
        <v>176.38703504438428</v>
      </c>
      <c r="AH105" s="304">
        <f t="shared" ca="1" si="57"/>
        <v>186.03283898366442</v>
      </c>
    </row>
    <row r="106" spans="1:34" x14ac:dyDescent="0.2">
      <c r="A106" s="347">
        <f t="shared" ca="1" si="35"/>
        <v>0.01</v>
      </c>
      <c r="B106" s="304">
        <f t="shared" ca="1" si="36"/>
        <v>1.0200000000000007</v>
      </c>
      <c r="D106" s="306">
        <f t="shared" ca="1" si="37"/>
        <v>33.682104675755674</v>
      </c>
      <c r="E106" s="307">
        <f t="shared" ca="1" si="38"/>
        <v>171.90523195485483</v>
      </c>
      <c r="F106" s="304">
        <f t="shared" ca="1" si="39"/>
        <v>175.17389345687616</v>
      </c>
      <c r="G106" s="306">
        <f t="shared" ca="1" si="40"/>
        <v>56.589579051469649</v>
      </c>
      <c r="H106" s="307">
        <f t="shared" ca="1" si="41"/>
        <v>305.20314475764184</v>
      </c>
      <c r="I106" s="304">
        <f t="shared" ca="1" si="42"/>
        <v>310.40512242419038</v>
      </c>
      <c r="J106" s="306">
        <f t="shared" ca="1" si="43"/>
        <v>37.90766795140199</v>
      </c>
      <c r="K106" s="307">
        <f t="shared" ca="1" si="44"/>
        <v>208.0208403661903</v>
      </c>
      <c r="L106" s="304">
        <f t="shared" ca="1" si="29"/>
        <v>211.44659211292523</v>
      </c>
      <c r="M106" s="306">
        <f t="shared" ca="1" si="45"/>
        <v>1.3874622531738916</v>
      </c>
      <c r="N106" s="304">
        <f t="shared" ca="1" si="46"/>
        <v>79.495731340575702</v>
      </c>
      <c r="P106" s="310">
        <f t="shared" ca="1" si="47"/>
        <v>10</v>
      </c>
      <c r="Q106" s="304">
        <f t="shared" ca="1" si="48"/>
        <v>1245.0719999999997</v>
      </c>
      <c r="R106" s="306">
        <f t="shared" ca="1" si="49"/>
        <v>0.61186790855105744</v>
      </c>
      <c r="S106" s="307">
        <f t="shared" ca="1" si="50"/>
        <v>4.8485971136341863</v>
      </c>
      <c r="T106" s="304">
        <f t="shared" ca="1" si="30"/>
        <v>47.564737684751371</v>
      </c>
      <c r="U106" s="311">
        <f t="shared" ca="1" si="31"/>
        <v>0</v>
      </c>
      <c r="V106" s="306">
        <f t="shared" ca="1" si="32"/>
        <v>1.1997797637916567</v>
      </c>
      <c r="W106" s="304">
        <f t="shared" ca="1" si="33"/>
        <v>352.86555573423988</v>
      </c>
      <c r="Y106" s="314" t="str">
        <f t="shared" ca="1" si="51"/>
        <v/>
      </c>
      <c r="Z106" s="315" t="str">
        <f t="shared" ca="1" si="52"/>
        <v/>
      </c>
      <c r="AA106" s="316" t="str">
        <f t="shared" ca="1" si="53"/>
        <v/>
      </c>
      <c r="AC106" s="310" t="e">
        <f t="shared" ca="1" si="54"/>
        <v>#N/A</v>
      </c>
      <c r="AD106" s="323" t="e">
        <f t="shared" ca="1" si="55"/>
        <v>#N/A</v>
      </c>
      <c r="AE106" s="324">
        <f t="shared" ca="1" si="34"/>
        <v>208.0208403661903</v>
      </c>
      <c r="AG106" s="306">
        <f t="shared" ca="1" si="56"/>
        <v>175.16476924739038</v>
      </c>
      <c r="AH106" s="304">
        <f t="shared" ca="1" si="57"/>
        <v>184.81046967040382</v>
      </c>
    </row>
    <row r="107" spans="1:34" x14ac:dyDescent="0.2">
      <c r="A107" s="347">
        <f t="shared" ca="1" si="35"/>
        <v>0.01</v>
      </c>
      <c r="B107" s="304">
        <f t="shared" ca="1" si="36"/>
        <v>1.0300000000000007</v>
      </c>
      <c r="D107" s="306">
        <f t="shared" ca="1" si="37"/>
        <v>33.469351605077456</v>
      </c>
      <c r="E107" s="307">
        <f t="shared" ca="1" si="38"/>
        <v>170.69940710440906</v>
      </c>
      <c r="F107" s="304">
        <f t="shared" ca="1" si="39"/>
        <v>173.9496624965426</v>
      </c>
      <c r="G107" s="306">
        <f t="shared" ca="1" si="40"/>
        <v>56.924272567520426</v>
      </c>
      <c r="H107" s="307">
        <f t="shared" ca="1" si="41"/>
        <v>306.91013882868594</v>
      </c>
      <c r="I107" s="304">
        <f t="shared" ca="1" si="42"/>
        <v>312.14452762011484</v>
      </c>
      <c r="J107" s="306">
        <f t="shared" ca="1" si="43"/>
        <v>38.475237209496939</v>
      </c>
      <c r="K107" s="307">
        <f t="shared" ca="1" si="44"/>
        <v>211.08140678412192</v>
      </c>
      <c r="L107" s="304">
        <f t="shared" ca="1" si="29"/>
        <v>214.55932552161656</v>
      </c>
      <c r="M107" s="306">
        <f t="shared" ca="1" si="45"/>
        <v>1.3874049576274179</v>
      </c>
      <c r="N107" s="304">
        <f t="shared" ca="1" si="46"/>
        <v>79.492448547577851</v>
      </c>
      <c r="P107" s="310">
        <f t="shared" ca="1" si="47"/>
        <v>10</v>
      </c>
      <c r="Q107" s="304">
        <f t="shared" ca="1" si="48"/>
        <v>1241.8799999999997</v>
      </c>
      <c r="R107" s="306">
        <f t="shared" ca="1" si="49"/>
        <v>0.6102992584134791</v>
      </c>
      <c r="S107" s="307">
        <f t="shared" ca="1" si="50"/>
        <v>4.8424941210500512</v>
      </c>
      <c r="T107" s="304">
        <f t="shared" ca="1" si="30"/>
        <v>47.504867327501003</v>
      </c>
      <c r="U107" s="311">
        <f t="shared" ca="1" si="31"/>
        <v>0</v>
      </c>
      <c r="V107" s="306">
        <f t="shared" ca="1" si="32"/>
        <v>1.1994125791088295</v>
      </c>
      <c r="W107" s="304">
        <f t="shared" ca="1" si="33"/>
        <v>356.72210837515831</v>
      </c>
      <c r="Y107" s="314" t="str">
        <f t="shared" ca="1" si="51"/>
        <v/>
      </c>
      <c r="Z107" s="315" t="str">
        <f t="shared" ca="1" si="52"/>
        <v/>
      </c>
      <c r="AA107" s="316" t="str">
        <f t="shared" ca="1" si="53"/>
        <v/>
      </c>
      <c r="AC107" s="310" t="e">
        <f t="shared" ca="1" si="54"/>
        <v>#N/A</v>
      </c>
      <c r="AD107" s="323" t="e">
        <f t="shared" ca="1" si="55"/>
        <v>#N/A</v>
      </c>
      <c r="AE107" s="324">
        <f t="shared" ca="1" si="34"/>
        <v>211.08140678412192</v>
      </c>
      <c r="AG107" s="306">
        <f t="shared" ca="1" si="56"/>
        <v>173.94046835736069</v>
      </c>
      <c r="AH107" s="304">
        <f t="shared" ca="1" si="57"/>
        <v>183.58606578400656</v>
      </c>
    </row>
    <row r="108" spans="1:34" x14ac:dyDescent="0.2">
      <c r="A108" s="347">
        <f t="shared" ca="1" si="35"/>
        <v>0.01</v>
      </c>
      <c r="B108" s="304">
        <f t="shared" ca="1" si="36"/>
        <v>1.0400000000000007</v>
      </c>
      <c r="D108" s="306">
        <f t="shared" ca="1" si="37"/>
        <v>33.25605498028024</v>
      </c>
      <c r="E108" s="307">
        <f t="shared" ca="1" si="38"/>
        <v>169.49172825284145</v>
      </c>
      <c r="F108" s="304">
        <f t="shared" ca="1" si="39"/>
        <v>172.72351067236468</v>
      </c>
      <c r="G108" s="306">
        <f t="shared" ca="1" si="40"/>
        <v>57.256833117323225</v>
      </c>
      <c r="H108" s="307">
        <f t="shared" ca="1" si="41"/>
        <v>308.60505611121437</v>
      </c>
      <c r="I108" s="304">
        <f t="shared" ca="1" si="42"/>
        <v>313.87167058533771</v>
      </c>
      <c r="J108" s="306">
        <f t="shared" ca="1" si="43"/>
        <v>39.046142737921159</v>
      </c>
      <c r="K108" s="307">
        <f t="shared" ca="1" si="44"/>
        <v>214.15898275882142</v>
      </c>
      <c r="L108" s="304">
        <f t="shared" ca="1" si="29"/>
        <v>217.68939147097473</v>
      </c>
      <c r="M108" s="306">
        <f t="shared" ca="1" si="45"/>
        <v>1.3873479597539757</v>
      </c>
      <c r="N108" s="304">
        <f t="shared" ca="1" si="46"/>
        <v>79.489182809988407</v>
      </c>
      <c r="P108" s="310">
        <f t="shared" ca="1" si="47"/>
        <v>10</v>
      </c>
      <c r="Q108" s="304">
        <f t="shared" ca="1" si="48"/>
        <v>1238.6879999999996</v>
      </c>
      <c r="R108" s="306">
        <f t="shared" ca="1" si="49"/>
        <v>0.60873060827590064</v>
      </c>
      <c r="S108" s="307">
        <f t="shared" ca="1" si="50"/>
        <v>4.8364068149672921</v>
      </c>
      <c r="T108" s="304">
        <f t="shared" ca="1" si="30"/>
        <v>47.445150854829137</v>
      </c>
      <c r="U108" s="311">
        <f t="shared" ca="1" si="31"/>
        <v>0</v>
      </c>
      <c r="V108" s="306">
        <f t="shared" ca="1" si="32"/>
        <v>1.1990434658594189</v>
      </c>
      <c r="W108" s="304">
        <f t="shared" ca="1" si="33"/>
        <v>360.56962697644281</v>
      </c>
      <c r="Y108" s="314" t="str">
        <f t="shared" ca="1" si="51"/>
        <v/>
      </c>
      <c r="Z108" s="315" t="str">
        <f t="shared" ca="1" si="52"/>
        <v/>
      </c>
      <c r="AA108" s="316" t="str">
        <f t="shared" ca="1" si="53"/>
        <v/>
      </c>
      <c r="AC108" s="310" t="e">
        <f t="shared" ca="1" si="54"/>
        <v>#N/A</v>
      </c>
      <c r="AD108" s="323" t="e">
        <f t="shared" ca="1" si="55"/>
        <v>#N/A</v>
      </c>
      <c r="AE108" s="324">
        <f t="shared" ca="1" si="34"/>
        <v>214.15898275882142</v>
      </c>
      <c r="AG108" s="306">
        <f t="shared" ca="1" si="56"/>
        <v>172.71424553764075</v>
      </c>
      <c r="AH108" s="304">
        <f t="shared" ca="1" si="57"/>
        <v>182.35974047828438</v>
      </c>
    </row>
    <row r="109" spans="1:34" x14ac:dyDescent="0.2">
      <c r="A109" s="347">
        <f t="shared" ca="1" si="35"/>
        <v>0.01</v>
      </c>
      <c r="B109" s="304">
        <f t="shared" ca="1" si="36"/>
        <v>1.0500000000000007</v>
      </c>
      <c r="D109" s="306">
        <f t="shared" ca="1" si="37"/>
        <v>33.042237090797492</v>
      </c>
      <c r="E109" s="307">
        <f t="shared" ca="1" si="38"/>
        <v>168.28230577861765</v>
      </c>
      <c r="F109" s="304">
        <f t="shared" ca="1" si="39"/>
        <v>171.49555058406807</v>
      </c>
      <c r="G109" s="306">
        <f t="shared" ca="1" si="40"/>
        <v>57.5872554882312</v>
      </c>
      <c r="H109" s="307">
        <f t="shared" ca="1" si="41"/>
        <v>310.28787916900052</v>
      </c>
      <c r="I109" s="304">
        <f t="shared" ca="1" si="42"/>
        <v>315.58653322640856</v>
      </c>
      <c r="J109" s="306">
        <f t="shared" ca="1" si="43"/>
        <v>39.620363180948928</v>
      </c>
      <c r="K109" s="307">
        <f t="shared" ca="1" si="44"/>
        <v>217.25344743522251</v>
      </c>
      <c r="L109" s="304">
        <f t="shared" ca="1" si="29"/>
        <v>220.83666724771791</v>
      </c>
      <c r="M109" s="306">
        <f t="shared" ca="1" si="45"/>
        <v>1.3872912541801605</v>
      </c>
      <c r="N109" s="304">
        <f t="shared" ca="1" si="46"/>
        <v>79.485933819933919</v>
      </c>
      <c r="P109" s="310">
        <f t="shared" ca="1" si="47"/>
        <v>10</v>
      </c>
      <c r="Q109" s="304">
        <f t="shared" ca="1" si="48"/>
        <v>1235.4959999999996</v>
      </c>
      <c r="R109" s="306">
        <f t="shared" ca="1" si="49"/>
        <v>0.6071619581383223</v>
      </c>
      <c r="S109" s="307">
        <f t="shared" ca="1" si="50"/>
        <v>4.8303351953859091</v>
      </c>
      <c r="T109" s="304">
        <f t="shared" ca="1" si="30"/>
        <v>47.385588266735773</v>
      </c>
      <c r="U109" s="311">
        <f t="shared" ca="1" si="31"/>
        <v>0</v>
      </c>
      <c r="V109" s="306">
        <f t="shared" ca="1" si="32"/>
        <v>1.1986724403440758</v>
      </c>
      <c r="W109" s="304">
        <f t="shared" ca="1" si="33"/>
        <v>364.40759623662939</v>
      </c>
      <c r="Y109" s="314" t="str">
        <f t="shared" ca="1" si="51"/>
        <v/>
      </c>
      <c r="Z109" s="315" t="str">
        <f t="shared" ca="1" si="52"/>
        <v/>
      </c>
      <c r="AA109" s="316" t="str">
        <f t="shared" ca="1" si="53"/>
        <v/>
      </c>
      <c r="AC109" s="310" t="e">
        <f t="shared" ca="1" si="54"/>
        <v>#N/A</v>
      </c>
      <c r="AD109" s="323" t="e">
        <f t="shared" ca="1" si="55"/>
        <v>#N/A</v>
      </c>
      <c r="AE109" s="324">
        <f t="shared" ca="1" si="34"/>
        <v>217.25344743522251</v>
      </c>
      <c r="AG109" s="306">
        <f t="shared" ca="1" si="56"/>
        <v>171.48621336831164</v>
      </c>
      <c r="AH109" s="304">
        <f t="shared" ca="1" si="57"/>
        <v>181.13160632399064</v>
      </c>
    </row>
    <row r="110" spans="1:34" x14ac:dyDescent="0.2">
      <c r="A110" s="347">
        <f t="shared" ca="1" si="35"/>
        <v>0.01</v>
      </c>
      <c r="B110" s="304">
        <f t="shared" ca="1" si="36"/>
        <v>1.0600000000000007</v>
      </c>
      <c r="D110" s="306">
        <f t="shared" ca="1" si="37"/>
        <v>32.827920096127897</v>
      </c>
      <c r="E110" s="307">
        <f t="shared" ca="1" si="38"/>
        <v>167.07124946740359</v>
      </c>
      <c r="F110" s="304">
        <f t="shared" ca="1" si="39"/>
        <v>170.26589422558226</v>
      </c>
      <c r="G110" s="306">
        <f t="shared" ca="1" si="40"/>
        <v>57.915534689192476</v>
      </c>
      <c r="H110" s="307">
        <f t="shared" ca="1" si="41"/>
        <v>311.95859166367455</v>
      </c>
      <c r="I110" s="304">
        <f t="shared" ca="1" si="42"/>
        <v>317.28909856961411</v>
      </c>
      <c r="J110" s="306">
        <f t="shared" ca="1" si="43"/>
        <v>40.197877131836044</v>
      </c>
      <c r="K110" s="307">
        <f t="shared" ca="1" si="44"/>
        <v>220.36467978938589</v>
      </c>
      <c r="L110" s="304">
        <f t="shared" ca="1" si="29"/>
        <v>224.00102996322309</v>
      </c>
      <c r="M110" s="306">
        <f t="shared" ca="1" si="45"/>
        <v>1.3872348356489783</v>
      </c>
      <c r="N110" s="304">
        <f t="shared" ca="1" si="46"/>
        <v>79.482701276210861</v>
      </c>
      <c r="P110" s="310">
        <f t="shared" ca="1" si="47"/>
        <v>10</v>
      </c>
      <c r="Q110" s="304">
        <f t="shared" ca="1" si="48"/>
        <v>1232.3039999999996</v>
      </c>
      <c r="R110" s="306">
        <f t="shared" ca="1" si="49"/>
        <v>0.60559330800074396</v>
      </c>
      <c r="S110" s="307">
        <f t="shared" ca="1" si="50"/>
        <v>4.8242792623059012</v>
      </c>
      <c r="T110" s="304">
        <f t="shared" ca="1" si="30"/>
        <v>47.32617956322089</v>
      </c>
      <c r="U110" s="311">
        <f t="shared" ca="1" si="31"/>
        <v>0</v>
      </c>
      <c r="V110" s="306">
        <f t="shared" ca="1" si="32"/>
        <v>1.1982995188744729</v>
      </c>
      <c r="W110" s="304">
        <f t="shared" ca="1" si="33"/>
        <v>368.23550675849378</v>
      </c>
      <c r="Y110" s="314" t="str">
        <f t="shared" ca="1" si="51"/>
        <v/>
      </c>
      <c r="Z110" s="315" t="str">
        <f t="shared" ca="1" si="52"/>
        <v/>
      </c>
      <c r="AA110" s="316" t="str">
        <f t="shared" ca="1" si="53"/>
        <v/>
      </c>
      <c r="AC110" s="310" t="e">
        <f t="shared" ca="1" si="54"/>
        <v>#N/A</v>
      </c>
      <c r="AD110" s="323" t="e">
        <f t="shared" ca="1" si="55"/>
        <v>#N/A</v>
      </c>
      <c r="AE110" s="324">
        <f t="shared" ca="1" si="34"/>
        <v>220.36467978938589</v>
      </c>
      <c r="AG110" s="306">
        <f t="shared" ca="1" si="56"/>
        <v>170.25648382318994</v>
      </c>
      <c r="AH110" s="304">
        <f t="shared" ca="1" si="57"/>
        <v>179.9017752858143</v>
      </c>
    </row>
    <row r="111" spans="1:34" x14ac:dyDescent="0.2">
      <c r="A111" s="347">
        <f t="shared" ca="1" si="35"/>
        <v>0.01</v>
      </c>
      <c r="B111" s="304">
        <f t="shared" ca="1" si="36"/>
        <v>1.0700000000000007</v>
      </c>
      <c r="D111" s="306">
        <f t="shared" ca="1" si="37"/>
        <v>32.613126022481737</v>
      </c>
      <c r="E111" s="307">
        <f t="shared" ca="1" si="38"/>
        <v>165.85866848976676</v>
      </c>
      <c r="F111" s="304">
        <f t="shared" ca="1" si="39"/>
        <v>169.03465296251127</v>
      </c>
      <c r="G111" s="306">
        <f t="shared" ca="1" si="40"/>
        <v>58.241665949417296</v>
      </c>
      <c r="H111" s="307">
        <f t="shared" ca="1" si="41"/>
        <v>313.61717834857222</v>
      </c>
      <c r="I111" s="304">
        <f t="shared" ca="1" si="42"/>
        <v>318.97935075469019</v>
      </c>
      <c r="J111" s="306">
        <f t="shared" ca="1" si="43"/>
        <v>40.778663135029092</v>
      </c>
      <c r="K111" s="307">
        <f t="shared" ca="1" si="44"/>
        <v>223.49255863944711</v>
      </c>
      <c r="L111" s="304">
        <f t="shared" ca="1" si="29"/>
        <v>227.18235656469207</v>
      </c>
      <c r="M111" s="306">
        <f t="shared" ca="1" si="45"/>
        <v>1.3871786990164274</v>
      </c>
      <c r="N111" s="304">
        <f t="shared" ca="1" si="46"/>
        <v>79.479484884089615</v>
      </c>
      <c r="P111" s="310">
        <f t="shared" ca="1" si="47"/>
        <v>10</v>
      </c>
      <c r="Q111" s="304">
        <f t="shared" ca="1" si="48"/>
        <v>1229.1119999999999</v>
      </c>
      <c r="R111" s="306">
        <f t="shared" ca="1" si="49"/>
        <v>0.60402465786316573</v>
      </c>
      <c r="S111" s="307">
        <f t="shared" ca="1" si="50"/>
        <v>4.8182390157272694</v>
      </c>
      <c r="T111" s="304">
        <f t="shared" ca="1" si="30"/>
        <v>47.266924744284516</v>
      </c>
      <c r="U111" s="311">
        <f t="shared" ca="1" si="31"/>
        <v>0</v>
      </c>
      <c r="V111" s="306">
        <f t="shared" ca="1" si="32"/>
        <v>1.197924717771722</v>
      </c>
      <c r="W111" s="304">
        <f t="shared" ca="1" si="33"/>
        <v>372.05285511885131</v>
      </c>
      <c r="Y111" s="314" t="str">
        <f t="shared" ca="1" si="51"/>
        <v/>
      </c>
      <c r="Z111" s="315" t="str">
        <f t="shared" ca="1" si="52"/>
        <v/>
      </c>
      <c r="AA111" s="316" t="str">
        <f t="shared" ca="1" si="53"/>
        <v/>
      </c>
      <c r="AC111" s="310" t="e">
        <f t="shared" ca="1" si="54"/>
        <v>#N/A</v>
      </c>
      <c r="AD111" s="323" t="e">
        <f t="shared" ca="1" si="55"/>
        <v>#N/A</v>
      </c>
      <c r="AE111" s="324">
        <f t="shared" ca="1" si="34"/>
        <v>223.49255863944711</v>
      </c>
      <c r="AG111" s="306">
        <f t="shared" ca="1" si="56"/>
        <v>169.02516824728355</v>
      </c>
      <c r="AH111" s="304">
        <f t="shared" ca="1" si="57"/>
        <v>178.67035869982979</v>
      </c>
    </row>
    <row r="112" spans="1:34" x14ac:dyDescent="0.2">
      <c r="A112" s="347">
        <f t="shared" ca="1" si="35"/>
        <v>0.01</v>
      </c>
      <c r="B112" s="304">
        <f t="shared" ca="1" si="36"/>
        <v>1.0800000000000007</v>
      </c>
      <c r="D112" s="306">
        <f t="shared" ca="1" si="37"/>
        <v>32.397876759472915</v>
      </c>
      <c r="E112" s="307">
        <f t="shared" ca="1" si="38"/>
        <v>164.64467137933644</v>
      </c>
      <c r="F112" s="304">
        <f t="shared" ca="1" si="39"/>
        <v>167.80193751006479</v>
      </c>
      <c r="G112" s="306">
        <f t="shared" ca="1" si="40"/>
        <v>58.565644717012027</v>
      </c>
      <c r="H112" s="307">
        <f t="shared" ca="1" si="41"/>
        <v>315.26362506236558</v>
      </c>
      <c r="I112" s="304">
        <f t="shared" ca="1" si="42"/>
        <v>320.65727502831288</v>
      </c>
      <c r="J112" s="306">
        <f t="shared" ca="1" si="43"/>
        <v>41.362699688361239</v>
      </c>
      <c r="K112" s="307">
        <f t="shared" ca="1" si="44"/>
        <v>226.63696265650179</v>
      </c>
      <c r="L112" s="304">
        <f t="shared" ca="1" si="29"/>
        <v>230.38052384625342</v>
      </c>
      <c r="M112" s="306">
        <f t="shared" ca="1" si="45"/>
        <v>1.3871228392482062</v>
      </c>
      <c r="N112" s="304">
        <f t="shared" ca="1" si="46"/>
        <v>79.476284355125955</v>
      </c>
      <c r="P112" s="310">
        <f t="shared" ca="1" si="47"/>
        <v>10</v>
      </c>
      <c r="Q112" s="304">
        <f t="shared" ca="1" si="48"/>
        <v>1225.9199999999998</v>
      </c>
      <c r="R112" s="306">
        <f t="shared" ca="1" si="49"/>
        <v>0.60245600772558727</v>
      </c>
      <c r="S112" s="307">
        <f t="shared" ca="1" si="50"/>
        <v>4.8122144556500137</v>
      </c>
      <c r="T112" s="304">
        <f t="shared" ca="1" si="30"/>
        <v>47.207823809926637</v>
      </c>
      <c r="U112" s="311">
        <f t="shared" ca="1" si="31"/>
        <v>0</v>
      </c>
      <c r="V112" s="306">
        <f t="shared" ca="1" si="32"/>
        <v>1.1975480533647989</v>
      </c>
      <c r="W112" s="304">
        <f t="shared" ca="1" si="33"/>
        <v>375.85914393546813</v>
      </c>
      <c r="Y112" s="314" t="str">
        <f t="shared" ca="1" si="51"/>
        <v/>
      </c>
      <c r="Z112" s="315" t="str">
        <f t="shared" ca="1" si="52"/>
        <v/>
      </c>
      <c r="AA112" s="316" t="str">
        <f t="shared" ca="1" si="53"/>
        <v/>
      </c>
      <c r="AC112" s="310" t="e">
        <f t="shared" ca="1" si="54"/>
        <v>#N/A</v>
      </c>
      <c r="AD112" s="323" t="e">
        <f t="shared" ca="1" si="55"/>
        <v>#N/A</v>
      </c>
      <c r="AE112" s="324">
        <f t="shared" ca="1" si="34"/>
        <v>226.63696265650179</v>
      </c>
      <c r="AG112" s="306">
        <f t="shared" ca="1" si="56"/>
        <v>167.79237733470762</v>
      </c>
      <c r="AH112" s="304">
        <f t="shared" ca="1" si="57"/>
        <v>177.43746725140738</v>
      </c>
    </row>
    <row r="113" spans="1:34" x14ac:dyDescent="0.2">
      <c r="A113" s="347">
        <f t="shared" ca="1" si="35"/>
        <v>0.01</v>
      </c>
      <c r="B113" s="304">
        <f t="shared" ca="1" si="36"/>
        <v>1.0900000000000007</v>
      </c>
      <c r="D113" s="306">
        <f t="shared" ca="1" si="37"/>
        <v>32.182194056858748</v>
      </c>
      <c r="E113" s="307">
        <f t="shared" ca="1" si="38"/>
        <v>163.42936601142972</v>
      </c>
      <c r="F113" s="304">
        <f t="shared" ca="1" si="39"/>
        <v>166.56785791145654</v>
      </c>
      <c r="G113" s="306">
        <f t="shared" ca="1" si="40"/>
        <v>58.887466657580617</v>
      </c>
      <c r="H113" s="307">
        <f t="shared" ca="1" si="41"/>
        <v>316.89791872247986</v>
      </c>
      <c r="I113" s="304">
        <f t="shared" ca="1" si="42"/>
        <v>322.32285773737351</v>
      </c>
      <c r="J113" s="306">
        <f t="shared" ca="1" si="43"/>
        <v>41.949965245234203</v>
      </c>
      <c r="K113" s="307">
        <f t="shared" ca="1" si="44"/>
        <v>229.79777037542601</v>
      </c>
      <c r="L113" s="304">
        <f t="shared" ca="1" si="29"/>
        <v>233.59540845999814</v>
      </c>
      <c r="M113" s="306">
        <f t="shared" ca="1" si="45"/>
        <v>1.3870672514165394</v>
      </c>
      <c r="N113" s="304">
        <f t="shared" ca="1" si="46"/>
        <v>79.473099406979173</v>
      </c>
      <c r="P113" s="310">
        <f t="shared" ca="1" si="47"/>
        <v>10</v>
      </c>
      <c r="Q113" s="304">
        <f t="shared" ca="1" si="48"/>
        <v>1222.7279999999998</v>
      </c>
      <c r="R113" s="306">
        <f t="shared" ca="1" si="49"/>
        <v>0.60088735758800893</v>
      </c>
      <c r="S113" s="307">
        <f t="shared" ca="1" si="50"/>
        <v>4.8062055820741341</v>
      </c>
      <c r="T113" s="304">
        <f t="shared" ca="1" si="30"/>
        <v>47.14887676014726</v>
      </c>
      <c r="U113" s="311">
        <f t="shared" ca="1" si="31"/>
        <v>0</v>
      </c>
      <c r="V113" s="306">
        <f t="shared" ca="1" si="32"/>
        <v>1.1971695419889834</v>
      </c>
      <c r="W113" s="304">
        <f t="shared" ca="1" si="33"/>
        <v>379.65388193109175</v>
      </c>
      <c r="Y113" s="314" t="str">
        <f t="shared" ca="1" si="51"/>
        <v/>
      </c>
      <c r="Z113" s="315" t="str">
        <f t="shared" ca="1" si="52"/>
        <v/>
      </c>
      <c r="AA113" s="316" t="str">
        <f t="shared" ca="1" si="53"/>
        <v/>
      </c>
      <c r="AC113" s="310" t="e">
        <f t="shared" ca="1" si="54"/>
        <v>#N/A</v>
      </c>
      <c r="AD113" s="323" t="e">
        <f t="shared" ca="1" si="55"/>
        <v>#N/A</v>
      </c>
      <c r="AE113" s="324">
        <f t="shared" ca="1" si="34"/>
        <v>229.79777037542601</v>
      </c>
      <c r="AG113" s="306">
        <f t="shared" ca="1" si="56"/>
        <v>166.55822110706728</v>
      </c>
      <c r="AH113" s="304">
        <f t="shared" ca="1" si="57"/>
        <v>176.20321095359026</v>
      </c>
    </row>
    <row r="114" spans="1:34" x14ac:dyDescent="0.2">
      <c r="A114" s="347">
        <f t="shared" ca="1" si="35"/>
        <v>0.01</v>
      </c>
      <c r="B114" s="304">
        <f t="shared" ca="1" si="36"/>
        <v>1.1000000000000008</v>
      </c>
      <c r="D114" s="306">
        <f t="shared" ca="1" si="37"/>
        <v>31.966099521330232</v>
      </c>
      <c r="E114" s="307">
        <f t="shared" ca="1" si="38"/>
        <v>162.2128595821446</v>
      </c>
      <c r="F114" s="304">
        <f t="shared" ca="1" si="39"/>
        <v>165.33252351677257</v>
      </c>
      <c r="G114" s="306">
        <f t="shared" ca="1" si="40"/>
        <v>59.207127652793922</v>
      </c>
      <c r="H114" s="307">
        <f t="shared" ca="1" si="41"/>
        <v>318.52004731830129</v>
      </c>
      <c r="I114" s="304">
        <f t="shared" ca="1" si="42"/>
        <v>323.97608632204185</v>
      </c>
      <c r="J114" s="306">
        <f t="shared" ca="1" si="43"/>
        <v>42.540438216786079</v>
      </c>
      <c r="K114" s="307">
        <f t="shared" ca="1" si="44"/>
        <v>232.97486020562991</v>
      </c>
      <c r="L114" s="304">
        <f t="shared" ca="1" si="29"/>
        <v>236.82688692694711</v>
      </c>
      <c r="M114" s="306">
        <f t="shared" ca="1" si="45"/>
        <v>1.387011930697116</v>
      </c>
      <c r="N114" s="304">
        <f t="shared" ca="1" si="46"/>
        <v>79.469929763236578</v>
      </c>
      <c r="P114" s="310">
        <f t="shared" ca="1" si="47"/>
        <v>10</v>
      </c>
      <c r="Q114" s="304">
        <f t="shared" ca="1" si="48"/>
        <v>1219.5359999999998</v>
      </c>
      <c r="R114" s="306">
        <f t="shared" ca="1" si="49"/>
        <v>0.59931870745043059</v>
      </c>
      <c r="S114" s="307">
        <f t="shared" ca="1" si="50"/>
        <v>4.8002123949996296</v>
      </c>
      <c r="T114" s="304">
        <f t="shared" ca="1" si="30"/>
        <v>47.090083594946371</v>
      </c>
      <c r="U114" s="311">
        <f t="shared" ca="1" si="31"/>
        <v>0</v>
      </c>
      <c r="V114" s="306">
        <f t="shared" ca="1" si="32"/>
        <v>1.1967891999843074</v>
      </c>
      <c r="W114" s="304">
        <f t="shared" ca="1" si="33"/>
        <v>383.43658399460537</v>
      </c>
      <c r="Y114" s="314" t="str">
        <f t="shared" ca="1" si="51"/>
        <v/>
      </c>
      <c r="Z114" s="315" t="str">
        <f t="shared" ca="1" si="52"/>
        <v/>
      </c>
      <c r="AA114" s="316" t="str">
        <f t="shared" ca="1" si="53"/>
        <v/>
      </c>
      <c r="AC114" s="310" t="e">
        <f t="shared" ca="1" si="54"/>
        <v>#N/A</v>
      </c>
      <c r="AD114" s="323" t="e">
        <f t="shared" ca="1" si="55"/>
        <v>#N/A</v>
      </c>
      <c r="AE114" s="324">
        <f t="shared" ca="1" si="34"/>
        <v>232.97486020562991</v>
      </c>
      <c r="AG114" s="306">
        <f t="shared" ca="1" si="56"/>
        <v>165.3228088923091</v>
      </c>
      <c r="AH114" s="304">
        <f t="shared" ca="1" si="57"/>
        <v>174.96769912594104</v>
      </c>
    </row>
    <row r="115" spans="1:34" x14ac:dyDescent="0.2">
      <c r="A115" s="347">
        <f t="shared" ca="1" si="35"/>
        <v>0.01</v>
      </c>
      <c r="B115" s="304">
        <f t="shared" ca="1" si="36"/>
        <v>1.1100000000000008</v>
      </c>
      <c r="D115" s="306">
        <f t="shared" ca="1" si="37"/>
        <v>31.774928193984955</v>
      </c>
      <c r="E115" s="307">
        <f t="shared" ca="1" si="38"/>
        <v>161.13143953808427</v>
      </c>
      <c r="F115" s="304">
        <f t="shared" ca="1" si="39"/>
        <v>164.23454834275341</v>
      </c>
      <c r="G115" s="306">
        <f t="shared" ca="1" si="40"/>
        <v>59.524876934733769</v>
      </c>
      <c r="H115" s="307">
        <f t="shared" ca="1" si="41"/>
        <v>320.13136171368211</v>
      </c>
      <c r="I115" s="304">
        <f t="shared" ca="1" si="42"/>
        <v>325.61833444502412</v>
      </c>
      <c r="J115" s="306">
        <f t="shared" ca="1" si="43"/>
        <v>43.13409823972372</v>
      </c>
      <c r="K115" s="307">
        <f t="shared" ca="1" si="44"/>
        <v>236.16811725078983</v>
      </c>
      <c r="L115" s="304">
        <f t="shared" ca="1" si="29"/>
        <v>240.0748425735961</v>
      </c>
      <c r="M115" s="306">
        <f t="shared" ca="1" si="45"/>
        <v>1.3869568726003509</v>
      </c>
      <c r="N115" s="304">
        <f t="shared" ca="1" si="46"/>
        <v>79.466775166663922</v>
      </c>
      <c r="P115" s="310">
        <f t="shared" ca="1" si="47"/>
        <v>11</v>
      </c>
      <c r="Q115" s="304">
        <f t="shared" ca="1" si="48"/>
        <v>1217.0074999999999</v>
      </c>
      <c r="R115" s="306">
        <f t="shared" ca="1" si="49"/>
        <v>0.59807612227722673</v>
      </c>
      <c r="S115" s="307">
        <f t="shared" ca="1" si="50"/>
        <v>4.7942316337768576</v>
      </c>
      <c r="T115" s="304">
        <f t="shared" ca="1" si="30"/>
        <v>47.031412327350978</v>
      </c>
      <c r="U115" s="311">
        <f t="shared" ca="1" si="31"/>
        <v>0</v>
      </c>
      <c r="V115" s="306">
        <f t="shared" ca="1" si="32"/>
        <v>1.1964070428792701</v>
      </c>
      <c r="W115" s="304">
        <f t="shared" ca="1" si="33"/>
        <v>387.21006524722873</v>
      </c>
      <c r="Y115" s="314" t="str">
        <f t="shared" ca="1" si="51"/>
        <v/>
      </c>
      <c r="Z115" s="315" t="str">
        <f t="shared" ca="1" si="52"/>
        <v/>
      </c>
      <c r="AA115" s="316" t="str">
        <f t="shared" ca="1" si="53"/>
        <v/>
      </c>
      <c r="AC115" s="310" t="e">
        <f t="shared" ca="1" si="54"/>
        <v>#N/A</v>
      </c>
      <c r="AD115" s="323" t="e">
        <f t="shared" ca="1" si="55"/>
        <v>#N/A</v>
      </c>
      <c r="AE115" s="324">
        <f t="shared" ca="1" si="34"/>
        <v>236.16811725078983</v>
      </c>
      <c r="AG115" s="306">
        <f t="shared" ca="1" si="56"/>
        <v>164.22476294435194</v>
      </c>
      <c r="AH115" s="304">
        <f t="shared" ca="1" si="57"/>
        <v>173.86955401416722</v>
      </c>
    </row>
    <row r="116" spans="1:34" x14ac:dyDescent="0.2">
      <c r="A116" s="347">
        <f t="shared" ca="1" si="35"/>
        <v>0.01</v>
      </c>
      <c r="B116" s="304">
        <f t="shared" ca="1" si="36"/>
        <v>1.1200000000000008</v>
      </c>
      <c r="D116" s="306">
        <f t="shared" ca="1" si="37"/>
        <v>31.608713828253645</v>
      </c>
      <c r="E116" s="307">
        <f t="shared" ca="1" si="38"/>
        <v>160.1851536389043</v>
      </c>
      <c r="F116" s="304">
        <f t="shared" ca="1" si="39"/>
        <v>163.27398517888821</v>
      </c>
      <c r="G116" s="306">
        <f t="shared" ca="1" si="40"/>
        <v>59.840964073016302</v>
      </c>
      <c r="H116" s="307">
        <f t="shared" ca="1" si="41"/>
        <v>321.73321325007117</v>
      </c>
      <c r="I116" s="304">
        <f t="shared" ca="1" si="42"/>
        <v>327.25097630015375</v>
      </c>
      <c r="J116" s="306">
        <f t="shared" ca="1" si="43"/>
        <v>43.730927444762472</v>
      </c>
      <c r="K116" s="307">
        <f t="shared" ca="1" si="44"/>
        <v>239.37744012560859</v>
      </c>
      <c r="L116" s="304">
        <f t="shared" ca="1" si="29"/>
        <v>243.33917246565215</v>
      </c>
      <c r="M116" s="306">
        <f t="shared" ca="1" si="45"/>
        <v>1.386902072959475</v>
      </c>
      <c r="N116" s="304">
        <f t="shared" ca="1" si="46"/>
        <v>79.463635378522895</v>
      </c>
      <c r="P116" s="310">
        <f t="shared" ca="1" si="47"/>
        <v>11</v>
      </c>
      <c r="Q116" s="304">
        <f t="shared" ca="1" si="48"/>
        <v>1215.1424999999999</v>
      </c>
      <c r="R116" s="306">
        <f t="shared" ca="1" si="49"/>
        <v>0.59715960206839724</v>
      </c>
      <c r="S116" s="307">
        <f t="shared" ca="1" si="50"/>
        <v>4.7882600377561735</v>
      </c>
      <c r="T116" s="304">
        <f t="shared" ca="1" si="30"/>
        <v>46.972830970388067</v>
      </c>
      <c r="U116" s="311">
        <f t="shared" ca="1" si="31"/>
        <v>0</v>
      </c>
      <c r="V116" s="306">
        <f t="shared" ca="1" si="32"/>
        <v>1.1960230845764543</v>
      </c>
      <c r="W116" s="304">
        <f t="shared" ca="1" si="33"/>
        <v>390.97720697440292</v>
      </c>
      <c r="Y116" s="314" t="str">
        <f t="shared" ca="1" si="51"/>
        <v/>
      </c>
      <c r="Z116" s="315" t="str">
        <f t="shared" ca="1" si="52"/>
        <v/>
      </c>
      <c r="AA116" s="316" t="str">
        <f t="shared" ca="1" si="53"/>
        <v/>
      </c>
      <c r="AC116" s="310" t="e">
        <f t="shared" ca="1" si="54"/>
        <v>#N/A</v>
      </c>
      <c r="AD116" s="323" t="e">
        <f t="shared" ca="1" si="55"/>
        <v>#N/A</v>
      </c>
      <c r="AE116" s="324">
        <f t="shared" ca="1" si="34"/>
        <v>239.37744012560859</v>
      </c>
      <c r="AG116" s="306">
        <f t="shared" ca="1" si="56"/>
        <v>163.26413637621937</v>
      </c>
      <c r="AH116" s="304">
        <f t="shared" ca="1" si="57"/>
        <v>172.90882872366902</v>
      </c>
    </row>
    <row r="117" spans="1:34" x14ac:dyDescent="0.2">
      <c r="A117" s="347">
        <f t="shared" ca="1" si="35"/>
        <v>0.01</v>
      </c>
      <c r="B117" s="304">
        <f t="shared" ca="1" si="36"/>
        <v>1.1300000000000008</v>
      </c>
      <c r="D117" s="306">
        <f t="shared" ca="1" si="37"/>
        <v>31.442095077006851</v>
      </c>
      <c r="E117" s="307">
        <f t="shared" ca="1" si="38"/>
        <v>159.23751514525125</v>
      </c>
      <c r="F117" s="304">
        <f t="shared" ca="1" si="39"/>
        <v>162.31201918670612</v>
      </c>
      <c r="G117" s="306">
        <f t="shared" ca="1" si="40"/>
        <v>60.155385023786373</v>
      </c>
      <c r="H117" s="307">
        <f t="shared" ca="1" si="41"/>
        <v>323.3255884015237</v>
      </c>
      <c r="I117" s="304">
        <f t="shared" ca="1" si="42"/>
        <v>328.87399785107897</v>
      </c>
      <c r="J117" s="306">
        <f t="shared" ca="1" si="43"/>
        <v>44.330909190246487</v>
      </c>
      <c r="K117" s="307">
        <f t="shared" ca="1" si="44"/>
        <v>242.60273413386656</v>
      </c>
      <c r="L117" s="304">
        <f t="shared" ca="1" si="29"/>
        <v>246.61978046957512</v>
      </c>
      <c r="M117" s="306">
        <f t="shared" ca="1" si="45"/>
        <v>1.3868475276888712</v>
      </c>
      <c r="N117" s="304">
        <f t="shared" ca="1" si="46"/>
        <v>79.460510164724894</v>
      </c>
      <c r="P117" s="310">
        <f t="shared" ca="1" si="47"/>
        <v>11</v>
      </c>
      <c r="Q117" s="304">
        <f t="shared" ca="1" si="48"/>
        <v>1213.2774999999999</v>
      </c>
      <c r="R117" s="306">
        <f t="shared" ca="1" si="49"/>
        <v>0.59624308185956776</v>
      </c>
      <c r="S117" s="307">
        <f t="shared" ca="1" si="50"/>
        <v>4.7822976069375782</v>
      </c>
      <c r="T117" s="304">
        <f t="shared" ca="1" si="30"/>
        <v>46.914339524057645</v>
      </c>
      <c r="U117" s="311">
        <f t="shared" ca="1" si="31"/>
        <v>0</v>
      </c>
      <c r="V117" s="306">
        <f t="shared" ca="1" si="32"/>
        <v>1.1956373381706635</v>
      </c>
      <c r="W117" s="304">
        <f t="shared" ca="1" si="33"/>
        <v>394.73762192832334</v>
      </c>
      <c r="Y117" s="314" t="str">
        <f t="shared" ca="1" si="51"/>
        <v/>
      </c>
      <c r="Z117" s="315" t="str">
        <f t="shared" ca="1" si="52"/>
        <v/>
      </c>
      <c r="AA117" s="316" t="str">
        <f t="shared" ca="1" si="53"/>
        <v/>
      </c>
      <c r="AC117" s="310" t="e">
        <f t="shared" ca="1" si="54"/>
        <v>#N/A</v>
      </c>
      <c r="AD117" s="323" t="e">
        <f t="shared" ca="1" si="55"/>
        <v>#N/A</v>
      </c>
      <c r="AE117" s="324">
        <f t="shared" ca="1" si="34"/>
        <v>242.60273413386656</v>
      </c>
      <c r="AG117" s="306">
        <f t="shared" ca="1" si="56"/>
        <v>162.30210616944504</v>
      </c>
      <c r="AH117" s="304">
        <f t="shared" ca="1" si="57"/>
        <v>171.94670022892413</v>
      </c>
    </row>
    <row r="118" spans="1:34" x14ac:dyDescent="0.2">
      <c r="A118" s="347">
        <f t="shared" ca="1" si="35"/>
        <v>0.01</v>
      </c>
      <c r="B118" s="304">
        <f t="shared" ca="1" si="36"/>
        <v>1.1400000000000008</v>
      </c>
      <c r="D118" s="306">
        <f t="shared" ca="1" si="37"/>
        <v>31.275088018344192</v>
      </c>
      <c r="E118" s="307">
        <f t="shared" ca="1" si="38"/>
        <v>158.28860383807901</v>
      </c>
      <c r="F118" s="304">
        <f t="shared" ca="1" si="39"/>
        <v>161.34873174451511</v>
      </c>
      <c r="G118" s="306">
        <f t="shared" ca="1" si="40"/>
        <v>60.468135903969817</v>
      </c>
      <c r="H118" s="307">
        <f t="shared" ca="1" si="41"/>
        <v>324.90847443990447</v>
      </c>
      <c r="I118" s="304">
        <f t="shared" ca="1" si="42"/>
        <v>330.4873858751148</v>
      </c>
      <c r="J118" s="306">
        <f t="shared" ca="1" si="43"/>
        <v>44.93402679488527</v>
      </c>
      <c r="K118" s="307">
        <f t="shared" ca="1" si="44"/>
        <v>245.84390444807372</v>
      </c>
      <c r="L118" s="304">
        <f t="shared" ca="1" si="29"/>
        <v>249.91657031552964</v>
      </c>
      <c r="M118" s="306">
        <f t="shared" ca="1" si="45"/>
        <v>1.3867932327819628</v>
      </c>
      <c r="N118" s="304">
        <f t="shared" ca="1" si="46"/>
        <v>79.45739929570999</v>
      </c>
      <c r="P118" s="310">
        <f t="shared" ca="1" si="47"/>
        <v>11</v>
      </c>
      <c r="Q118" s="304">
        <f t="shared" ca="1" si="48"/>
        <v>1211.4124999999999</v>
      </c>
      <c r="R118" s="306">
        <f t="shared" ca="1" si="49"/>
        <v>0.59532656165073827</v>
      </c>
      <c r="S118" s="307">
        <f t="shared" ca="1" si="50"/>
        <v>4.7763443413210709</v>
      </c>
      <c r="T118" s="304">
        <f t="shared" ca="1" si="30"/>
        <v>46.855937988359706</v>
      </c>
      <c r="U118" s="311">
        <f t="shared" ca="1" si="31"/>
        <v>0</v>
      </c>
      <c r="V118" s="306">
        <f t="shared" ca="1" si="32"/>
        <v>1.1952498167653338</v>
      </c>
      <c r="W118" s="304">
        <f t="shared" ca="1" si="33"/>
        <v>398.49092687388162</v>
      </c>
      <c r="Y118" s="314" t="str">
        <f t="shared" ca="1" si="51"/>
        <v/>
      </c>
      <c r="Z118" s="315" t="str">
        <f t="shared" ca="1" si="52"/>
        <v/>
      </c>
      <c r="AA118" s="316" t="str">
        <f t="shared" ca="1" si="53"/>
        <v/>
      </c>
      <c r="AC118" s="310" t="e">
        <f t="shared" ca="1" si="54"/>
        <v>#N/A</v>
      </c>
      <c r="AD118" s="323" t="e">
        <f t="shared" ca="1" si="55"/>
        <v>#N/A</v>
      </c>
      <c r="AE118" s="324">
        <f t="shared" ca="1" si="34"/>
        <v>245.84390444807372</v>
      </c>
      <c r="AG118" s="306">
        <f t="shared" ca="1" si="56"/>
        <v>161.3387536907847</v>
      </c>
      <c r="AH118" s="304">
        <f t="shared" ca="1" si="57"/>
        <v>170.98324988976731</v>
      </c>
    </row>
    <row r="119" spans="1:34" x14ac:dyDescent="0.2">
      <c r="A119" s="347">
        <f t="shared" ca="1" si="35"/>
        <v>0.01</v>
      </c>
      <c r="B119" s="304">
        <f t="shared" ca="1" si="36"/>
        <v>1.1500000000000008</v>
      </c>
      <c r="D119" s="306">
        <f t="shared" ca="1" si="37"/>
        <v>31.107708644352716</v>
      </c>
      <c r="E119" s="307">
        <f t="shared" ca="1" si="38"/>
        <v>157.33849908733691</v>
      </c>
      <c r="F119" s="304">
        <f t="shared" ca="1" si="39"/>
        <v>160.38420381121657</v>
      </c>
      <c r="G119" s="306">
        <f t="shared" ca="1" si="40"/>
        <v>60.779212990413342</v>
      </c>
      <c r="H119" s="307">
        <f t="shared" ca="1" si="41"/>
        <v>326.48185943077783</v>
      </c>
      <c r="I119" s="304">
        <f t="shared" ca="1" si="42"/>
        <v>332.09112795904713</v>
      </c>
      <c r="J119" s="306">
        <f t="shared" ca="1" si="43"/>
        <v>45.540263539357184</v>
      </c>
      <c r="K119" s="307">
        <f t="shared" ca="1" si="44"/>
        <v>249.10085611742713</v>
      </c>
      <c r="L119" s="304">
        <f t="shared" ca="1" si="29"/>
        <v>253.2294456055007</v>
      </c>
      <c r="M119" s="306">
        <f t="shared" ca="1" si="45"/>
        <v>1.3867391843091703</v>
      </c>
      <c r="N119" s="304">
        <f t="shared" ca="1" si="46"/>
        <v>79.454302546329856</v>
      </c>
      <c r="P119" s="310">
        <f t="shared" ca="1" si="47"/>
        <v>11</v>
      </c>
      <c r="Q119" s="304">
        <f t="shared" ca="1" si="48"/>
        <v>1209.5474999999999</v>
      </c>
      <c r="R119" s="306">
        <f t="shared" ca="1" si="49"/>
        <v>0.59441004144190879</v>
      </c>
      <c r="S119" s="307">
        <f t="shared" ca="1" si="50"/>
        <v>4.7704002409066515</v>
      </c>
      <c r="T119" s="304">
        <f t="shared" ca="1" si="30"/>
        <v>46.797626363294256</v>
      </c>
      <c r="U119" s="311">
        <f t="shared" ca="1" si="31"/>
        <v>0</v>
      </c>
      <c r="V119" s="306">
        <f t="shared" ca="1" si="32"/>
        <v>1.1948605334713753</v>
      </c>
      <c r="W119" s="304">
        <f t="shared" ca="1" si="33"/>
        <v>402.23674263549395</v>
      </c>
      <c r="Y119" s="314" t="str">
        <f t="shared" ca="1" si="51"/>
        <v/>
      </c>
      <c r="Z119" s="315" t="str">
        <f t="shared" ca="1" si="52"/>
        <v/>
      </c>
      <c r="AA119" s="316" t="str">
        <f t="shared" ca="1" si="53"/>
        <v/>
      </c>
      <c r="AC119" s="310" t="e">
        <f t="shared" ca="1" si="54"/>
        <v>#N/A</v>
      </c>
      <c r="AD119" s="323" t="e">
        <f t="shared" ca="1" si="55"/>
        <v>#N/A</v>
      </c>
      <c r="AE119" s="324">
        <f t="shared" ca="1" si="34"/>
        <v>249.10085611742713</v>
      </c>
      <c r="AG119" s="306">
        <f t="shared" ca="1" si="56"/>
        <v>160.37415988738255</v>
      </c>
      <c r="AH119" s="304">
        <f t="shared" ca="1" si="57"/>
        <v>170.01855864655306</v>
      </c>
    </row>
    <row r="120" spans="1:34" x14ac:dyDescent="0.2">
      <c r="A120" s="347">
        <f t="shared" ca="1" si="35"/>
        <v>0.01</v>
      </c>
      <c r="B120" s="304">
        <f t="shared" ca="1" si="36"/>
        <v>1.1600000000000008</v>
      </c>
      <c r="D120" s="306">
        <f t="shared" ca="1" si="37"/>
        <v>30.939972858894826</v>
      </c>
      <c r="E120" s="307">
        <f t="shared" ca="1" si="38"/>
        <v>156.38727983814243</v>
      </c>
      <c r="F120" s="304">
        <f t="shared" ca="1" si="39"/>
        <v>159.41851591230744</v>
      </c>
      <c r="G120" s="306">
        <f t="shared" ca="1" si="40"/>
        <v>61.088612719002292</v>
      </c>
      <c r="H120" s="307">
        <f t="shared" ca="1" si="41"/>
        <v>328.04573222915923</v>
      </c>
      <c r="I120" s="304">
        <f t="shared" ca="1" si="42"/>
        <v>333.68521249479647</v>
      </c>
      <c r="J120" s="306">
        <f t="shared" ca="1" si="43"/>
        <v>46.149602667904261</v>
      </c>
      <c r="K120" s="307">
        <f t="shared" ca="1" si="44"/>
        <v>252.37349407572682</v>
      </c>
      <c r="L120" s="304">
        <f t="shared" ca="1" si="29"/>
        <v>256.55830982136666</v>
      </c>
      <c r="M120" s="306">
        <f t="shared" ca="1" si="45"/>
        <v>1.3866853784159336</v>
      </c>
      <c r="N120" s="304">
        <f t="shared" ca="1" si="46"/>
        <v>79.451219695734466</v>
      </c>
      <c r="P120" s="310">
        <f t="shared" ca="1" si="47"/>
        <v>11</v>
      </c>
      <c r="Q120" s="304">
        <f t="shared" ca="1" si="48"/>
        <v>1207.6824999999999</v>
      </c>
      <c r="R120" s="306">
        <f t="shared" ca="1" si="49"/>
        <v>0.5934935212330793</v>
      </c>
      <c r="S120" s="307">
        <f t="shared" ca="1" si="50"/>
        <v>4.7644653056943209</v>
      </c>
      <c r="T120" s="304">
        <f t="shared" ca="1" si="30"/>
        <v>46.739404648861289</v>
      </c>
      <c r="U120" s="311">
        <f t="shared" ca="1" si="31"/>
        <v>0</v>
      </c>
      <c r="V120" s="306">
        <f t="shared" ca="1" si="32"/>
        <v>1.1944695014060251</v>
      </c>
      <c r="W120" s="304">
        <f t="shared" ca="1" si="33"/>
        <v>405.97469414218233</v>
      </c>
      <c r="Y120" s="314" t="str">
        <f t="shared" ca="1" si="51"/>
        <v/>
      </c>
      <c r="Z120" s="315" t="str">
        <f t="shared" ca="1" si="52"/>
        <v/>
      </c>
      <c r="AA120" s="316" t="str">
        <f t="shared" ca="1" si="53"/>
        <v/>
      </c>
      <c r="AC120" s="310" t="e">
        <f t="shared" ca="1" si="54"/>
        <v>#N/A</v>
      </c>
      <c r="AD120" s="323" t="e">
        <f t="shared" ca="1" si="55"/>
        <v>#N/A</v>
      </c>
      <c r="AE120" s="324">
        <f t="shared" ca="1" si="34"/>
        <v>252.37349407572682</v>
      </c>
      <c r="AG120" s="306">
        <f t="shared" ca="1" si="56"/>
        <v>159.40840527276822</v>
      </c>
      <c r="AH120" s="304">
        <f t="shared" ca="1" si="57"/>
        <v>169.05270700614935</v>
      </c>
    </row>
    <row r="121" spans="1:34" x14ac:dyDescent="0.2">
      <c r="A121" s="347">
        <f t="shared" ca="1" si="35"/>
        <v>0.01</v>
      </c>
      <c r="B121" s="304">
        <f t="shared" ca="1" si="36"/>
        <v>1.1700000000000008</v>
      </c>
      <c r="D121" s="306">
        <f t="shared" ca="1" si="37"/>
        <v>30.771896475429038</v>
      </c>
      <c r="E121" s="307">
        <f t="shared" ca="1" si="38"/>
        <v>155.43502459722694</v>
      </c>
      <c r="F121" s="304">
        <f t="shared" ca="1" si="39"/>
        <v>158.4517481261569</v>
      </c>
      <c r="G121" s="306">
        <f t="shared" ca="1" si="40"/>
        <v>61.396331683756586</v>
      </c>
      <c r="H121" s="307">
        <f t="shared" ca="1" si="41"/>
        <v>329.6000824751315</v>
      </c>
      <c r="I121" s="304">
        <f t="shared" ca="1" si="42"/>
        <v>335.26962867494478</v>
      </c>
      <c r="J121" s="306">
        <f t="shared" ca="1" si="43"/>
        <v>46.762027389918053</v>
      </c>
      <c r="K121" s="307">
        <f t="shared" ca="1" si="44"/>
        <v>255.66172314924827</v>
      </c>
      <c r="L121" s="304">
        <f t="shared" ca="1" si="29"/>
        <v>259.90306633292789</v>
      </c>
      <c r="M121" s="306">
        <f t="shared" ca="1" si="45"/>
        <v>1.3866318113207996</v>
      </c>
      <c r="N121" s="304">
        <f t="shared" ca="1" si="46"/>
        <v>79.448150527262499</v>
      </c>
      <c r="P121" s="310">
        <f t="shared" ca="1" si="47"/>
        <v>11</v>
      </c>
      <c r="Q121" s="304">
        <f t="shared" ca="1" si="48"/>
        <v>1205.8174999999999</v>
      </c>
      <c r="R121" s="306">
        <f t="shared" ca="1" si="49"/>
        <v>0.59257700102424982</v>
      </c>
      <c r="S121" s="307">
        <f t="shared" ca="1" si="50"/>
        <v>4.7585395356840783</v>
      </c>
      <c r="T121" s="304">
        <f t="shared" ca="1" si="30"/>
        <v>46.681272845060811</v>
      </c>
      <c r="U121" s="311">
        <f t="shared" ca="1" si="31"/>
        <v>0</v>
      </c>
      <c r="V121" s="306">
        <f t="shared" ca="1" si="32"/>
        <v>1.1940767336917062</v>
      </c>
      <c r="W121" s="304">
        <f t="shared" ca="1" si="33"/>
        <v>409.70441047091089</v>
      </c>
      <c r="Y121" s="314" t="str">
        <f t="shared" ca="1" si="51"/>
        <v/>
      </c>
      <c r="Z121" s="315" t="str">
        <f t="shared" ca="1" si="52"/>
        <v/>
      </c>
      <c r="AA121" s="316" t="str">
        <f t="shared" ca="1" si="53"/>
        <v/>
      </c>
      <c r="AC121" s="310" t="e">
        <f t="shared" ca="1" si="54"/>
        <v>#N/A</v>
      </c>
      <c r="AD121" s="323" t="e">
        <f t="shared" ca="1" si="55"/>
        <v>#N/A</v>
      </c>
      <c r="AE121" s="324">
        <f t="shared" ca="1" si="34"/>
        <v>255.66172314924827</v>
      </c>
      <c r="AG121" s="306">
        <f t="shared" ca="1" si="56"/>
        <v>158.4415699131284</v>
      </c>
      <c r="AH121" s="304">
        <f t="shared" ca="1" si="57"/>
        <v>168.08577502820594</v>
      </c>
    </row>
    <row r="122" spans="1:34" x14ac:dyDescent="0.2">
      <c r="A122" s="347">
        <f t="shared" ca="1" si="35"/>
        <v>0.01</v>
      </c>
      <c r="B122" s="304">
        <f t="shared" ca="1" si="36"/>
        <v>1.1800000000000008</v>
      </c>
      <c r="D122" s="306">
        <f t="shared" ca="1" si="37"/>
        <v>30.603495214863766</v>
      </c>
      <c r="E122" s="307">
        <f t="shared" ca="1" si="38"/>
        <v>154.48181141965597</v>
      </c>
      <c r="F122" s="304">
        <f t="shared" ca="1" si="39"/>
        <v>157.48398007055937</v>
      </c>
      <c r="G122" s="306">
        <f t="shared" ca="1" si="40"/>
        <v>61.702366635905221</v>
      </c>
      <c r="H122" s="307">
        <f t="shared" ca="1" si="41"/>
        <v>331.14490058932807</v>
      </c>
      <c r="I122" s="304">
        <f t="shared" ca="1" si="42"/>
        <v>336.84436648812704</v>
      </c>
      <c r="J122" s="306">
        <f t="shared" ca="1" si="43"/>
        <v>47.377520881516361</v>
      </c>
      <c r="K122" s="307">
        <f t="shared" ca="1" si="44"/>
        <v>258.96544806457058</v>
      </c>
      <c r="L122" s="304">
        <f t="shared" ca="1" si="29"/>
        <v>263.2636184058905</v>
      </c>
      <c r="M122" s="306">
        <f t="shared" ca="1" si="45"/>
        <v>1.3865784793135683</v>
      </c>
      <c r="N122" s="304">
        <f t="shared" ca="1" si="46"/>
        <v>79.445094828335186</v>
      </c>
      <c r="P122" s="310">
        <f t="shared" ca="1" si="47"/>
        <v>11</v>
      </c>
      <c r="Q122" s="304">
        <f t="shared" ca="1" si="48"/>
        <v>1203.9524999999999</v>
      </c>
      <c r="R122" s="306">
        <f t="shared" ca="1" si="49"/>
        <v>0.59166048081542044</v>
      </c>
      <c r="S122" s="307">
        <f t="shared" ca="1" si="50"/>
        <v>4.7526229308759245</v>
      </c>
      <c r="T122" s="304">
        <f t="shared" ca="1" si="30"/>
        <v>46.623230951892822</v>
      </c>
      <c r="U122" s="311">
        <f t="shared" ca="1" si="31"/>
        <v>0</v>
      </c>
      <c r="V122" s="306">
        <f t="shared" ca="1" si="32"/>
        <v>1.1936822434548944</v>
      </c>
      <c r="W122" s="304">
        <f t="shared" ca="1" si="33"/>
        <v>413.42552488817893</v>
      </c>
      <c r="Y122" s="314" t="str">
        <f t="shared" ca="1" si="51"/>
        <v/>
      </c>
      <c r="Z122" s="315" t="str">
        <f t="shared" ca="1" si="52"/>
        <v/>
      </c>
      <c r="AA122" s="316" t="str">
        <f t="shared" ca="1" si="53"/>
        <v/>
      </c>
      <c r="AC122" s="310" t="e">
        <f t="shared" ca="1" si="54"/>
        <v>#N/A</v>
      </c>
      <c r="AD122" s="323" t="e">
        <f t="shared" ca="1" si="55"/>
        <v>#N/A</v>
      </c>
      <c r="AE122" s="324">
        <f t="shared" ca="1" si="34"/>
        <v>258.96544806457058</v>
      </c>
      <c r="AG122" s="306">
        <f t="shared" ca="1" si="56"/>
        <v>157.47373341385483</v>
      </c>
      <c r="AH122" s="304">
        <f t="shared" ca="1" si="57"/>
        <v>167.11784231169929</v>
      </c>
    </row>
    <row r="123" spans="1:34" x14ac:dyDescent="0.2">
      <c r="A123" s="347">
        <f t="shared" ca="1" si="35"/>
        <v>0.01</v>
      </c>
      <c r="B123" s="304">
        <f t="shared" ca="1" si="36"/>
        <v>1.1900000000000008</v>
      </c>
      <c r="D123" s="306">
        <f t="shared" ca="1" si="37"/>
        <v>30.434784703446709</v>
      </c>
      <c r="E123" s="307">
        <f t="shared" ca="1" si="38"/>
        <v>153.52771789582852</v>
      </c>
      <c r="F123" s="304">
        <f t="shared" ca="1" si="39"/>
        <v>156.51529088956855</v>
      </c>
      <c r="G123" s="306">
        <f t="shared" ca="1" si="40"/>
        <v>62.006714482939685</v>
      </c>
      <c r="H123" s="307">
        <f t="shared" ca="1" si="41"/>
        <v>332.68017776828634</v>
      </c>
      <c r="I123" s="304">
        <f t="shared" ca="1" si="42"/>
        <v>338.40941671429209</v>
      </c>
      <c r="J123" s="306">
        <f t="shared" ca="1" si="43"/>
        <v>47.996066287110587</v>
      </c>
      <c r="K123" s="307">
        <f t="shared" ca="1" si="44"/>
        <v>262.28457345635866</v>
      </c>
      <c r="L123" s="304">
        <f t="shared" ca="1" si="29"/>
        <v>266.63986920980273</v>
      </c>
      <c r="M123" s="306">
        <f t="shared" ca="1" si="45"/>
        <v>1.3865253787534977</v>
      </c>
      <c r="N123" s="304">
        <f t="shared" ca="1" si="46"/>
        <v>79.442052390353368</v>
      </c>
      <c r="P123" s="310">
        <f t="shared" ca="1" si="47"/>
        <v>11</v>
      </c>
      <c r="Q123" s="304">
        <f t="shared" ca="1" si="48"/>
        <v>1202.0874999999999</v>
      </c>
      <c r="R123" s="306">
        <f t="shared" ca="1" si="49"/>
        <v>0.59074396060659096</v>
      </c>
      <c r="S123" s="307">
        <f t="shared" ca="1" si="50"/>
        <v>4.7467154912698586</v>
      </c>
      <c r="T123" s="304">
        <f t="shared" ca="1" si="30"/>
        <v>46.565278969357315</v>
      </c>
      <c r="U123" s="311">
        <f t="shared" ca="1" si="31"/>
        <v>0</v>
      </c>
      <c r="V123" s="306">
        <f t="shared" ca="1" si="32"/>
        <v>1.1932860438249948</v>
      </c>
      <c r="W123" s="304">
        <f t="shared" ca="1" si="33"/>
        <v>417.13767488987992</v>
      </c>
      <c r="Y123" s="314" t="str">
        <f t="shared" ca="1" si="51"/>
        <v/>
      </c>
      <c r="Z123" s="315" t="str">
        <f t="shared" ca="1" si="52"/>
        <v/>
      </c>
      <c r="AA123" s="316" t="str">
        <f t="shared" ca="1" si="53"/>
        <v/>
      </c>
      <c r="AC123" s="310" t="e">
        <f t="shared" ca="1" si="54"/>
        <v>#N/A</v>
      </c>
      <c r="AD123" s="323" t="e">
        <f t="shared" ca="1" si="55"/>
        <v>#N/A</v>
      </c>
      <c r="AE123" s="324">
        <f t="shared" ca="1" si="34"/>
        <v>262.28457345635866</v>
      </c>
      <c r="AG123" s="306">
        <f t="shared" ca="1" si="56"/>
        <v>156.50497490637306</v>
      </c>
      <c r="AH123" s="304">
        <f t="shared" ca="1" si="57"/>
        <v>166.14898798175815</v>
      </c>
    </row>
    <row r="124" spans="1:34" x14ac:dyDescent="0.2">
      <c r="A124" s="347">
        <f t="shared" ca="1" si="35"/>
        <v>0.01</v>
      </c>
      <c r="B124" s="304">
        <f t="shared" ca="1" si="36"/>
        <v>1.2000000000000008</v>
      </c>
      <c r="D124" s="306">
        <f t="shared" ca="1" si="37"/>
        <v>30.26578047068968</v>
      </c>
      <c r="E124" s="307">
        <f t="shared" ca="1" si="38"/>
        <v>152.57282113875388</v>
      </c>
      <c r="F124" s="304">
        <f t="shared" ca="1" si="39"/>
        <v>155.54575924061112</v>
      </c>
      <c r="G124" s="306">
        <f t="shared" ca="1" si="40"/>
        <v>62.309372287646582</v>
      </c>
      <c r="H124" s="307">
        <f t="shared" ca="1" si="41"/>
        <v>334.2059059796739</v>
      </c>
      <c r="I124" s="304">
        <f t="shared" ca="1" si="42"/>
        <v>339.96477091983394</v>
      </c>
      <c r="J124" s="306">
        <f t="shared" ca="1" si="43"/>
        <v>48.617646720963521</v>
      </c>
      <c r="K124" s="307">
        <f t="shared" ca="1" si="44"/>
        <v>265.61900387509849</v>
      </c>
      <c r="L124" s="304">
        <f t="shared" ca="1" si="29"/>
        <v>270.03172182594398</v>
      </c>
      <c r="M124" s="306">
        <f t="shared" ca="1" si="45"/>
        <v>1.3864725060675673</v>
      </c>
      <c r="N124" s="304">
        <f t="shared" ca="1" si="46"/>
        <v>79.439023008598028</v>
      </c>
      <c r="P124" s="310">
        <f t="shared" ca="1" si="47"/>
        <v>11</v>
      </c>
      <c r="Q124" s="304">
        <f t="shared" ca="1" si="48"/>
        <v>1200.2224999999999</v>
      </c>
      <c r="R124" s="306">
        <f t="shared" ca="1" si="49"/>
        <v>0.58982744039776147</v>
      </c>
      <c r="S124" s="307">
        <f t="shared" ca="1" si="50"/>
        <v>4.7408172168658806</v>
      </c>
      <c r="T124" s="304">
        <f t="shared" ca="1" si="30"/>
        <v>46.507416897454291</v>
      </c>
      <c r="U124" s="311">
        <f t="shared" ca="1" si="31"/>
        <v>0</v>
      </c>
      <c r="V124" s="306">
        <f t="shared" ca="1" si="32"/>
        <v>1.1928881479332287</v>
      </c>
      <c r="W124" s="304">
        <f t="shared" ca="1" si="33"/>
        <v>420.84050223942654</v>
      </c>
      <c r="Y124" s="314" t="str">
        <f t="shared" ca="1" si="51"/>
        <v/>
      </c>
      <c r="Z124" s="315" t="str">
        <f t="shared" ca="1" si="52"/>
        <v/>
      </c>
      <c r="AA124" s="316" t="str">
        <f t="shared" ca="1" si="53"/>
        <v/>
      </c>
      <c r="AC124" s="310" t="e">
        <f t="shared" ca="1" si="54"/>
        <v>#N/A</v>
      </c>
      <c r="AD124" s="323" t="e">
        <f t="shared" ca="1" si="55"/>
        <v>#N/A</v>
      </c>
      <c r="AE124" s="324">
        <f t="shared" ca="1" si="34"/>
        <v>265.61900387509849</v>
      </c>
      <c r="AG124" s="306">
        <f t="shared" ca="1" si="56"/>
        <v>155.53537303525059</v>
      </c>
      <c r="AH124" s="304">
        <f t="shared" ca="1" si="57"/>
        <v>165.17929067676891</v>
      </c>
    </row>
    <row r="125" spans="1:34" x14ac:dyDescent="0.2">
      <c r="A125" s="347">
        <f t="shared" ca="1" si="35"/>
        <v>0.01</v>
      </c>
      <c r="B125" s="304">
        <f t="shared" ca="1" si="36"/>
        <v>1.2100000000000009</v>
      </c>
      <c r="D125" s="306">
        <f t="shared" ca="1" si="37"/>
        <v>30.054136119660978</v>
      </c>
      <c r="E125" s="307">
        <f t="shared" ca="1" si="38"/>
        <v>151.38998359057632</v>
      </c>
      <c r="F125" s="304">
        <f t="shared" ca="1" si="39"/>
        <v>154.34434952227463</v>
      </c>
      <c r="G125" s="306">
        <f t="shared" ca="1" si="40"/>
        <v>62.60991364884319</v>
      </c>
      <c r="H125" s="307">
        <f t="shared" ca="1" si="41"/>
        <v>335.71980581557966</v>
      </c>
      <c r="I125" s="304">
        <f t="shared" ca="1" si="42"/>
        <v>341.50811015840623</v>
      </c>
      <c r="J125" s="306">
        <f t="shared" ca="1" si="43"/>
        <v>49.242243150645969</v>
      </c>
      <c r="K125" s="307">
        <f t="shared" ca="1" si="44"/>
        <v>268.96863243407478</v>
      </c>
      <c r="L125" s="304">
        <f t="shared" ca="1" si="29"/>
        <v>273.439067698754</v>
      </c>
      <c r="M125" s="306">
        <f t="shared" ca="1" si="45"/>
        <v>1.3864198573924744</v>
      </c>
      <c r="N125" s="304">
        <f t="shared" ca="1" si="46"/>
        <v>79.43600646171825</v>
      </c>
      <c r="P125" s="310">
        <f t="shared" ca="1" si="47"/>
        <v>12</v>
      </c>
      <c r="Q125" s="304">
        <f t="shared" ca="1" si="48"/>
        <v>1197.2639999999997</v>
      </c>
      <c r="R125" s="306">
        <f t="shared" ca="1" si="49"/>
        <v>0.58837353957319194</v>
      </c>
      <c r="S125" s="307">
        <f t="shared" ca="1" si="50"/>
        <v>4.7349334814701489</v>
      </c>
      <c r="T125" s="304">
        <f t="shared" ca="1" si="30"/>
        <v>46.449697453222164</v>
      </c>
      <c r="U125" s="311">
        <f t="shared" ca="1" si="31"/>
        <v>0</v>
      </c>
      <c r="V125" s="306">
        <f t="shared" ca="1" si="32"/>
        <v>1.1924885702665202</v>
      </c>
      <c r="W125" s="304">
        <f t="shared" ca="1" si="33"/>
        <v>424.52790713863544</v>
      </c>
      <c r="Y125" s="314" t="str">
        <f t="shared" ca="1" si="51"/>
        <v/>
      </c>
      <c r="Z125" s="315" t="str">
        <f t="shared" ca="1" si="52"/>
        <v/>
      </c>
      <c r="AA125" s="316" t="str">
        <f t="shared" ca="1" si="53"/>
        <v/>
      </c>
      <c r="AC125" s="310" t="e">
        <f t="shared" ca="1" si="54"/>
        <v>#N/A</v>
      </c>
      <c r="AD125" s="323" t="e">
        <f t="shared" ca="1" si="55"/>
        <v>#N/A</v>
      </c>
      <c r="AE125" s="324">
        <f t="shared" ca="1" si="34"/>
        <v>268.96863243407478</v>
      </c>
      <c r="AG125" s="306">
        <f t="shared" ca="1" si="56"/>
        <v>154.33387652620166</v>
      </c>
      <c r="AH125" s="304">
        <f t="shared" ca="1" si="57"/>
        <v>163.97769911637735</v>
      </c>
    </row>
    <row r="126" spans="1:34" x14ac:dyDescent="0.2">
      <c r="A126" s="347">
        <f t="shared" ca="1" si="35"/>
        <v>0.01</v>
      </c>
      <c r="B126" s="304">
        <f t="shared" ca="1" si="36"/>
        <v>1.2200000000000009</v>
      </c>
      <c r="D126" s="306">
        <f t="shared" ca="1" si="37"/>
        <v>29.79986287764692</v>
      </c>
      <c r="E126" s="307">
        <f t="shared" ca="1" si="38"/>
        <v>149.97945817950938</v>
      </c>
      <c r="F126" s="304">
        <f t="shared" ca="1" si="39"/>
        <v>152.91131319606723</v>
      </c>
      <c r="G126" s="306">
        <f t="shared" ca="1" si="40"/>
        <v>62.907912277619658</v>
      </c>
      <c r="H126" s="307">
        <f t="shared" ca="1" si="41"/>
        <v>337.21960039737473</v>
      </c>
      <c r="I126" s="304">
        <f t="shared" ca="1" si="42"/>
        <v>343.03711799059556</v>
      </c>
      <c r="J126" s="306">
        <f t="shared" ca="1" si="43"/>
        <v>49.869832280278281</v>
      </c>
      <c r="K126" s="307">
        <f t="shared" ca="1" si="44"/>
        <v>272.33332946513957</v>
      </c>
      <c r="L126" s="304">
        <f t="shared" ca="1" si="29"/>
        <v>276.86177509586139</v>
      </c>
      <c r="M126" s="306">
        <f t="shared" ca="1" si="45"/>
        <v>1.3863674285854739</v>
      </c>
      <c r="N126" s="304">
        <f t="shared" ca="1" si="46"/>
        <v>79.433002512352218</v>
      </c>
      <c r="P126" s="310">
        <f t="shared" ca="1" si="47"/>
        <v>12</v>
      </c>
      <c r="Q126" s="304">
        <f t="shared" ca="1" si="48"/>
        <v>1193.2119999999995</v>
      </c>
      <c r="R126" s="306">
        <f t="shared" ca="1" si="49"/>
        <v>0.58638225813288247</v>
      </c>
      <c r="S126" s="307">
        <f t="shared" ca="1" si="50"/>
        <v>4.7290696588888199</v>
      </c>
      <c r="T126" s="304">
        <f t="shared" ca="1" si="30"/>
        <v>46.392173353699327</v>
      </c>
      <c r="U126" s="311">
        <f t="shared" ca="1" si="31"/>
        <v>0</v>
      </c>
      <c r="V126" s="306">
        <f t="shared" ca="1" si="32"/>
        <v>1.1920873280176481</v>
      </c>
      <c r="W126" s="304">
        <f t="shared" ca="1" si="33"/>
        <v>428.19370406297639</v>
      </c>
      <c r="Y126" s="314" t="str">
        <f t="shared" ca="1" si="51"/>
        <v/>
      </c>
      <c r="Z126" s="315" t="str">
        <f t="shared" ca="1" si="52"/>
        <v/>
      </c>
      <c r="AA126" s="316" t="str">
        <f t="shared" ca="1" si="53"/>
        <v/>
      </c>
      <c r="AC126" s="310" t="e">
        <f t="shared" ca="1" si="54"/>
        <v>#N/A</v>
      </c>
      <c r="AD126" s="323" t="e">
        <f t="shared" ca="1" si="55"/>
        <v>#N/A</v>
      </c>
      <c r="AE126" s="324">
        <f t="shared" ca="1" si="34"/>
        <v>272.33332946513957</v>
      </c>
      <c r="AG126" s="306">
        <f t="shared" ca="1" si="56"/>
        <v>152.90073607226239</v>
      </c>
      <c r="AH126" s="304">
        <f t="shared" ca="1" si="57"/>
        <v>162.54446398702029</v>
      </c>
    </row>
    <row r="127" spans="1:34" x14ac:dyDescent="0.2">
      <c r="A127" s="347">
        <f t="shared" ca="1" si="35"/>
        <v>0.01</v>
      </c>
      <c r="B127" s="304">
        <f t="shared" ca="1" si="36"/>
        <v>1.2300000000000009</v>
      </c>
      <c r="D127" s="306">
        <f t="shared" ca="1" si="37"/>
        <v>29.545468157737364</v>
      </c>
      <c r="E127" s="307">
        <f t="shared" ca="1" si="38"/>
        <v>148.56929769050902</v>
      </c>
      <c r="F127" s="304">
        <f t="shared" ca="1" si="39"/>
        <v>151.4786153386377</v>
      </c>
      <c r="G127" s="306">
        <f t="shared" ca="1" si="40"/>
        <v>63.203366959197034</v>
      </c>
      <c r="H127" s="307">
        <f t="shared" ca="1" si="41"/>
        <v>338.70529337427985</v>
      </c>
      <c r="I127" s="304">
        <f t="shared" ca="1" si="42"/>
        <v>344.551797781895</v>
      </c>
      <c r="J127" s="306">
        <f t="shared" ca="1" si="43"/>
        <v>50.500388676462364</v>
      </c>
      <c r="K127" s="307">
        <f t="shared" ca="1" si="44"/>
        <v>275.71295393399782</v>
      </c>
      <c r="L127" s="304">
        <f t="shared" ca="1" si="29"/>
        <v>280.29970071957723</v>
      </c>
      <c r="M127" s="306">
        <f t="shared" ca="1" si="45"/>
        <v>1.3863152155857577</v>
      </c>
      <c r="N127" s="304">
        <f t="shared" ca="1" si="46"/>
        <v>79.430010927832754</v>
      </c>
      <c r="P127" s="310">
        <f t="shared" ca="1" si="47"/>
        <v>12</v>
      </c>
      <c r="Q127" s="304">
        <f t="shared" ca="1" si="48"/>
        <v>1189.1599999999996</v>
      </c>
      <c r="R127" s="306">
        <f t="shared" ca="1" si="49"/>
        <v>0.58439097669257312</v>
      </c>
      <c r="S127" s="307">
        <f t="shared" ca="1" si="50"/>
        <v>4.7232257491218945</v>
      </c>
      <c r="T127" s="304">
        <f t="shared" ca="1" si="30"/>
        <v>46.334844598885788</v>
      </c>
      <c r="U127" s="311">
        <f t="shared" ca="1" si="31"/>
        <v>0</v>
      </c>
      <c r="V127" s="306">
        <f t="shared" ca="1" si="32"/>
        <v>1.1916844397199244</v>
      </c>
      <c r="W127" s="304">
        <f t="shared" ca="1" si="33"/>
        <v>431.83743257780748</v>
      </c>
      <c r="Y127" s="314" t="str">
        <f t="shared" ca="1" si="51"/>
        <v/>
      </c>
      <c r="Z127" s="315" t="str">
        <f t="shared" ca="1" si="52"/>
        <v/>
      </c>
      <c r="AA127" s="316" t="str">
        <f t="shared" ca="1" si="53"/>
        <v/>
      </c>
      <c r="AC127" s="310" t="e">
        <f t="shared" ca="1" si="54"/>
        <v>#N/A</v>
      </c>
      <c r="AD127" s="323" t="e">
        <f t="shared" ca="1" si="55"/>
        <v>#N/A</v>
      </c>
      <c r="AE127" s="324">
        <f t="shared" ca="1" si="34"/>
        <v>275.71295393399782</v>
      </c>
      <c r="AG127" s="306">
        <f t="shared" ca="1" si="56"/>
        <v>151.4679321641359</v>
      </c>
      <c r="AH127" s="304">
        <f t="shared" ca="1" si="57"/>
        <v>161.11156577228945</v>
      </c>
    </row>
    <row r="128" spans="1:34" x14ac:dyDescent="0.2">
      <c r="A128" s="347">
        <f t="shared" ca="1" si="35"/>
        <v>0.01</v>
      </c>
      <c r="B128" s="304">
        <f t="shared" ca="1" si="36"/>
        <v>1.2400000000000009</v>
      </c>
      <c r="D128" s="306">
        <f t="shared" ca="1" si="37"/>
        <v>29.290975043980769</v>
      </c>
      <c r="E128" s="307">
        <f t="shared" ca="1" si="38"/>
        <v>147.15961685435283</v>
      </c>
      <c r="F128" s="304">
        <f t="shared" ca="1" si="39"/>
        <v>150.046373004305</v>
      </c>
      <c r="G128" s="306">
        <f t="shared" ca="1" si="40"/>
        <v>63.496276709636838</v>
      </c>
      <c r="H128" s="307">
        <f t="shared" ca="1" si="41"/>
        <v>340.1768895428234</v>
      </c>
      <c r="I128" s="304">
        <f t="shared" ca="1" si="42"/>
        <v>346.05215406787607</v>
      </c>
      <c r="J128" s="306">
        <f t="shared" ca="1" si="43"/>
        <v>51.133886894806537</v>
      </c>
      <c r="K128" s="307">
        <f t="shared" ca="1" si="44"/>
        <v>279.10736484858336</v>
      </c>
      <c r="L128" s="304">
        <f t="shared" ca="1" si="29"/>
        <v>283.75270131170754</v>
      </c>
      <c r="M128" s="306">
        <f t="shared" ca="1" si="45"/>
        <v>1.3862632144121942</v>
      </c>
      <c r="N128" s="304">
        <f t="shared" ca="1" si="46"/>
        <v>79.427031480057849</v>
      </c>
      <c r="P128" s="310">
        <f t="shared" ca="1" si="47"/>
        <v>12</v>
      </c>
      <c r="Q128" s="304">
        <f t="shared" ca="1" si="48"/>
        <v>1185.1079999999995</v>
      </c>
      <c r="R128" s="306">
        <f t="shared" ca="1" si="49"/>
        <v>0.58239969525226365</v>
      </c>
      <c r="S128" s="307">
        <f t="shared" ca="1" si="50"/>
        <v>4.7174017521693719</v>
      </c>
      <c r="T128" s="304">
        <f t="shared" ca="1" si="30"/>
        <v>46.277711188781538</v>
      </c>
      <c r="U128" s="311">
        <f t="shared" ca="1" si="31"/>
        <v>0</v>
      </c>
      <c r="V128" s="306">
        <f t="shared" ca="1" si="32"/>
        <v>1.1912799238853908</v>
      </c>
      <c r="W128" s="304">
        <f t="shared" ca="1" si="33"/>
        <v>435.45864084055535</v>
      </c>
      <c r="Y128" s="314" t="str">
        <f t="shared" ca="1" si="51"/>
        <v/>
      </c>
      <c r="Z128" s="315" t="str">
        <f t="shared" ca="1" si="52"/>
        <v/>
      </c>
      <c r="AA128" s="316" t="str">
        <f t="shared" ca="1" si="53"/>
        <v/>
      </c>
      <c r="AC128" s="310" t="e">
        <f t="shared" ca="1" si="54"/>
        <v>#N/A</v>
      </c>
      <c r="AD128" s="323" t="e">
        <f t="shared" ca="1" si="55"/>
        <v>#N/A</v>
      </c>
      <c r="AE128" s="324">
        <f t="shared" ca="1" si="34"/>
        <v>279.10736484858336</v>
      </c>
      <c r="AG128" s="306">
        <f t="shared" ca="1" si="56"/>
        <v>150.03558180973732</v>
      </c>
      <c r="AH128" s="304">
        <f t="shared" ca="1" si="57"/>
        <v>159.67912147312632</v>
      </c>
    </row>
    <row r="129" spans="1:34" x14ac:dyDescent="0.2">
      <c r="A129" s="347">
        <f t="shared" ca="1" si="35"/>
        <v>0.01</v>
      </c>
      <c r="B129" s="304">
        <f t="shared" ca="1" si="36"/>
        <v>1.2500000000000009</v>
      </c>
      <c r="D129" s="306">
        <f t="shared" ca="1" si="37"/>
        <v>29.036406378192776</v>
      </c>
      <c r="E129" s="307">
        <f t="shared" ca="1" si="38"/>
        <v>145.75052916935687</v>
      </c>
      <c r="F129" s="304">
        <f t="shared" ca="1" si="39"/>
        <v>148.61470199313089</v>
      </c>
      <c r="G129" s="306">
        <f t="shared" ca="1" si="40"/>
        <v>63.786640773418767</v>
      </c>
      <c r="H129" s="307">
        <f t="shared" ca="1" si="41"/>
        <v>341.63439483451697</v>
      </c>
      <c r="I129" s="304">
        <f t="shared" ca="1" si="42"/>
        <v>347.53819254163102</v>
      </c>
      <c r="J129" s="306">
        <f t="shared" ca="1" si="43"/>
        <v>51.770301482221818</v>
      </c>
      <c r="K129" s="307">
        <f t="shared" ca="1" si="44"/>
        <v>282.51642127047006</v>
      </c>
      <c r="L129" s="304">
        <f t="shared" ca="1" si="29"/>
        <v>287.22063366519097</v>
      </c>
      <c r="M129" s="306">
        <f t="shared" ca="1" si="45"/>
        <v>1.3862114211611463</v>
      </c>
      <c r="N129" s="304">
        <f t="shared" ca="1" si="46"/>
        <v>79.424063945365532</v>
      </c>
      <c r="P129" s="310">
        <f t="shared" ca="1" si="47"/>
        <v>12</v>
      </c>
      <c r="Q129" s="304">
        <f t="shared" ca="1" si="48"/>
        <v>1181.0559999999996</v>
      </c>
      <c r="R129" s="306">
        <f t="shared" ca="1" si="49"/>
        <v>0.5804084138119544</v>
      </c>
      <c r="S129" s="307">
        <f t="shared" ca="1" si="50"/>
        <v>4.7115976680312519</v>
      </c>
      <c r="T129" s="304">
        <f t="shared" ca="1" si="30"/>
        <v>46.220773123386586</v>
      </c>
      <c r="U129" s="311">
        <f t="shared" ca="1" si="31"/>
        <v>0</v>
      </c>
      <c r="V129" s="306">
        <f t="shared" ca="1" si="32"/>
        <v>1.1908737990032259</v>
      </c>
      <c r="W129" s="304">
        <f t="shared" ca="1" si="33"/>
        <v>439.05688561833261</v>
      </c>
      <c r="Y129" s="314" t="str">
        <f t="shared" ca="1" si="51"/>
        <v/>
      </c>
      <c r="Z129" s="315" t="str">
        <f t="shared" ca="1" si="52"/>
        <v/>
      </c>
      <c r="AA129" s="316" t="str">
        <f t="shared" ca="1" si="53"/>
        <v/>
      </c>
      <c r="AC129" s="310" t="e">
        <f t="shared" ca="1" si="54"/>
        <v>#N/A</v>
      </c>
      <c r="AD129" s="323" t="e">
        <f t="shared" ca="1" si="55"/>
        <v>#N/A</v>
      </c>
      <c r="AE129" s="324">
        <f t="shared" ca="1" si="34"/>
        <v>282.51642127047006</v>
      </c>
      <c r="AG129" s="306">
        <f t="shared" ca="1" si="56"/>
        <v>148.6038007612255</v>
      </c>
      <c r="AH129" s="304">
        <f t="shared" ca="1" si="57"/>
        <v>158.24724683484982</v>
      </c>
    </row>
    <row r="130" spans="1:34" x14ac:dyDescent="0.2">
      <c r="A130" s="347">
        <f t="shared" ca="1" si="35"/>
        <v>0.01</v>
      </c>
      <c r="B130" s="304">
        <f t="shared" ca="1" si="36"/>
        <v>1.2600000000000009</v>
      </c>
      <c r="D130" s="306">
        <f t="shared" ca="1" si="37"/>
        <v>28.781784757297409</v>
      </c>
      <c r="E130" s="307">
        <f t="shared" ca="1" si="38"/>
        <v>144.34214688518566</v>
      </c>
      <c r="F130" s="304">
        <f t="shared" ca="1" si="39"/>
        <v>147.18371683457349</v>
      </c>
      <c r="G130" s="306">
        <f t="shared" ca="1" si="40"/>
        <v>64.074458620991749</v>
      </c>
      <c r="H130" s="307">
        <f t="shared" ca="1" si="41"/>
        <v>343.07781630336882</v>
      </c>
      <c r="I130" s="304">
        <f t="shared" ca="1" si="42"/>
        <v>349.00992004105166</v>
      </c>
      <c r="J130" s="306">
        <f t="shared" ca="1" si="43"/>
        <v>52.409606979193867</v>
      </c>
      <c r="K130" s="307">
        <f t="shared" ca="1" si="44"/>
        <v>285.93998232615951</v>
      </c>
      <c r="L130" s="304">
        <f t="shared" ca="1" si="29"/>
        <v>290.70335463561128</v>
      </c>
      <c r="M130" s="306">
        <f t="shared" ca="1" si="45"/>
        <v>1.3861598320043595</v>
      </c>
      <c r="N130" s="304">
        <f t="shared" ca="1" si="46"/>
        <v>79.421108104413022</v>
      </c>
      <c r="P130" s="310">
        <f t="shared" ca="1" si="47"/>
        <v>12</v>
      </c>
      <c r="Q130" s="304">
        <f t="shared" ca="1" si="48"/>
        <v>1177.0039999999997</v>
      </c>
      <c r="R130" s="306">
        <f t="shared" ca="1" si="49"/>
        <v>0.57841713237164505</v>
      </c>
      <c r="S130" s="307">
        <f t="shared" ca="1" si="50"/>
        <v>4.7058134967075356</v>
      </c>
      <c r="T130" s="304">
        <f t="shared" ca="1" si="30"/>
        <v>46.164030402700924</v>
      </c>
      <c r="U130" s="311">
        <f t="shared" ca="1" si="31"/>
        <v>0</v>
      </c>
      <c r="V130" s="306">
        <f t="shared" ca="1" si="32"/>
        <v>1.1904660835381828</v>
      </c>
      <c r="W130" s="304">
        <f t="shared" ca="1" si="33"/>
        <v>442.63173230214119</v>
      </c>
      <c r="Y130" s="314" t="str">
        <f t="shared" ca="1" si="51"/>
        <v/>
      </c>
      <c r="Z130" s="315" t="str">
        <f t="shared" ca="1" si="52"/>
        <v/>
      </c>
      <c r="AA130" s="316" t="str">
        <f t="shared" ca="1" si="53"/>
        <v/>
      </c>
      <c r="AC130" s="310" t="e">
        <f t="shared" ca="1" si="54"/>
        <v>#N/A</v>
      </c>
      <c r="AD130" s="323" t="e">
        <f t="shared" ca="1" si="55"/>
        <v>#N/A</v>
      </c>
      <c r="AE130" s="324">
        <f t="shared" ca="1" si="34"/>
        <v>285.93998232615951</v>
      </c>
      <c r="AG130" s="306">
        <f t="shared" ca="1" si="56"/>
        <v>147.17270349859461</v>
      </c>
      <c r="AH130" s="304">
        <f t="shared" ca="1" si="57"/>
        <v>156.81605633074457</v>
      </c>
    </row>
    <row r="131" spans="1:34" x14ac:dyDescent="0.2">
      <c r="A131" s="347">
        <f t="shared" ca="1" si="35"/>
        <v>0.01</v>
      </c>
      <c r="B131" s="304">
        <f t="shared" ca="1" si="36"/>
        <v>1.2700000000000009</v>
      </c>
      <c r="D131" s="306">
        <f t="shared" ca="1" si="37"/>
        <v>28.527132530772011</v>
      </c>
      <c r="E131" s="307">
        <f t="shared" ca="1" si="38"/>
        <v>142.93458098734015</v>
      </c>
      <c r="F131" s="304">
        <f t="shared" ca="1" si="39"/>
        <v>145.75353077182979</v>
      </c>
      <c r="G131" s="306">
        <f t="shared" ca="1" si="40"/>
        <v>64.359729946299467</v>
      </c>
      <c r="H131" s="307">
        <f t="shared" ca="1" si="41"/>
        <v>344.5071621132422</v>
      </c>
      <c r="I131" s="304">
        <f t="shared" ca="1" si="42"/>
        <v>350.46734453595008</v>
      </c>
      <c r="J131" s="306">
        <f t="shared" ca="1" si="43"/>
        <v>53.051777922030325</v>
      </c>
      <c r="K131" s="307">
        <f t="shared" ca="1" si="44"/>
        <v>289.37790721824257</v>
      </c>
      <c r="L131" s="304">
        <f t="shared" ca="1" si="29"/>
        <v>294.20072115258017</v>
      </c>
      <c r="M131" s="306">
        <f t="shared" ca="1" si="45"/>
        <v>1.3861084431869242</v>
      </c>
      <c r="N131" s="304">
        <f t="shared" ca="1" si="46"/>
        <v>79.418163742059804</v>
      </c>
      <c r="P131" s="310">
        <f t="shared" ca="1" si="47"/>
        <v>12</v>
      </c>
      <c r="Q131" s="304">
        <f t="shared" ca="1" si="48"/>
        <v>1172.9519999999995</v>
      </c>
      <c r="R131" s="306">
        <f t="shared" ca="1" si="49"/>
        <v>0.57642585093133558</v>
      </c>
      <c r="S131" s="307">
        <f t="shared" ca="1" si="50"/>
        <v>4.700049238198222</v>
      </c>
      <c r="T131" s="304">
        <f t="shared" ca="1" si="30"/>
        <v>46.107483026724559</v>
      </c>
      <c r="U131" s="311">
        <f t="shared" ca="1" si="31"/>
        <v>0</v>
      </c>
      <c r="V131" s="306">
        <f t="shared" ca="1" si="32"/>
        <v>1.1900567959290429</v>
      </c>
      <c r="W131" s="304">
        <f t="shared" ca="1" si="33"/>
        <v>446.18275491769884</v>
      </c>
      <c r="Y131" s="314" t="str">
        <f t="shared" ca="1" si="51"/>
        <v/>
      </c>
      <c r="Z131" s="315" t="str">
        <f t="shared" ca="1" si="52"/>
        <v/>
      </c>
      <c r="AA131" s="316" t="str">
        <f t="shared" ca="1" si="53"/>
        <v/>
      </c>
      <c r="AC131" s="310" t="e">
        <f t="shared" ca="1" si="54"/>
        <v>#N/A</v>
      </c>
      <c r="AD131" s="323" t="e">
        <f t="shared" ca="1" si="55"/>
        <v>#N/A</v>
      </c>
      <c r="AE131" s="324">
        <f t="shared" ca="1" si="34"/>
        <v>289.37790721824257</v>
      </c>
      <c r="AG131" s="306">
        <f t="shared" ca="1" si="56"/>
        <v>145.74240321395226</v>
      </c>
      <c r="AH131" s="304">
        <f t="shared" ca="1" si="57"/>
        <v>155.38566314633519</v>
      </c>
    </row>
    <row r="132" spans="1:34" x14ac:dyDescent="0.2">
      <c r="A132" s="347">
        <f t="shared" ca="1" si="35"/>
        <v>0.01</v>
      </c>
      <c r="B132" s="304">
        <f t="shared" ca="1" si="36"/>
        <v>1.2800000000000009</v>
      </c>
      <c r="D132" s="306">
        <f t="shared" ca="1" si="37"/>
        <v>28.272471798196126</v>
      </c>
      <c r="E132" s="307">
        <f t="shared" ca="1" si="38"/>
        <v>141.52794118232239</v>
      </c>
      <c r="F132" s="304">
        <f t="shared" ca="1" si="39"/>
        <v>144.32425574686573</v>
      </c>
      <c r="G132" s="306">
        <f t="shared" ca="1" si="40"/>
        <v>64.642454664281431</v>
      </c>
      <c r="H132" s="307">
        <f t="shared" ca="1" si="41"/>
        <v>345.92244152506544</v>
      </c>
      <c r="I132" s="304">
        <f t="shared" ca="1" si="42"/>
        <v>351.91047511502978</v>
      </c>
      <c r="J132" s="306">
        <f t="shared" ca="1" si="43"/>
        <v>53.696788845083233</v>
      </c>
      <c r="K132" s="307">
        <f t="shared" ca="1" si="44"/>
        <v>292.83005523643413</v>
      </c>
      <c r="L132" s="304">
        <f t="shared" ref="L132:L195" ca="1" si="58">SQRT(pos_x^2+pos_z^2)</f>
        <v>297.71259023099196</v>
      </c>
      <c r="M132" s="306">
        <f t="shared" ca="1" si="45"/>
        <v>1.3860572510253013</v>
      </c>
      <c r="N132" s="304">
        <f t="shared" ca="1" si="46"/>
        <v>79.41523064725466</v>
      </c>
      <c r="P132" s="310">
        <f t="shared" ca="1" si="47"/>
        <v>12</v>
      </c>
      <c r="Q132" s="304">
        <f t="shared" ca="1" si="48"/>
        <v>1168.8999999999996</v>
      </c>
      <c r="R132" s="306">
        <f t="shared" ca="1" si="49"/>
        <v>0.57443456949102623</v>
      </c>
      <c r="S132" s="307">
        <f t="shared" ca="1" si="50"/>
        <v>4.694304892503312</v>
      </c>
      <c r="T132" s="304">
        <f t="shared" ref="T132:T195" ca="1" si="59">m*g</f>
        <v>46.051130995457491</v>
      </c>
      <c r="U132" s="311">
        <f t="shared" ref="U132:U195" ca="1" si="60">IF(pos_xz&lt;L_rampe,Poids*COS(Beta),0)</f>
        <v>0</v>
      </c>
      <c r="V132" s="306">
        <f t="shared" ref="V132:V195" ca="1" si="61">Rho_moyen*(20000-Alt_rampe-pos_z)/(20000+Alt_rampe+pos_z)</f>
        <v>1.1896459545870917</v>
      </c>
      <c r="W132" s="304">
        <f t="shared" ref="W132:W195" ca="1" si="62">1/2*Rho*Sref*Cx*vit_xz^2</f>
        <v>449.70953613294336</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292.83005523643413</v>
      </c>
      <c r="AG132" s="306">
        <f t="shared" ca="1" si="56"/>
        <v>144.31301179648125</v>
      </c>
      <c r="AH132" s="304">
        <f t="shared" ca="1" si="57"/>
        <v>153.95617916434492</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28.017824406905078</v>
      </c>
      <c r="E133" s="307">
        <f t="shared" ref="E133:E196" ca="1" si="67">IF(AND(L132&lt;L_rampe,Poussee&lt;Poids*SIN(M132)),0,(-W132+Poussee)/m*SIN(M132)+U132/m*COS(M132)-Poids/m)</f>
        <v>140.12233588347232</v>
      </c>
      <c r="F133" s="304">
        <f t="shared" ref="F133:F196" ca="1" si="68">SQRT(acc_x^2+acc_z^2)</f>
        <v>142.89600238612974</v>
      </c>
      <c r="G133" s="306">
        <f t="shared" ref="G133:G196" ca="1" si="69">G132+acc_x*pas</f>
        <v>64.922632908350479</v>
      </c>
      <c r="H133" s="307">
        <f t="shared" ref="H133:H196" ca="1" si="70">H132+acc_z*pas</f>
        <v>347.32366488390016</v>
      </c>
      <c r="I133" s="304">
        <f t="shared" ref="I133:I196" ca="1" si="71">SQRT(vit_x^2+vit_z^2)</f>
        <v>353.33932197271253</v>
      </c>
      <c r="J133" s="306">
        <f t="shared" ref="J133:J196" ca="1" si="72">J132+0.5*(vit_x+G132)*pas*(K132&gt;=0)</f>
        <v>54.344614282946395</v>
      </c>
      <c r="K133" s="307">
        <f t="shared" ref="K133:K196" ca="1" si="73">K132+0.5*(vit_z+H132)*pas</f>
        <v>296.29628576847898</v>
      </c>
      <c r="L133" s="304">
        <f t="shared" ca="1" si="58"/>
        <v>301.23881898214643</v>
      </c>
      <c r="M133" s="306">
        <f t="shared" ref="M133:M196" ca="1" si="74">IF(AND(L132&gt;L_rampe,G133&gt;0),ATAN2(G133,H133),$M$4)</f>
        <v>1.3860062519054173</v>
      </c>
      <c r="N133" s="304">
        <f t="shared" ref="N133:N196" ca="1" si="75">DEGREES(Beta)</f>
        <v>79.412308612926424</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4.6885804596228047</v>
      </c>
      <c r="T133" s="304">
        <f t="shared" ca="1" si="59"/>
        <v>45.994974308899714</v>
      </c>
      <c r="U133" s="311">
        <f t="shared" ca="1" si="60"/>
        <v>0</v>
      </c>
      <c r="V133" s="306">
        <f t="shared" ca="1" si="61"/>
        <v>1.1892335778946139</v>
      </c>
      <c r="W133" s="304">
        <f t="shared" ca="1" si="62"/>
        <v>453.21166726225886</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296.29628576847898</v>
      </c>
      <c r="AG133" s="306">
        <f t="shared" ref="AG133:AG196" ca="1" si="85">IF(AND(L132&lt;L_rampe,Poussee&lt;Poids*SIN(M132)),0,(-W132+Poussee)/m-Poids*SIN(M132)/m)</f>
        <v>142.88463981808218</v>
      </c>
      <c r="AH133" s="304">
        <f t="shared" ref="AH133:AH196" ca="1" si="86">IF(AND(L132&lt;L_rampe,Poussee&lt;Poids*SIN(M132)), g*SIN(M132), (-W132+Poussee)/m)</f>
        <v>152.52771495033463</v>
      </c>
    </row>
    <row r="134" spans="1:34" x14ac:dyDescent="0.2">
      <c r="A134" s="347">
        <f t="shared" ca="1" si="64"/>
        <v>0.01</v>
      </c>
      <c r="B134" s="304">
        <f t="shared" ca="1" si="65"/>
        <v>1.3000000000000009</v>
      </c>
      <c r="D134" s="306">
        <f t="shared" ca="1" si="66"/>
        <v>27.763211949748353</v>
      </c>
      <c r="E134" s="307">
        <f t="shared" ca="1" si="67"/>
        <v>138.71787219747543</v>
      </c>
      <c r="F134" s="304">
        <f t="shared" ca="1" si="68"/>
        <v>141.46887998694899</v>
      </c>
      <c r="G134" s="306">
        <f t="shared" ca="1" si="69"/>
        <v>65.200265027847962</v>
      </c>
      <c r="H134" s="307">
        <f t="shared" ca="1" si="70"/>
        <v>348.71084360587491</v>
      </c>
      <c r="I134" s="304">
        <f t="shared" ca="1" si="71"/>
        <v>354.75389639582897</v>
      </c>
      <c r="J134" s="306">
        <f t="shared" ca="1" si="72"/>
        <v>54.995228772627385</v>
      </c>
      <c r="K134" s="307">
        <f t="shared" ca="1" si="73"/>
        <v>299.77645831092786</v>
      </c>
      <c r="L134" s="304">
        <f t="shared" ca="1" si="58"/>
        <v>304.77926462473965</v>
      </c>
      <c r="M134" s="306">
        <f t="shared" ca="1" si="74"/>
        <v>1.385955442280818</v>
      </c>
      <c r="N134" s="304">
        <f t="shared" ca="1" si="75"/>
        <v>79.409397435878248</v>
      </c>
      <c r="P134" s="310">
        <f t="shared" ca="1" si="76"/>
        <v>12</v>
      </c>
      <c r="Q134" s="304">
        <f t="shared" ca="1" si="77"/>
        <v>1160.7959999999996</v>
      </c>
      <c r="R134" s="306">
        <f t="shared" ca="1" si="78"/>
        <v>0.5704520066104074</v>
      </c>
      <c r="S134" s="307">
        <f t="shared" ca="1" si="79"/>
        <v>4.682875939556701</v>
      </c>
      <c r="T134" s="304">
        <f t="shared" ca="1" si="59"/>
        <v>45.939012967051241</v>
      </c>
      <c r="U134" s="311">
        <f t="shared" ca="1" si="60"/>
        <v>0</v>
      </c>
      <c r="V134" s="306">
        <f t="shared" ca="1" si="61"/>
        <v>1.1888196842034151</v>
      </c>
      <c r="W134" s="304">
        <f t="shared" ca="1" si="62"/>
        <v>456.6887482674797</v>
      </c>
      <c r="Y134" s="314" t="str">
        <f t="shared" ca="1" si="80"/>
        <v/>
      </c>
      <c r="Z134" s="315" t="str">
        <f t="shared" ca="1" si="81"/>
        <v/>
      </c>
      <c r="AA134" s="316" t="str">
        <f t="shared" ca="1" si="82"/>
        <v/>
      </c>
      <c r="AC134" s="310" t="e">
        <f t="shared" ca="1" si="83"/>
        <v>#N/A</v>
      </c>
      <c r="AD134" s="323" t="e">
        <f t="shared" ca="1" si="84"/>
        <v>#N/A</v>
      </c>
      <c r="AE134" s="324">
        <f t="shared" ca="1" si="63"/>
        <v>299.77645831092786</v>
      </c>
      <c r="AG134" s="306">
        <f t="shared" ca="1" si="85"/>
        <v>141.45739651969419</v>
      </c>
      <c r="AH134" s="304">
        <f t="shared" ca="1" si="86"/>
        <v>151.10037973902067</v>
      </c>
    </row>
    <row r="135" spans="1:34" x14ac:dyDescent="0.2">
      <c r="A135" s="347">
        <f t="shared" ca="1" si="64"/>
        <v>0.01</v>
      </c>
      <c r="B135" s="304">
        <f t="shared" ca="1" si="65"/>
        <v>1.3100000000000009</v>
      </c>
      <c r="D135" s="306">
        <f t="shared" ca="1" si="66"/>
        <v>27.497468122048009</v>
      </c>
      <c r="E135" s="307">
        <f t="shared" ca="1" si="67"/>
        <v>137.25482100601221</v>
      </c>
      <c r="F135" s="304">
        <f t="shared" ca="1" si="68"/>
        <v>139.98212972560282</v>
      </c>
      <c r="G135" s="306">
        <f t="shared" ca="1" si="69"/>
        <v>65.475239709068447</v>
      </c>
      <c r="H135" s="307">
        <f t="shared" ca="1" si="70"/>
        <v>350.08339181593504</v>
      </c>
      <c r="I135" s="304">
        <f t="shared" ca="1" si="71"/>
        <v>356.1536020319175</v>
      </c>
      <c r="J135" s="306">
        <f t="shared" ca="1" si="72"/>
        <v>55.648606296311968</v>
      </c>
      <c r="K135" s="307">
        <f t="shared" ca="1" si="73"/>
        <v>303.27042948803694</v>
      </c>
      <c r="L135" s="304">
        <f t="shared" ca="1" si="58"/>
        <v>308.33378145214692</v>
      </c>
      <c r="M135" s="306">
        <f t="shared" ca="1" si="74"/>
        <v>1.3859048185843612</v>
      </c>
      <c r="N135" s="304">
        <f t="shared" ca="1" si="75"/>
        <v>79.406496911727913</v>
      </c>
      <c r="P135" s="310">
        <f t="shared" ca="1" si="76"/>
        <v>13</v>
      </c>
      <c r="Q135" s="304">
        <f t="shared" ca="1" si="77"/>
        <v>1156.4594999999995</v>
      </c>
      <c r="R135" s="306">
        <f t="shared" ca="1" si="78"/>
        <v>0.56832091283797359</v>
      </c>
      <c r="S135" s="307">
        <f t="shared" ca="1" si="79"/>
        <v>4.6771927304283212</v>
      </c>
      <c r="T135" s="304">
        <f t="shared" ca="1" si="59"/>
        <v>45.883260685501831</v>
      </c>
      <c r="U135" s="311">
        <f t="shared" ca="1" si="60"/>
        <v>0</v>
      </c>
      <c r="V135" s="306">
        <f t="shared" ca="1" si="61"/>
        <v>1.1884042921889786</v>
      </c>
      <c r="W135" s="304">
        <f t="shared" ca="1" si="62"/>
        <v>460.13881500386333</v>
      </c>
      <c r="Y135" s="314" t="str">
        <f t="shared" ca="1" si="80"/>
        <v/>
      </c>
      <c r="Z135" s="315" t="str">
        <f t="shared" ca="1" si="81"/>
        <v/>
      </c>
      <c r="AA135" s="316" t="str">
        <f t="shared" ca="1" si="82"/>
        <v/>
      </c>
      <c r="AC135" s="310" t="e">
        <f t="shared" ca="1" si="83"/>
        <v>#N/A</v>
      </c>
      <c r="AD135" s="323" t="e">
        <f t="shared" ca="1" si="84"/>
        <v>#N/A</v>
      </c>
      <c r="AE135" s="324">
        <f t="shared" ca="1" si="63"/>
        <v>303.27042948803694</v>
      </c>
      <c r="AG135" s="306">
        <f t="shared" ca="1" si="85"/>
        <v>139.97051797206427</v>
      </c>
      <c r="AH135" s="304">
        <f t="shared" ca="1" si="86"/>
        <v>149.61340959504082</v>
      </c>
    </row>
    <row r="136" spans="1:34" x14ac:dyDescent="0.2">
      <c r="A136" s="347">
        <f t="shared" ca="1" si="64"/>
        <v>0.01</v>
      </c>
      <c r="B136" s="304">
        <f t="shared" ca="1" si="65"/>
        <v>1.320000000000001</v>
      </c>
      <c r="D136" s="306">
        <f t="shared" ca="1" si="66"/>
        <v>27.220618218853474</v>
      </c>
      <c r="E136" s="307">
        <f t="shared" ca="1" si="67"/>
        <v>135.73335953142009</v>
      </c>
      <c r="F136" s="304">
        <f t="shared" ca="1" si="68"/>
        <v>138.43593083409496</v>
      </c>
      <c r="G136" s="306">
        <f t="shared" ca="1" si="69"/>
        <v>65.747445891256987</v>
      </c>
      <c r="H136" s="307">
        <f t="shared" ca="1" si="70"/>
        <v>351.44072541124922</v>
      </c>
      <c r="I136" s="304">
        <f t="shared" ca="1" si="71"/>
        <v>357.53784431694618</v>
      </c>
      <c r="J136" s="306">
        <f t="shared" ca="1" si="72"/>
        <v>56.304719724313593</v>
      </c>
      <c r="K136" s="307">
        <f t="shared" ca="1" si="73"/>
        <v>306.77805007417288</v>
      </c>
      <c r="L136" s="304">
        <f t="shared" ca="1" si="58"/>
        <v>311.90221780318467</v>
      </c>
      <c r="M136" s="306">
        <f t="shared" ca="1" si="74"/>
        <v>1.3858543772291509</v>
      </c>
      <c r="N136" s="304">
        <f t="shared" ca="1" si="75"/>
        <v>79.403606834961451</v>
      </c>
      <c r="P136" s="310">
        <f t="shared" ca="1" si="76"/>
        <v>13</v>
      </c>
      <c r="Q136" s="304">
        <f t="shared" ca="1" si="77"/>
        <v>1151.8384999999994</v>
      </c>
      <c r="R136" s="306">
        <f t="shared" ca="1" si="78"/>
        <v>0.56605000673341543</v>
      </c>
      <c r="S136" s="307">
        <f t="shared" ca="1" si="79"/>
        <v>4.6715322303609872</v>
      </c>
      <c r="T136" s="304">
        <f t="shared" ca="1" si="59"/>
        <v>45.827731179841287</v>
      </c>
      <c r="U136" s="311">
        <f t="shared" ca="1" si="60"/>
        <v>0</v>
      </c>
      <c r="V136" s="306">
        <f t="shared" ca="1" si="61"/>
        <v>1.1879874212034847</v>
      </c>
      <c r="W136" s="304">
        <f t="shared" ca="1" si="62"/>
        <v>463.55989186928235</v>
      </c>
      <c r="Y136" s="314" t="str">
        <f t="shared" ca="1" si="80"/>
        <v/>
      </c>
      <c r="Z136" s="315" t="str">
        <f t="shared" ca="1" si="81"/>
        <v/>
      </c>
      <c r="AA136" s="316" t="str">
        <f t="shared" ca="1" si="82"/>
        <v/>
      </c>
      <c r="AC136" s="310" t="e">
        <f t="shared" ca="1" si="83"/>
        <v>#N/A</v>
      </c>
      <c r="AD136" s="323" t="e">
        <f t="shared" ca="1" si="84"/>
        <v>#N/A</v>
      </c>
      <c r="AE136" s="324">
        <f t="shared" ca="1" si="63"/>
        <v>306.77805007417288</v>
      </c>
      <c r="AG136" s="306">
        <f t="shared" ca="1" si="85"/>
        <v>138.42418301815079</v>
      </c>
      <c r="AH136" s="304">
        <f t="shared" ca="1" si="86"/>
        <v>148.06698335519903</v>
      </c>
    </row>
    <row r="137" spans="1:34" x14ac:dyDescent="0.2">
      <c r="A137" s="347">
        <f t="shared" ca="1" si="64"/>
        <v>0.01</v>
      </c>
      <c r="B137" s="304">
        <f t="shared" ca="1" si="65"/>
        <v>1.330000000000001</v>
      </c>
      <c r="D137" s="306">
        <f t="shared" ca="1" si="66"/>
        <v>26.943909498894978</v>
      </c>
      <c r="E137" s="307">
        <f t="shared" ca="1" si="67"/>
        <v>134.21364945656234</v>
      </c>
      <c r="F137" s="304">
        <f t="shared" ca="1" si="68"/>
        <v>136.89148242141891</v>
      </c>
      <c r="G137" s="306">
        <f t="shared" ca="1" si="69"/>
        <v>66.016884986245941</v>
      </c>
      <c r="H137" s="307">
        <f t="shared" ca="1" si="70"/>
        <v>352.78286190581485</v>
      </c>
      <c r="I137" s="304">
        <f t="shared" ca="1" si="71"/>
        <v>358.9066407267278</v>
      </c>
      <c r="J137" s="306">
        <f t="shared" ca="1" si="72"/>
        <v>56.963541378701109</v>
      </c>
      <c r="K137" s="307">
        <f t="shared" ca="1" si="73"/>
        <v>310.29916801075819</v>
      </c>
      <c r="L137" s="304">
        <f t="shared" ca="1" si="58"/>
        <v>315.48441913123338</v>
      </c>
      <c r="M137" s="306">
        <f t="shared" ca="1" si="74"/>
        <v>1.3858041146948443</v>
      </c>
      <c r="N137" s="304">
        <f t="shared" ca="1" si="75"/>
        <v>79.400727003878046</v>
      </c>
      <c r="P137" s="310">
        <f t="shared" ca="1" si="76"/>
        <v>13</v>
      </c>
      <c r="Q137" s="304">
        <f t="shared" ca="1" si="77"/>
        <v>1147.2174999999995</v>
      </c>
      <c r="R137" s="306">
        <f t="shared" ca="1" si="78"/>
        <v>0.56377910062885728</v>
      </c>
      <c r="S137" s="307">
        <f t="shared" ca="1" si="79"/>
        <v>4.6658944393546991</v>
      </c>
      <c r="T137" s="304">
        <f t="shared" ca="1" si="59"/>
        <v>45.7724244500696</v>
      </c>
      <c r="U137" s="311">
        <f t="shared" ca="1" si="60"/>
        <v>0</v>
      </c>
      <c r="V137" s="306">
        <f t="shared" ca="1" si="61"/>
        <v>1.1875690909160146</v>
      </c>
      <c r="W137" s="304">
        <f t="shared" ca="1" si="62"/>
        <v>466.95158038503263</v>
      </c>
      <c r="Y137" s="314" t="str">
        <f t="shared" ca="1" si="80"/>
        <v/>
      </c>
      <c r="Z137" s="315" t="str">
        <f t="shared" ca="1" si="81"/>
        <v/>
      </c>
      <c r="AA137" s="316" t="str">
        <f t="shared" ca="1" si="82"/>
        <v/>
      </c>
      <c r="AC137" s="310" t="e">
        <f t="shared" ca="1" si="83"/>
        <v>#N/A</v>
      </c>
      <c r="AD137" s="323" t="e">
        <f t="shared" ca="1" si="84"/>
        <v>#N/A</v>
      </c>
      <c r="AE137" s="324">
        <f t="shared" ca="1" si="63"/>
        <v>310.29916801075819</v>
      </c>
      <c r="AG137" s="306">
        <f t="shared" ca="1" si="85"/>
        <v>136.879595642467</v>
      </c>
      <c r="AH137" s="304">
        <f t="shared" ca="1" si="86"/>
        <v>146.52230499781047</v>
      </c>
    </row>
    <row r="138" spans="1:34" x14ac:dyDescent="0.2">
      <c r="A138" s="347">
        <f t="shared" ca="1" si="64"/>
        <v>0.01</v>
      </c>
      <c r="B138" s="304">
        <f t="shared" ca="1" si="65"/>
        <v>1.340000000000001</v>
      </c>
      <c r="D138" s="306">
        <f t="shared" ca="1" si="66"/>
        <v>26.667364605425853</v>
      </c>
      <c r="E138" s="307">
        <f t="shared" ca="1" si="67"/>
        <v>132.69580297673843</v>
      </c>
      <c r="F138" s="304">
        <f t="shared" ca="1" si="68"/>
        <v>135.34889900786081</v>
      </c>
      <c r="G138" s="306">
        <f t="shared" ca="1" si="69"/>
        <v>66.283558632300199</v>
      </c>
      <c r="H138" s="307">
        <f t="shared" ca="1" si="70"/>
        <v>354.10981993558227</v>
      </c>
      <c r="I138" s="304">
        <f t="shared" ca="1" si="71"/>
        <v>360.26000988143562</v>
      </c>
      <c r="J138" s="306">
        <f t="shared" ca="1" si="72"/>
        <v>57.625043596793837</v>
      </c>
      <c r="K138" s="307">
        <f t="shared" ca="1" si="73"/>
        <v>313.83363141996517</v>
      </c>
      <c r="L138" s="304">
        <f t="shared" ca="1" si="58"/>
        <v>319.08023107014156</v>
      </c>
      <c r="M138" s="306">
        <f t="shared" ca="1" si="74"/>
        <v>1.3857540275258697</v>
      </c>
      <c r="N138" s="304">
        <f t="shared" ca="1" si="75"/>
        <v>79.397857220488049</v>
      </c>
      <c r="P138" s="310">
        <f t="shared" ca="1" si="76"/>
        <v>13</v>
      </c>
      <c r="Q138" s="304">
        <f t="shared" ca="1" si="77"/>
        <v>1142.5964999999994</v>
      </c>
      <c r="R138" s="306">
        <f t="shared" ca="1" si="78"/>
        <v>0.56150819452429912</v>
      </c>
      <c r="S138" s="307">
        <f t="shared" ca="1" si="79"/>
        <v>4.6602793574094559</v>
      </c>
      <c r="T138" s="304">
        <f t="shared" ca="1" si="59"/>
        <v>45.717340496186765</v>
      </c>
      <c r="U138" s="311">
        <f t="shared" ca="1" si="60"/>
        <v>0</v>
      </c>
      <c r="V138" s="306">
        <f t="shared" ca="1" si="61"/>
        <v>1.1871493209538919</v>
      </c>
      <c r="W138" s="304">
        <f t="shared" ca="1" si="62"/>
        <v>470.31349194947535</v>
      </c>
      <c r="Y138" s="314" t="str">
        <f t="shared" ca="1" si="80"/>
        <v/>
      </c>
      <c r="Z138" s="315" t="str">
        <f t="shared" ca="1" si="81"/>
        <v/>
      </c>
      <c r="AA138" s="316" t="str">
        <f t="shared" ca="1" si="82"/>
        <v/>
      </c>
      <c r="AC138" s="310" t="e">
        <f t="shared" ca="1" si="83"/>
        <v>#N/A</v>
      </c>
      <c r="AD138" s="323" t="e">
        <f t="shared" ca="1" si="84"/>
        <v>#N/A</v>
      </c>
      <c r="AE138" s="324">
        <f t="shared" ca="1" si="63"/>
        <v>313.83363141996517</v>
      </c>
      <c r="AG138" s="306">
        <f t="shared" ca="1" si="85"/>
        <v>135.33687028112257</v>
      </c>
      <c r="AH138" s="304">
        <f t="shared" ca="1" si="86"/>
        <v>144.97948895289883</v>
      </c>
    </row>
    <row r="139" spans="1:34" x14ac:dyDescent="0.2">
      <c r="A139" s="347">
        <f t="shared" ca="1" si="64"/>
        <v>0.01</v>
      </c>
      <c r="B139" s="304">
        <f t="shared" ca="1" si="65"/>
        <v>1.350000000000001</v>
      </c>
      <c r="D139" s="306">
        <f t="shared" ca="1" si="66"/>
        <v>26.391005873185179</v>
      </c>
      <c r="E139" s="307">
        <f t="shared" ca="1" si="67"/>
        <v>131.17993069328801</v>
      </c>
      <c r="F139" s="304">
        <f t="shared" ca="1" si="68"/>
        <v>133.80829349369321</v>
      </c>
      <c r="G139" s="306">
        <f t="shared" ca="1" si="69"/>
        <v>66.547468691032051</v>
      </c>
      <c r="H139" s="307">
        <f t="shared" ca="1" si="70"/>
        <v>355.42161924251513</v>
      </c>
      <c r="I139" s="304">
        <f t="shared" ca="1" si="71"/>
        <v>361.59797152937028</v>
      </c>
      <c r="J139" s="306">
        <f t="shared" ca="1" si="72"/>
        <v>58.289198733410501</v>
      </c>
      <c r="K139" s="307">
        <f t="shared" ca="1" si="73"/>
        <v>317.38128861585568</v>
      </c>
      <c r="L139" s="304">
        <f t="shared" ca="1" si="58"/>
        <v>322.68949944558796</v>
      </c>
      <c r="M139" s="306">
        <f t="shared" ca="1" si="74"/>
        <v>1.3857041123297049</v>
      </c>
      <c r="N139" s="304">
        <f t="shared" ca="1" si="75"/>
        <v>79.394997290414238</v>
      </c>
      <c r="P139" s="310">
        <f t="shared" ca="1" si="76"/>
        <v>13</v>
      </c>
      <c r="Q139" s="304">
        <f t="shared" ca="1" si="77"/>
        <v>1137.9754999999996</v>
      </c>
      <c r="R139" s="306">
        <f t="shared" ca="1" si="78"/>
        <v>0.55923728841974096</v>
      </c>
      <c r="S139" s="307">
        <f t="shared" ca="1" si="79"/>
        <v>4.6546869845252585</v>
      </c>
      <c r="T139" s="304">
        <f t="shared" ca="1" si="59"/>
        <v>45.662479318192787</v>
      </c>
      <c r="U139" s="311">
        <f t="shared" ca="1" si="60"/>
        <v>0</v>
      </c>
      <c r="V139" s="306">
        <f t="shared" ca="1" si="61"/>
        <v>1.1867281309011739</v>
      </c>
      <c r="W139" s="304">
        <f t="shared" ca="1" si="62"/>
        <v>473.64524781520851</v>
      </c>
      <c r="Y139" s="314" t="str">
        <f t="shared" ca="1" si="80"/>
        <v/>
      </c>
      <c r="Z139" s="315" t="str">
        <f t="shared" ca="1" si="81"/>
        <v/>
      </c>
      <c r="AA139" s="316" t="str">
        <f t="shared" ca="1" si="82"/>
        <v/>
      </c>
      <c r="AC139" s="310" t="e">
        <f t="shared" ca="1" si="83"/>
        <v>#N/A</v>
      </c>
      <c r="AD139" s="323" t="e">
        <f t="shared" ca="1" si="84"/>
        <v>#N/A</v>
      </c>
      <c r="AE139" s="324">
        <f t="shared" ca="1" si="63"/>
        <v>317.38128861585568</v>
      </c>
      <c r="AG139" s="306">
        <f t="shared" ca="1" si="85"/>
        <v>133.79611974691969</v>
      </c>
      <c r="AH139" s="304">
        <f t="shared" ca="1" si="86"/>
        <v>143.43864802728953</v>
      </c>
    </row>
    <row r="140" spans="1:34" x14ac:dyDescent="0.2">
      <c r="A140" s="347">
        <f t="shared" ca="1" si="64"/>
        <v>0.01</v>
      </c>
      <c r="B140" s="304">
        <f t="shared" ca="1" si="65"/>
        <v>1.360000000000001</v>
      </c>
      <c r="D140" s="306">
        <f t="shared" ca="1" si="66"/>
        <v>26.114855326683664</v>
      </c>
      <c r="E140" s="307">
        <f t="shared" ca="1" si="67"/>
        <v>129.66614160333566</v>
      </c>
      <c r="F140" s="304">
        <f t="shared" ca="1" si="68"/>
        <v>132.26977714893872</v>
      </c>
      <c r="G140" s="306">
        <f t="shared" ca="1" si="69"/>
        <v>66.808617244298887</v>
      </c>
      <c r="H140" s="307">
        <f t="shared" ca="1" si="70"/>
        <v>356.71828065854851</v>
      </c>
      <c r="I140" s="304">
        <f t="shared" ca="1" si="71"/>
        <v>362.9205465306232</v>
      </c>
      <c r="J140" s="306">
        <f t="shared" ca="1" si="72"/>
        <v>58.955979163087157</v>
      </c>
      <c r="K140" s="307">
        <f t="shared" ca="1" si="73"/>
        <v>320.94198811536103</v>
      </c>
      <c r="L140" s="304">
        <f t="shared" ca="1" si="58"/>
        <v>326.3120702862812</v>
      </c>
      <c r="M140" s="306">
        <f t="shared" ca="1" si="74"/>
        <v>1.3856543657752078</v>
      </c>
      <c r="N140" s="304">
        <f t="shared" ca="1" si="75"/>
        <v>79.392147022796237</v>
      </c>
      <c r="P140" s="310">
        <f t="shared" ca="1" si="76"/>
        <v>13</v>
      </c>
      <c r="Q140" s="304">
        <f t="shared" ca="1" si="77"/>
        <v>1133.3544999999995</v>
      </c>
      <c r="R140" s="306">
        <f t="shared" ca="1" si="78"/>
        <v>0.55696638231518281</v>
      </c>
      <c r="S140" s="307">
        <f t="shared" ca="1" si="79"/>
        <v>4.649117320702107</v>
      </c>
      <c r="T140" s="304">
        <f t="shared" ca="1" si="59"/>
        <v>45.607840916087675</v>
      </c>
      <c r="U140" s="311">
        <f t="shared" ca="1" si="60"/>
        <v>0</v>
      </c>
      <c r="V140" s="306">
        <f t="shared" ca="1" si="61"/>
        <v>1.1863055402971718</v>
      </c>
      <c r="W140" s="304">
        <f t="shared" ca="1" si="62"/>
        <v>476.94647906286019</v>
      </c>
      <c r="Y140" s="314" t="str">
        <f t="shared" ca="1" si="80"/>
        <v/>
      </c>
      <c r="Z140" s="315" t="str">
        <f t="shared" ca="1" si="81"/>
        <v/>
      </c>
      <c r="AA140" s="316" t="str">
        <f t="shared" ca="1" si="82"/>
        <v/>
      </c>
      <c r="AC140" s="310" t="e">
        <f t="shared" ca="1" si="83"/>
        <v>#N/A</v>
      </c>
      <c r="AD140" s="323" t="e">
        <f t="shared" ca="1" si="84"/>
        <v>#N/A</v>
      </c>
      <c r="AE140" s="324">
        <f t="shared" ca="1" si="63"/>
        <v>320.94198811536103</v>
      </c>
      <c r="AG140" s="306">
        <f t="shared" ca="1" si="85"/>
        <v>132.25745521895354</v>
      </c>
      <c r="AH140" s="304">
        <f t="shared" ca="1" si="86"/>
        <v>141.89989339420717</v>
      </c>
    </row>
    <row r="141" spans="1:34" x14ac:dyDescent="0.2">
      <c r="A141" s="347">
        <f t="shared" ca="1" si="64"/>
        <v>0.01</v>
      </c>
      <c r="B141" s="304">
        <f t="shared" ca="1" si="65"/>
        <v>1.370000000000001</v>
      </c>
      <c r="D141" s="306">
        <f t="shared" ca="1" si="66"/>
        <v>25.83893467861563</v>
      </c>
      <c r="E141" s="307">
        <f t="shared" ca="1" si="67"/>
        <v>128.15454309029823</v>
      </c>
      <c r="F141" s="304">
        <f t="shared" ca="1" si="68"/>
        <v>130.73345960391651</v>
      </c>
      <c r="G141" s="306">
        <f t="shared" ca="1" si="69"/>
        <v>67.067006591085047</v>
      </c>
      <c r="H141" s="307">
        <f t="shared" ca="1" si="70"/>
        <v>357.99982608945152</v>
      </c>
      <c r="I141" s="304">
        <f t="shared" ca="1" si="71"/>
        <v>364.22775684064243</v>
      </c>
      <c r="J141" s="306">
        <f t="shared" ca="1" si="72"/>
        <v>59.625357282264076</v>
      </c>
      <c r="K141" s="307">
        <f t="shared" ca="1" si="73"/>
        <v>324.51557864910103</v>
      </c>
      <c r="L141" s="304">
        <f t="shared" ca="1" si="58"/>
        <v>329.94778983499577</v>
      </c>
      <c r="M141" s="306">
        <f t="shared" ca="1" si="74"/>
        <v>1.3856047845910029</v>
      </c>
      <c r="N141" s="304">
        <f t="shared" ca="1" si="75"/>
        <v>79.389306230198031</v>
      </c>
      <c r="P141" s="310">
        <f t="shared" ca="1" si="76"/>
        <v>13</v>
      </c>
      <c r="Q141" s="304">
        <f t="shared" ca="1" si="77"/>
        <v>1128.7334999999994</v>
      </c>
      <c r="R141" s="306">
        <f t="shared" ca="1" si="78"/>
        <v>0.55469547621062465</v>
      </c>
      <c r="S141" s="307">
        <f t="shared" ca="1" si="79"/>
        <v>4.6435703659400005</v>
      </c>
      <c r="T141" s="304">
        <f t="shared" ca="1" si="59"/>
        <v>45.553425289871406</v>
      </c>
      <c r="U141" s="311">
        <f t="shared" ca="1" si="60"/>
        <v>0</v>
      </c>
      <c r="V141" s="306">
        <f t="shared" ca="1" si="61"/>
        <v>1.1858815686349982</v>
      </c>
      <c r="W141" s="304">
        <f t="shared" ca="1" si="62"/>
        <v>480.21682657156992</v>
      </c>
      <c r="Y141" s="314" t="str">
        <f t="shared" ca="1" si="80"/>
        <v/>
      </c>
      <c r="Z141" s="315" t="str">
        <f t="shared" ca="1" si="81"/>
        <v/>
      </c>
      <c r="AA141" s="316" t="str">
        <f t="shared" ca="1" si="82"/>
        <v/>
      </c>
      <c r="AC141" s="310" t="e">
        <f t="shared" ca="1" si="83"/>
        <v>#N/A</v>
      </c>
      <c r="AD141" s="323" t="e">
        <f t="shared" ca="1" si="84"/>
        <v>#N/A</v>
      </c>
      <c r="AE141" s="324">
        <f t="shared" ca="1" si="63"/>
        <v>324.51557864910103</v>
      </c>
      <c r="AG141" s="306">
        <f t="shared" ca="1" si="85"/>
        <v>130.72098623298541</v>
      </c>
      <c r="AH141" s="304">
        <f t="shared" ca="1" si="86"/>
        <v>140.36333458364589</v>
      </c>
    </row>
    <row r="142" spans="1:34" x14ac:dyDescent="0.2">
      <c r="A142" s="347">
        <f t="shared" ca="1" si="64"/>
        <v>0.01</v>
      </c>
      <c r="B142" s="304">
        <f t="shared" ca="1" si="65"/>
        <v>1.380000000000001</v>
      </c>
      <c r="D142" s="306">
        <f t="shared" ca="1" si="66"/>
        <v>25.563265328395801</v>
      </c>
      <c r="E142" s="307">
        <f t="shared" ca="1" si="67"/>
        <v>126.64524091514616</v>
      </c>
      <c r="F142" s="304">
        <f t="shared" ca="1" si="68"/>
        <v>129.19944884056346</v>
      </c>
      <c r="G142" s="306">
        <f t="shared" ca="1" si="69"/>
        <v>67.322639244369</v>
      </c>
      <c r="H142" s="307">
        <f t="shared" ca="1" si="70"/>
        <v>359.26627849860296</v>
      </c>
      <c r="I142" s="304">
        <f t="shared" ca="1" si="71"/>
        <v>365.5196254937116</v>
      </c>
      <c r="J142" s="306">
        <f t="shared" ca="1" si="72"/>
        <v>60.297305511441344</v>
      </c>
      <c r="K142" s="307">
        <f t="shared" ca="1" si="73"/>
        <v>328.1019091720413</v>
      </c>
      <c r="L142" s="304">
        <f t="shared" ca="1" si="58"/>
        <v>333.59650455944308</v>
      </c>
      <c r="M142" s="306">
        <f t="shared" ca="1" si="74"/>
        <v>1.385555365563917</v>
      </c>
      <c r="N142" s="304">
        <f t="shared" ca="1" si="75"/>
        <v>79.386474728518365</v>
      </c>
      <c r="P142" s="310">
        <f t="shared" ca="1" si="76"/>
        <v>13</v>
      </c>
      <c r="Q142" s="304">
        <f t="shared" ca="1" si="77"/>
        <v>1124.1124999999995</v>
      </c>
      <c r="R142" s="306">
        <f t="shared" ca="1" si="78"/>
        <v>0.55242457010606649</v>
      </c>
      <c r="S142" s="307">
        <f t="shared" ca="1" si="79"/>
        <v>4.6380461202389398</v>
      </c>
      <c r="T142" s="304">
        <f t="shared" ca="1" si="59"/>
        <v>45.499232439544002</v>
      </c>
      <c r="U142" s="311">
        <f t="shared" ca="1" si="60"/>
        <v>0</v>
      </c>
      <c r="V142" s="306">
        <f t="shared" ca="1" si="61"/>
        <v>1.1854562353601346</v>
      </c>
      <c r="W142" s="304">
        <f t="shared" ca="1" si="62"/>
        <v>483.4559409862357</v>
      </c>
      <c r="Y142" s="314" t="str">
        <f t="shared" ca="1" si="80"/>
        <v/>
      </c>
      <c r="Z142" s="315" t="str">
        <f t="shared" ca="1" si="81"/>
        <v/>
      </c>
      <c r="AA142" s="316" t="str">
        <f t="shared" ca="1" si="82"/>
        <v/>
      </c>
      <c r="AC142" s="310" t="e">
        <f t="shared" ca="1" si="83"/>
        <v>#N/A</v>
      </c>
      <c r="AD142" s="323" t="e">
        <f t="shared" ca="1" si="84"/>
        <v>#N/A</v>
      </c>
      <c r="AE142" s="324">
        <f t="shared" ca="1" si="63"/>
        <v>328.1019091720413</v>
      </c>
      <c r="AG142" s="306">
        <f t="shared" ca="1" si="85"/>
        <v>129.1868206725801</v>
      </c>
      <c r="AH142" s="304">
        <f t="shared" ca="1" si="86"/>
        <v>138.82907947350418</v>
      </c>
    </row>
    <row r="143" spans="1:34" x14ac:dyDescent="0.2">
      <c r="A143" s="347">
        <f t="shared" ca="1" si="64"/>
        <v>0.01</v>
      </c>
      <c r="B143" s="304">
        <f t="shared" ca="1" si="65"/>
        <v>1.390000000000001</v>
      </c>
      <c r="D143" s="306">
        <f t="shared" ca="1" si="66"/>
        <v>25.287868360820557</v>
      </c>
      <c r="E143" s="307">
        <f t="shared" ca="1" si="67"/>
        <v>125.13833920841074</v>
      </c>
      <c r="F143" s="304">
        <f t="shared" ca="1" si="68"/>
        <v>127.66785118452279</v>
      </c>
      <c r="G143" s="306">
        <f t="shared" ca="1" si="69"/>
        <v>67.575517927977202</v>
      </c>
      <c r="H143" s="307">
        <f t="shared" ca="1" si="70"/>
        <v>360.51766189068707</v>
      </c>
      <c r="I143" s="304">
        <f t="shared" ca="1" si="71"/>
        <v>366.79617658634629</v>
      </c>
      <c r="J143" s="306">
        <f t="shared" ca="1" si="72"/>
        <v>60.971796297303072</v>
      </c>
      <c r="K143" s="307">
        <f t="shared" ca="1" si="73"/>
        <v>331.70082887398775</v>
      </c>
      <c r="L143" s="304">
        <f t="shared" ca="1" si="58"/>
        <v>337.25806116297696</v>
      </c>
      <c r="M143" s="306">
        <f t="shared" ca="1" si="74"/>
        <v>1.3855061055374651</v>
      </c>
      <c r="N143" s="304">
        <f t="shared" ca="1" si="75"/>
        <v>79.383652336903964</v>
      </c>
      <c r="P143" s="310">
        <f t="shared" ca="1" si="76"/>
        <v>13</v>
      </c>
      <c r="Q143" s="304">
        <f t="shared" ca="1" si="77"/>
        <v>1119.4914999999994</v>
      </c>
      <c r="R143" s="306">
        <f t="shared" ca="1" si="78"/>
        <v>0.55015366400150834</v>
      </c>
      <c r="S143" s="307">
        <f t="shared" ca="1" si="79"/>
        <v>4.632544583598925</v>
      </c>
      <c r="T143" s="304">
        <f t="shared" ca="1" si="59"/>
        <v>45.445262365105457</v>
      </c>
      <c r="U143" s="311">
        <f t="shared" ca="1" si="60"/>
        <v>0</v>
      </c>
      <c r="V143" s="306">
        <f t="shared" ca="1" si="61"/>
        <v>1.1850295598690315</v>
      </c>
      <c r="W143" s="304">
        <f t="shared" ca="1" si="62"/>
        <v>486.66348268159715</v>
      </c>
      <c r="Y143" s="314" t="str">
        <f t="shared" ca="1" si="80"/>
        <v/>
      </c>
      <c r="Z143" s="315" t="str">
        <f t="shared" ca="1" si="81"/>
        <v/>
      </c>
      <c r="AA143" s="316" t="str">
        <f t="shared" ca="1" si="82"/>
        <v/>
      </c>
      <c r="AC143" s="310" t="e">
        <f t="shared" ca="1" si="83"/>
        <v>#N/A</v>
      </c>
      <c r="AD143" s="323" t="e">
        <f t="shared" ca="1" si="84"/>
        <v>#N/A</v>
      </c>
      <c r="AE143" s="324">
        <f t="shared" ca="1" si="63"/>
        <v>331.70082887398775</v>
      </c>
      <c r="AG143" s="306">
        <f t="shared" ca="1" si="85"/>
        <v>127.65506476099981</v>
      </c>
      <c r="AH143" s="304">
        <f t="shared" ca="1" si="86"/>
        <v>137.29723428147588</v>
      </c>
    </row>
    <row r="144" spans="1:34" x14ac:dyDescent="0.2">
      <c r="A144" s="347">
        <f t="shared" ca="1" si="64"/>
        <v>0.01</v>
      </c>
      <c r="B144" s="304">
        <f t="shared" ca="1" si="65"/>
        <v>1.400000000000001</v>
      </c>
      <c r="D144" s="306">
        <f t="shared" ca="1" si="66"/>
        <v>25.012764544852679</v>
      </c>
      <c r="E144" s="307">
        <f t="shared" ca="1" si="67"/>
        <v>123.63394046292879</v>
      </c>
      <c r="F144" s="304">
        <f t="shared" ca="1" si="68"/>
        <v>126.13877129799252</v>
      </c>
      <c r="G144" s="306">
        <f t="shared" ca="1" si="69"/>
        <v>67.825645573425732</v>
      </c>
      <c r="H144" s="307">
        <f t="shared" ca="1" si="70"/>
        <v>361.75400129531636</v>
      </c>
      <c r="I144" s="304">
        <f t="shared" ca="1" si="71"/>
        <v>368.05743526061758</v>
      </c>
      <c r="J144" s="306">
        <f t="shared" ca="1" si="72"/>
        <v>61.648802114810088</v>
      </c>
      <c r="K144" s="307">
        <f t="shared" ca="1" si="73"/>
        <v>335.31218718991778</v>
      </c>
      <c r="L144" s="304">
        <f t="shared" ca="1" si="58"/>
        <v>340.93230659513256</v>
      </c>
      <c r="M144" s="306">
        <f t="shared" ca="1" si="74"/>
        <v>1.3854570014103833</v>
      </c>
      <c r="N144" s="304">
        <f t="shared" ca="1" si="75"/>
        <v>79.380838877665511</v>
      </c>
      <c r="P144" s="310">
        <f t="shared" ca="1" si="76"/>
        <v>13</v>
      </c>
      <c r="Q144" s="304">
        <f t="shared" ca="1" si="77"/>
        <v>1114.8704999999993</v>
      </c>
      <c r="R144" s="306">
        <f t="shared" ca="1" si="78"/>
        <v>0.54788275789695007</v>
      </c>
      <c r="S144" s="307">
        <f t="shared" ca="1" si="79"/>
        <v>4.6270657560199551</v>
      </c>
      <c r="T144" s="304">
        <f t="shared" ca="1" si="59"/>
        <v>45.391515066555762</v>
      </c>
      <c r="U144" s="311">
        <f t="shared" ca="1" si="60"/>
        <v>0</v>
      </c>
      <c r="V144" s="306">
        <f t="shared" ca="1" si="61"/>
        <v>1.1846015615077303</v>
      </c>
      <c r="W144" s="304">
        <f t="shared" ca="1" si="62"/>
        <v>489.83912172323068</v>
      </c>
      <c r="Y144" s="314" t="str">
        <f t="shared" ca="1" si="80"/>
        <v/>
      </c>
      <c r="Z144" s="315" t="str">
        <f t="shared" ca="1" si="81"/>
        <v/>
      </c>
      <c r="AA144" s="316" t="str">
        <f t="shared" ca="1" si="82"/>
        <v/>
      </c>
      <c r="AC144" s="310" t="e">
        <f t="shared" ca="1" si="83"/>
        <v>#N/A</v>
      </c>
      <c r="AD144" s="323" t="e">
        <f t="shared" ca="1" si="84"/>
        <v>#N/A</v>
      </c>
      <c r="AE144" s="324">
        <f t="shared" ca="1" si="63"/>
        <v>335.31218718991778</v>
      </c>
      <c r="AG144" s="306">
        <f t="shared" ca="1" si="85"/>
        <v>126.12582305384517</v>
      </c>
      <c r="AH144" s="304">
        <f t="shared" ca="1" si="86"/>
        <v>135.76790355768892</v>
      </c>
    </row>
    <row r="145" spans="1:34" x14ac:dyDescent="0.2">
      <c r="A145" s="347">
        <f t="shared" ca="1" si="64"/>
        <v>0.01</v>
      </c>
      <c r="B145" s="304">
        <f t="shared" ca="1" si="65"/>
        <v>1.410000000000001</v>
      </c>
      <c r="D145" s="306">
        <f t="shared" ca="1" si="66"/>
        <v>24.603066703687404</v>
      </c>
      <c r="E145" s="307">
        <f t="shared" ca="1" si="67"/>
        <v>121.41260391254761</v>
      </c>
      <c r="F145" s="304">
        <f t="shared" ca="1" si="68"/>
        <v>123.88031030010889</v>
      </c>
      <c r="G145" s="306">
        <f t="shared" ca="1" si="69"/>
        <v>68.071676240462608</v>
      </c>
      <c r="H145" s="307">
        <f t="shared" ca="1" si="70"/>
        <v>362.96812733444182</v>
      </c>
      <c r="I145" s="304">
        <f t="shared" ca="1" si="71"/>
        <v>369.29610689372009</v>
      </c>
      <c r="J145" s="306">
        <f t="shared" ca="1" si="72"/>
        <v>62.328288723879531</v>
      </c>
      <c r="K145" s="307">
        <f t="shared" ca="1" si="73"/>
        <v>338.93579783306654</v>
      </c>
      <c r="L145" s="304">
        <f t="shared" ca="1" si="58"/>
        <v>344.61905145825102</v>
      </c>
      <c r="M145" s="306">
        <f t="shared" ca="1" si="74"/>
        <v>1.3854080491648153</v>
      </c>
      <c r="N145" s="304">
        <f t="shared" ca="1" si="75"/>
        <v>79.378034120596766</v>
      </c>
      <c r="P145" s="310">
        <f t="shared" ca="1" si="76"/>
        <v>14</v>
      </c>
      <c r="Q145" s="304">
        <f t="shared" ca="1" si="77"/>
        <v>1106.868333333332</v>
      </c>
      <c r="R145" s="306">
        <f t="shared" ca="1" si="78"/>
        <v>0.54395023914927065</v>
      </c>
      <c r="S145" s="307">
        <f t="shared" ca="1" si="79"/>
        <v>4.6216262536284622</v>
      </c>
      <c r="T145" s="304">
        <f t="shared" ca="1" si="59"/>
        <v>45.338153548095214</v>
      </c>
      <c r="U145" s="311">
        <f t="shared" ca="1" si="60"/>
        <v>0</v>
      </c>
      <c r="V145" s="306">
        <f t="shared" ca="1" si="61"/>
        <v>1.1841722638320398</v>
      </c>
      <c r="W145" s="304">
        <f t="shared" ca="1" si="62"/>
        <v>492.96299476240335</v>
      </c>
      <c r="Y145" s="314" t="str">
        <f t="shared" ca="1" si="80"/>
        <v/>
      </c>
      <c r="Z145" s="315" t="str">
        <f t="shared" ca="1" si="81"/>
        <v/>
      </c>
      <c r="AA145" s="316" t="str">
        <f t="shared" ca="1" si="82"/>
        <v/>
      </c>
      <c r="AC145" s="310" t="e">
        <f t="shared" ca="1" si="83"/>
        <v>#N/A</v>
      </c>
      <c r="AD145" s="323" t="e">
        <f t="shared" ca="1" si="84"/>
        <v>#N/A</v>
      </c>
      <c r="AE145" s="324">
        <f t="shared" ca="1" si="63"/>
        <v>338.93579783306654</v>
      </c>
      <c r="AG145" s="306">
        <f t="shared" ca="1" si="85"/>
        <v>123.86711906262452</v>
      </c>
      <c r="AH145" s="304">
        <f t="shared" ca="1" si="86"/>
        <v>133.509110808272</v>
      </c>
    </row>
    <row r="146" spans="1:34" x14ac:dyDescent="0.2">
      <c r="A146" s="347">
        <f t="shared" ca="1" si="64"/>
        <v>0.01</v>
      </c>
      <c r="B146" s="304">
        <f t="shared" ca="1" si="65"/>
        <v>1.420000000000001</v>
      </c>
      <c r="D146" s="306">
        <f t="shared" ca="1" si="66"/>
        <v>24.058912647784645</v>
      </c>
      <c r="E146" s="307">
        <f t="shared" ca="1" si="67"/>
        <v>118.47563878200111</v>
      </c>
      <c r="F146" s="304">
        <f t="shared" ca="1" si="68"/>
        <v>120.89378918123519</v>
      </c>
      <c r="G146" s="306">
        <f t="shared" ca="1" si="69"/>
        <v>68.312265366940451</v>
      </c>
      <c r="H146" s="307">
        <f t="shared" ca="1" si="70"/>
        <v>364.15288372226183</v>
      </c>
      <c r="I146" s="304">
        <f t="shared" ca="1" si="71"/>
        <v>370.50490998474288</v>
      </c>
      <c r="J146" s="306">
        <f t="shared" ca="1" si="72"/>
        <v>63.010208431916546</v>
      </c>
      <c r="K146" s="307">
        <f t="shared" ca="1" si="73"/>
        <v>342.57140288835006</v>
      </c>
      <c r="L146" s="304">
        <f t="shared" ca="1" si="58"/>
        <v>348.3180334744755</v>
      </c>
      <c r="M146" s="306">
        <f t="shared" ca="1" si="74"/>
        <v>1.3853592438907838</v>
      </c>
      <c r="N146" s="304">
        <f t="shared" ca="1" si="75"/>
        <v>79.375237784376793</v>
      </c>
      <c r="P146" s="310">
        <f t="shared" ca="1" si="76"/>
        <v>14</v>
      </c>
      <c r="Q146" s="304">
        <f t="shared" ca="1" si="77"/>
        <v>1095.4849999999985</v>
      </c>
      <c r="R146" s="306">
        <f t="shared" ca="1" si="78"/>
        <v>0.53835610775847054</v>
      </c>
      <c r="S146" s="307">
        <f t="shared" ca="1" si="79"/>
        <v>4.6162426925508777</v>
      </c>
      <c r="T146" s="304">
        <f t="shared" ca="1" si="59"/>
        <v>45.285340813924115</v>
      </c>
      <c r="U146" s="311">
        <f t="shared" ca="1" si="60"/>
        <v>0</v>
      </c>
      <c r="V146" s="306">
        <f t="shared" ca="1" si="61"/>
        <v>1.18374169885144</v>
      </c>
      <c r="W146" s="304">
        <f t="shared" ca="1" si="62"/>
        <v>496.01505438981854</v>
      </c>
      <c r="Y146" s="314" t="str">
        <f t="shared" ca="1" si="80"/>
        <v/>
      </c>
      <c r="Z146" s="315" t="str">
        <f t="shared" ca="1" si="81"/>
        <v/>
      </c>
      <c r="AA146" s="316" t="str">
        <f t="shared" ca="1" si="82"/>
        <v/>
      </c>
      <c r="AC146" s="310" t="e">
        <f t="shared" ca="1" si="83"/>
        <v>#N/A</v>
      </c>
      <c r="AD146" s="323" t="e">
        <f t="shared" ca="1" si="84"/>
        <v>#N/A</v>
      </c>
      <c r="AE146" s="324">
        <f t="shared" ca="1" si="63"/>
        <v>342.57140288835006</v>
      </c>
      <c r="AG146" s="306">
        <f t="shared" ca="1" si="85"/>
        <v>120.88026497598423</v>
      </c>
      <c r="AH146" s="304">
        <f t="shared" ca="1" si="86"/>
        <v>130.52216821482779</v>
      </c>
    </row>
    <row r="147" spans="1:34" x14ac:dyDescent="0.2">
      <c r="A147" s="347">
        <f t="shared" ca="1" si="64"/>
        <v>0.01</v>
      </c>
      <c r="B147" s="304">
        <f t="shared" ca="1" si="65"/>
        <v>1.430000000000001</v>
      </c>
      <c r="D147" s="306">
        <f t="shared" ca="1" si="66"/>
        <v>23.51575298689578</v>
      </c>
      <c r="E147" s="307">
        <f t="shared" ca="1" si="67"/>
        <v>115.5456622237665</v>
      </c>
      <c r="F147" s="304">
        <f t="shared" ca="1" si="68"/>
        <v>117.91433626692489</v>
      </c>
      <c r="G147" s="306">
        <f t="shared" ca="1" si="69"/>
        <v>68.547422896809408</v>
      </c>
      <c r="H147" s="307">
        <f t="shared" ca="1" si="70"/>
        <v>365.30834034449947</v>
      </c>
      <c r="I147" s="304">
        <f t="shared" ca="1" si="71"/>
        <v>371.68391505558412</v>
      </c>
      <c r="J147" s="306">
        <f t="shared" ca="1" si="72"/>
        <v>63.694506873235298</v>
      </c>
      <c r="K147" s="307">
        <f t="shared" ca="1" si="73"/>
        <v>346.21870900868385</v>
      </c>
      <c r="L147" s="304">
        <f t="shared" ca="1" si="58"/>
        <v>352.02895431123886</v>
      </c>
      <c r="M147" s="306">
        <f t="shared" ca="1" si="74"/>
        <v>1.3853105807696078</v>
      </c>
      <c r="N147" s="304">
        <f t="shared" ca="1" si="75"/>
        <v>79.372449592915473</v>
      </c>
      <c r="P147" s="310">
        <f t="shared" ca="1" si="76"/>
        <v>14</v>
      </c>
      <c r="Q147" s="304">
        <f t="shared" ca="1" si="77"/>
        <v>1084.1016666666653</v>
      </c>
      <c r="R147" s="306">
        <f t="shared" ca="1" si="78"/>
        <v>0.53276197636767053</v>
      </c>
      <c r="S147" s="307">
        <f t="shared" ca="1" si="79"/>
        <v>4.6109150727872006</v>
      </c>
      <c r="T147" s="304">
        <f t="shared" ca="1" si="59"/>
        <v>45.233076864042438</v>
      </c>
      <c r="U147" s="311">
        <f t="shared" ca="1" si="60"/>
        <v>0</v>
      </c>
      <c r="V147" s="306">
        <f t="shared" ca="1" si="61"/>
        <v>1.1833099027292131</v>
      </c>
      <c r="W147" s="304">
        <f t="shared" ca="1" si="62"/>
        <v>498.994787529961</v>
      </c>
      <c r="Y147" s="314" t="str">
        <f t="shared" ca="1" si="80"/>
        <v/>
      </c>
      <c r="Z147" s="315" t="str">
        <f t="shared" ca="1" si="81"/>
        <v/>
      </c>
      <c r="AA147" s="316" t="str">
        <f t="shared" ca="1" si="82"/>
        <v/>
      </c>
      <c r="AC147" s="310" t="e">
        <f t="shared" ca="1" si="83"/>
        <v>#N/A</v>
      </c>
      <c r="AD147" s="323" t="e">
        <f t="shared" ca="1" si="84"/>
        <v>#N/A</v>
      </c>
      <c r="AE147" s="324">
        <f t="shared" ca="1" si="63"/>
        <v>346.21870900868385</v>
      </c>
      <c r="AG147" s="306">
        <f t="shared" ca="1" si="85"/>
        <v>117.90046307490513</v>
      </c>
      <c r="AH147" s="304">
        <f t="shared" ca="1" si="86"/>
        <v>127.54227804967158</v>
      </c>
    </row>
    <row r="148" spans="1:34" x14ac:dyDescent="0.2">
      <c r="A148" s="347">
        <f t="shared" ca="1" si="64"/>
        <v>0.01</v>
      </c>
      <c r="B148" s="304">
        <f t="shared" ca="1" si="65"/>
        <v>1.4400000000000011</v>
      </c>
      <c r="D148" s="306">
        <f t="shared" ca="1" si="66"/>
        <v>22.973635705729748</v>
      </c>
      <c r="E148" s="307">
        <f t="shared" ca="1" si="67"/>
        <v>112.62291398384433</v>
      </c>
      <c r="F148" s="304">
        <f t="shared" ca="1" si="68"/>
        <v>114.942197176459</v>
      </c>
      <c r="G148" s="306">
        <f t="shared" ca="1" si="69"/>
        <v>68.777159253866699</v>
      </c>
      <c r="H148" s="307">
        <f t="shared" ca="1" si="70"/>
        <v>366.43456948433789</v>
      </c>
      <c r="I148" s="304">
        <f t="shared" ca="1" si="71"/>
        <v>372.8331950728151</v>
      </c>
      <c r="J148" s="306">
        <f t="shared" ca="1" si="72"/>
        <v>64.381129783988683</v>
      </c>
      <c r="K148" s="307">
        <f t="shared" ca="1" si="73"/>
        <v>349.87742355782802</v>
      </c>
      <c r="L148" s="304">
        <f t="shared" ca="1" si="58"/>
        <v>355.75151635337636</v>
      </c>
      <c r="M148" s="306">
        <f t="shared" ca="1" si="74"/>
        <v>1.3852620550706538</v>
      </c>
      <c r="N148" s="304">
        <f t="shared" ca="1" si="75"/>
        <v>79.369669275167482</v>
      </c>
      <c r="P148" s="310">
        <f t="shared" ca="1" si="76"/>
        <v>14</v>
      </c>
      <c r="Q148" s="304">
        <f t="shared" ca="1" si="77"/>
        <v>1072.7183333333319</v>
      </c>
      <c r="R148" s="306">
        <f t="shared" ca="1" si="78"/>
        <v>0.52716784497687041</v>
      </c>
      <c r="S148" s="307">
        <f t="shared" ca="1" si="79"/>
        <v>4.6056433943374318</v>
      </c>
      <c r="T148" s="304">
        <f t="shared" ca="1" si="59"/>
        <v>45.18136169845021</v>
      </c>
      <c r="U148" s="311">
        <f t="shared" ca="1" si="60"/>
        <v>0</v>
      </c>
      <c r="V148" s="306">
        <f t="shared" ca="1" si="61"/>
        <v>1.1828769114980344</v>
      </c>
      <c r="W148" s="304">
        <f t="shared" ca="1" si="62"/>
        <v>501.9017109906402</v>
      </c>
      <c r="Y148" s="314" t="str">
        <f t="shared" ca="1" si="80"/>
        <v/>
      </c>
      <c r="Z148" s="315" t="str">
        <f t="shared" ca="1" si="81"/>
        <v/>
      </c>
      <c r="AA148" s="316" t="str">
        <f t="shared" ca="1" si="82"/>
        <v/>
      </c>
      <c r="AC148" s="310" t="e">
        <f t="shared" ca="1" si="83"/>
        <v>#N/A</v>
      </c>
      <c r="AD148" s="323" t="e">
        <f t="shared" ca="1" si="84"/>
        <v>#N/A</v>
      </c>
      <c r="AE148" s="324">
        <f t="shared" ca="1" si="63"/>
        <v>349.87742355782802</v>
      </c>
      <c r="AG148" s="306">
        <f t="shared" ca="1" si="85"/>
        <v>114.92795782677121</v>
      </c>
      <c r="AH148" s="304">
        <f t="shared" ca="1" si="86"/>
        <v>124.5696847716771</v>
      </c>
    </row>
    <row r="149" spans="1:34" x14ac:dyDescent="0.2">
      <c r="A149" s="347">
        <f t="shared" ca="1" si="64"/>
        <v>0.01</v>
      </c>
      <c r="B149" s="304">
        <f t="shared" ca="1" si="65"/>
        <v>1.4500000000000011</v>
      </c>
      <c r="D149" s="306">
        <f t="shared" ca="1" si="66"/>
        <v>22.432607674029661</v>
      </c>
      <c r="E149" s="307">
        <f t="shared" ca="1" si="67"/>
        <v>109.70762801226734</v>
      </c>
      <c r="F149" s="304">
        <f t="shared" ca="1" si="68"/>
        <v>111.97761174062857</v>
      </c>
      <c r="G149" s="306">
        <f t="shared" ca="1" si="69"/>
        <v>69.001485330606997</v>
      </c>
      <c r="H149" s="307">
        <f t="shared" ca="1" si="70"/>
        <v>367.53164576446056</v>
      </c>
      <c r="I149" s="304">
        <f t="shared" ca="1" si="71"/>
        <v>373.95282538866167</v>
      </c>
      <c r="J149" s="306">
        <f t="shared" ca="1" si="72"/>
        <v>65.070023006911057</v>
      </c>
      <c r="K149" s="307">
        <f t="shared" ca="1" si="73"/>
        <v>353.54725463407203</v>
      </c>
      <c r="L149" s="304">
        <f t="shared" ca="1" si="58"/>
        <v>359.48542272727735</v>
      </c>
      <c r="M149" s="306">
        <f t="shared" ca="1" si="74"/>
        <v>1.3852136621482058</v>
      </c>
      <c r="N149" s="304">
        <f t="shared" ca="1" si="75"/>
        <v>79.36689656495291</v>
      </c>
      <c r="P149" s="310">
        <f t="shared" ca="1" si="76"/>
        <v>14</v>
      </c>
      <c r="Q149" s="304">
        <f t="shared" ca="1" si="77"/>
        <v>1061.3349999999984</v>
      </c>
      <c r="R149" s="306">
        <f t="shared" ca="1" si="78"/>
        <v>0.5215737135860703</v>
      </c>
      <c r="S149" s="307">
        <f t="shared" ca="1" si="79"/>
        <v>4.6004276572015712</v>
      </c>
      <c r="T149" s="304">
        <f t="shared" ca="1" si="59"/>
        <v>45.130195317147418</v>
      </c>
      <c r="U149" s="311">
        <f t="shared" ca="1" si="60"/>
        <v>0</v>
      </c>
      <c r="V149" s="306">
        <f t="shared" ca="1" si="61"/>
        <v>1.1824427610569819</v>
      </c>
      <c r="W149" s="304">
        <f t="shared" ca="1" si="62"/>
        <v>504.73537118092588</v>
      </c>
      <c r="Y149" s="314" t="str">
        <f t="shared" ca="1" si="80"/>
        <v/>
      </c>
      <c r="Z149" s="315" t="str">
        <f t="shared" ca="1" si="81"/>
        <v/>
      </c>
      <c r="AA149" s="316" t="str">
        <f t="shared" ca="1" si="82"/>
        <v/>
      </c>
      <c r="AC149" s="310" t="e">
        <f t="shared" ca="1" si="83"/>
        <v>#N/A</v>
      </c>
      <c r="AD149" s="323" t="e">
        <f t="shared" ca="1" si="84"/>
        <v>#N/A</v>
      </c>
      <c r="AE149" s="324">
        <f t="shared" ca="1" si="63"/>
        <v>353.54725463407203</v>
      </c>
      <c r="AG149" s="306">
        <f t="shared" ca="1" si="85"/>
        <v>111.96298779712124</v>
      </c>
      <c r="AH149" s="304">
        <f t="shared" ca="1" si="86"/>
        <v>121.60462693802258</v>
      </c>
    </row>
    <row r="150" spans="1:34" x14ac:dyDescent="0.2">
      <c r="A150" s="347">
        <f t="shared" ca="1" si="64"/>
        <v>0.01</v>
      </c>
      <c r="B150" s="304">
        <f t="shared" ca="1" si="65"/>
        <v>1.4600000000000011</v>
      </c>
      <c r="D150" s="306">
        <f t="shared" ca="1" si="66"/>
        <v>21.892714646552957</v>
      </c>
      <c r="E150" s="307">
        <f t="shared" ca="1" si="67"/>
        <v>106.80003246157995</v>
      </c>
      <c r="F150" s="304">
        <f t="shared" ca="1" si="68"/>
        <v>109.02081401452625</v>
      </c>
      <c r="G150" s="306">
        <f t="shared" ca="1" si="69"/>
        <v>69.220412477072529</v>
      </c>
      <c r="H150" s="307">
        <f t="shared" ca="1" si="70"/>
        <v>368.59964608907637</v>
      </c>
      <c r="I150" s="304">
        <f t="shared" ca="1" si="71"/>
        <v>375.04288368197098</v>
      </c>
      <c r="J150" s="306">
        <f t="shared" ca="1" si="72"/>
        <v>65.761132495949454</v>
      </c>
      <c r="K150" s="307">
        <f t="shared" ca="1" si="73"/>
        <v>357.22791109333974</v>
      </c>
      <c r="L150" s="304">
        <f t="shared" ca="1" si="58"/>
        <v>363.230377324448</v>
      </c>
      <c r="M150" s="306">
        <f t="shared" ca="1" si="74"/>
        <v>1.3851653974384472</v>
      </c>
      <c r="N150" s="304">
        <f t="shared" ca="1" si="75"/>
        <v>79.364131200784314</v>
      </c>
      <c r="P150" s="310">
        <f t="shared" ca="1" si="76"/>
        <v>14</v>
      </c>
      <c r="Q150" s="304">
        <f t="shared" ca="1" si="77"/>
        <v>1049.9516666666652</v>
      </c>
      <c r="R150" s="306">
        <f t="shared" ca="1" si="78"/>
        <v>0.51597958219527029</v>
      </c>
      <c r="S150" s="307">
        <f t="shared" ca="1" si="79"/>
        <v>4.5952678613796181</v>
      </c>
      <c r="T150" s="304">
        <f t="shared" ca="1" si="59"/>
        <v>45.079577720134054</v>
      </c>
      <c r="U150" s="311">
        <f t="shared" ca="1" si="60"/>
        <v>0</v>
      </c>
      <c r="V150" s="306">
        <f t="shared" ca="1" si="61"/>
        <v>1.1820074871686359</v>
      </c>
      <c r="W150" s="304">
        <f t="shared" ca="1" si="62"/>
        <v>507.49534381860536</v>
      </c>
      <c r="Y150" s="314" t="str">
        <f t="shared" ca="1" si="80"/>
        <v/>
      </c>
      <c r="Z150" s="315" t="str">
        <f t="shared" ca="1" si="81"/>
        <v/>
      </c>
      <c r="AA150" s="316" t="str">
        <f t="shared" ca="1" si="82"/>
        <v/>
      </c>
      <c r="AC150" s="310" t="e">
        <f t="shared" ca="1" si="83"/>
        <v>#N/A</v>
      </c>
      <c r="AD150" s="323" t="e">
        <f t="shared" ca="1" si="84"/>
        <v>#N/A</v>
      </c>
      <c r="AE150" s="324">
        <f t="shared" ca="1" si="63"/>
        <v>357.22791109333974</v>
      </c>
      <c r="AG150" s="306">
        <f t="shared" ca="1" si="85"/>
        <v>109.00578564814214</v>
      </c>
      <c r="AH150" s="304">
        <f t="shared" ca="1" si="86"/>
        <v>118.64733720267861</v>
      </c>
    </row>
    <row r="151" spans="1:34" x14ac:dyDescent="0.2">
      <c r="A151" s="347">
        <f t="shared" ca="1" si="64"/>
        <v>0.01</v>
      </c>
      <c r="B151" s="304">
        <f t="shared" ca="1" si="65"/>
        <v>1.4700000000000011</v>
      </c>
      <c r="D151" s="306">
        <f t="shared" ca="1" si="66"/>
        <v>21.354001263626486</v>
      </c>
      <c r="E151" s="307">
        <f t="shared" ca="1" si="67"/>
        <v>103.90034968861964</v>
      </c>
      <c r="F151" s="304">
        <f t="shared" ca="1" si="68"/>
        <v>106.07203229590921</v>
      </c>
      <c r="G151" s="306">
        <f t="shared" ca="1" si="69"/>
        <v>69.433952489708787</v>
      </c>
      <c r="H151" s="307">
        <f t="shared" ca="1" si="70"/>
        <v>369.63864958596258</v>
      </c>
      <c r="I151" s="304">
        <f t="shared" ca="1" si="71"/>
        <v>376.10344989919616</v>
      </c>
      <c r="J151" s="306">
        <f t="shared" ca="1" si="72"/>
        <v>66.454404320783354</v>
      </c>
      <c r="K151" s="307">
        <f t="shared" ca="1" si="73"/>
        <v>360.91910257171492</v>
      </c>
      <c r="L151" s="304">
        <f t="shared" ca="1" si="58"/>
        <v>366.98608482448242</v>
      </c>
      <c r="M151" s="306">
        <f t="shared" ca="1" si="74"/>
        <v>1.3851172564565486</v>
      </c>
      <c r="N151" s="304">
        <f t="shared" ca="1" si="75"/>
        <v>79.361372925699911</v>
      </c>
      <c r="P151" s="310">
        <f t="shared" ca="1" si="76"/>
        <v>14</v>
      </c>
      <c r="Q151" s="304">
        <f t="shared" ca="1" si="77"/>
        <v>1038.5683333333318</v>
      </c>
      <c r="R151" s="306">
        <f t="shared" ca="1" si="78"/>
        <v>0.51038545080447029</v>
      </c>
      <c r="S151" s="307">
        <f t="shared" ca="1" si="79"/>
        <v>4.5901640068715732</v>
      </c>
      <c r="T151" s="304">
        <f t="shared" ca="1" si="59"/>
        <v>45.029508907410133</v>
      </c>
      <c r="U151" s="311">
        <f t="shared" ca="1" si="60"/>
        <v>0</v>
      </c>
      <c r="V151" s="306">
        <f t="shared" ca="1" si="61"/>
        <v>1.1815711254562662</v>
      </c>
      <c r="W151" s="304">
        <f t="shared" ca="1" si="62"/>
        <v>510.18123362762702</v>
      </c>
      <c r="Y151" s="314" t="str">
        <f t="shared" ca="1" si="80"/>
        <v/>
      </c>
      <c r="Z151" s="315" t="str">
        <f t="shared" ca="1" si="81"/>
        <v/>
      </c>
      <c r="AA151" s="316" t="str">
        <f t="shared" ca="1" si="82"/>
        <v/>
      </c>
      <c r="AC151" s="310" t="e">
        <f t="shared" ca="1" si="83"/>
        <v>#N/A</v>
      </c>
      <c r="AD151" s="323" t="e">
        <f t="shared" ca="1" si="84"/>
        <v>#N/A</v>
      </c>
      <c r="AE151" s="324">
        <f t="shared" ca="1" si="63"/>
        <v>360.91910257171492</v>
      </c>
      <c r="AG151" s="306">
        <f t="shared" ca="1" si="85"/>
        <v>106.05657814051393</v>
      </c>
      <c r="AH151" s="304">
        <f t="shared" ca="1" si="86"/>
        <v>115.69804231824808</v>
      </c>
    </row>
    <row r="152" spans="1:34" x14ac:dyDescent="0.2">
      <c r="A152" s="347">
        <f t="shared" ca="1" si="64"/>
        <v>0.01</v>
      </c>
      <c r="B152" s="304">
        <f t="shared" ca="1" si="65"/>
        <v>1.4800000000000011</v>
      </c>
      <c r="D152" s="306">
        <f t="shared" ca="1" si="66"/>
        <v>20.816511052265426</v>
      </c>
      <c r="E152" s="307">
        <f t="shared" ca="1" si="67"/>
        <v>101.00879625952621</v>
      </c>
      <c r="F152" s="304">
        <f t="shared" ca="1" si="68"/>
        <v>103.13148914947153</v>
      </c>
      <c r="G152" s="306">
        <f t="shared" ca="1" si="69"/>
        <v>69.642117600231444</v>
      </c>
      <c r="H152" s="307">
        <f t="shared" ca="1" si="70"/>
        <v>370.64873754855785</v>
      </c>
      <c r="I152" s="304">
        <f t="shared" ca="1" si="71"/>
        <v>377.13460619543275</v>
      </c>
      <c r="J152" s="306">
        <f t="shared" ca="1" si="72"/>
        <v>67.14978467123305</v>
      </c>
      <c r="K152" s="307">
        <f t="shared" ca="1" si="73"/>
        <v>364.62053950738749</v>
      </c>
      <c r="L152" s="304">
        <f t="shared" ca="1" si="58"/>
        <v>370.75225071744512</v>
      </c>
      <c r="M152" s="306">
        <f t="shared" ca="1" si="74"/>
        <v>1.3850692347938565</v>
      </c>
      <c r="N152" s="304">
        <f t="shared" ca="1" si="75"/>
        <v>79.358621487102454</v>
      </c>
      <c r="P152" s="310">
        <f t="shared" ca="1" si="76"/>
        <v>14</v>
      </c>
      <c r="Q152" s="304">
        <f t="shared" ca="1" si="77"/>
        <v>1027.1849999999986</v>
      </c>
      <c r="R152" s="306">
        <f t="shared" ca="1" si="78"/>
        <v>0.50479131941367028</v>
      </c>
      <c r="S152" s="307">
        <f t="shared" ca="1" si="79"/>
        <v>4.5851160936774367</v>
      </c>
      <c r="T152" s="304">
        <f t="shared" ca="1" si="59"/>
        <v>44.979988878975654</v>
      </c>
      <c r="U152" s="311">
        <f t="shared" ca="1" si="60"/>
        <v>0</v>
      </c>
      <c r="V152" s="306">
        <f t="shared" ca="1" si="61"/>
        <v>1.1811337114011009</v>
      </c>
      <c r="W152" s="304">
        <f t="shared" ca="1" si="62"/>
        <v>512.79267402599862</v>
      </c>
      <c r="Y152" s="314" t="str">
        <f t="shared" ca="1" si="80"/>
        <v/>
      </c>
      <c r="Z152" s="315" t="str">
        <f t="shared" ca="1" si="81"/>
        <v/>
      </c>
      <c r="AA152" s="316" t="str">
        <f t="shared" ca="1" si="82"/>
        <v/>
      </c>
      <c r="AC152" s="310" t="e">
        <f t="shared" ca="1" si="83"/>
        <v>#N/A</v>
      </c>
      <c r="AD152" s="323" t="e">
        <f t="shared" ca="1" si="84"/>
        <v>#N/A</v>
      </c>
      <c r="AE152" s="324">
        <f t="shared" ca="1" si="63"/>
        <v>364.62053950738749</v>
      </c>
      <c r="AG152" s="306">
        <f t="shared" ca="1" si="85"/>
        <v>103.1155861385314</v>
      </c>
      <c r="AH152" s="304">
        <f t="shared" ca="1" si="86"/>
        <v>112.75696314108264</v>
      </c>
    </row>
    <row r="153" spans="1:34" x14ac:dyDescent="0.2">
      <c r="A153" s="347">
        <f t="shared" ca="1" si="64"/>
        <v>0.01</v>
      </c>
      <c r="B153" s="304">
        <f t="shared" ca="1" si="65"/>
        <v>1.4900000000000011</v>
      </c>
      <c r="D153" s="306">
        <f t="shared" ca="1" si="66"/>
        <v>20.28028642784437</v>
      </c>
      <c r="E153" s="307">
        <f t="shared" ca="1" si="67"/>
        <v>98.125582957900832</v>
      </c>
      <c r="F153" s="304">
        <f t="shared" ca="1" si="68"/>
        <v>100.19940143745015</v>
      </c>
      <c r="G153" s="306">
        <f t="shared" ca="1" si="69"/>
        <v>69.844920464509883</v>
      </c>
      <c r="H153" s="307">
        <f t="shared" ca="1" si="70"/>
        <v>371.62999337813687</v>
      </c>
      <c r="I153" s="304">
        <f t="shared" ca="1" si="71"/>
        <v>378.13643687553804</v>
      </c>
      <c r="J153" s="306">
        <f t="shared" ca="1" si="72"/>
        <v>67.847219861556752</v>
      </c>
      <c r="K153" s="307">
        <f t="shared" ca="1" si="73"/>
        <v>368.33193316202096</v>
      </c>
      <c r="L153" s="304">
        <f t="shared" ca="1" si="58"/>
        <v>374.52858132566314</v>
      </c>
      <c r="M153" s="306">
        <f t="shared" ca="1" si="74"/>
        <v>1.3850213281151813</v>
      </c>
      <c r="N153" s="304">
        <f t="shared" ca="1" si="75"/>
        <v>79.355876636603881</v>
      </c>
      <c r="P153" s="310">
        <f t="shared" ca="1" si="76"/>
        <v>14</v>
      </c>
      <c r="Q153" s="304">
        <f t="shared" ca="1" si="77"/>
        <v>1015.8016666666653</v>
      </c>
      <c r="R153" s="306">
        <f t="shared" ca="1" si="78"/>
        <v>0.49919718802287016</v>
      </c>
      <c r="S153" s="307">
        <f t="shared" ca="1" si="79"/>
        <v>4.5801241217972084</v>
      </c>
      <c r="T153" s="304">
        <f t="shared" ca="1" si="59"/>
        <v>44.931017634830617</v>
      </c>
      <c r="U153" s="311">
        <f t="shared" ca="1" si="60"/>
        <v>0</v>
      </c>
      <c r="V153" s="306">
        <f t="shared" ca="1" si="61"/>
        <v>1.1806952803396866</v>
      </c>
      <c r="W153" s="304">
        <f t="shared" ca="1" si="62"/>
        <v>515.32932680460453</v>
      </c>
      <c r="Y153" s="314" t="str">
        <f t="shared" ca="1" si="80"/>
        <v/>
      </c>
      <c r="Z153" s="315" t="str">
        <f t="shared" ca="1" si="81"/>
        <v/>
      </c>
      <c r="AA153" s="316" t="str">
        <f t="shared" ca="1" si="82"/>
        <v/>
      </c>
      <c r="AC153" s="310" t="e">
        <f t="shared" ca="1" si="83"/>
        <v>#N/A</v>
      </c>
      <c r="AD153" s="323" t="e">
        <f t="shared" ca="1" si="84"/>
        <v>#N/A</v>
      </c>
      <c r="AE153" s="324">
        <f t="shared" ca="1" si="63"/>
        <v>368.33193316202096</v>
      </c>
      <c r="AG153" s="306">
        <f t="shared" ca="1" si="85"/>
        <v>100.18302461842362</v>
      </c>
      <c r="AH153" s="304">
        <f t="shared" ca="1" si="86"/>
        <v>109.82431463959746</v>
      </c>
    </row>
    <row r="154" spans="1:34" x14ac:dyDescent="0.2">
      <c r="A154" s="347">
        <f t="shared" ca="1" si="64"/>
        <v>0.01</v>
      </c>
      <c r="B154" s="304">
        <f t="shared" ca="1" si="65"/>
        <v>1.5000000000000011</v>
      </c>
      <c r="D154" s="306">
        <f t="shared" ca="1" si="66"/>
        <v>19.745368696308397</v>
      </c>
      <c r="E154" s="307">
        <f t="shared" ca="1" si="67"/>
        <v>95.250914796038572</v>
      </c>
      <c r="F154" s="304">
        <f t="shared" ca="1" si="68"/>
        <v>97.275980357102327</v>
      </c>
      <c r="G154" s="306">
        <f t="shared" ca="1" si="69"/>
        <v>70.04237415147297</v>
      </c>
      <c r="H154" s="307">
        <f t="shared" ca="1" si="70"/>
        <v>372.58250252609724</v>
      </c>
      <c r="I154" s="304">
        <f t="shared" ca="1" si="71"/>
        <v>379.10902833536448</v>
      </c>
      <c r="J154" s="306">
        <f t="shared" ca="1" si="72"/>
        <v>68.546656334636666</v>
      </c>
      <c r="K154" s="307">
        <f t="shared" ca="1" si="73"/>
        <v>372.05299564154211</v>
      </c>
      <c r="L154" s="304">
        <f t="shared" ca="1" si="58"/>
        <v>378.31478382493083</v>
      </c>
      <c r="M154" s="306">
        <f t="shared" ca="1" si="74"/>
        <v>1.3849735321561734</v>
      </c>
      <c r="N154" s="304">
        <f t="shared" ca="1" si="75"/>
        <v>79.353138129874935</v>
      </c>
      <c r="P154" s="310">
        <f t="shared" ca="1" si="76"/>
        <v>14</v>
      </c>
      <c r="Q154" s="304">
        <f t="shared" ca="1" si="77"/>
        <v>1004.4183333333319</v>
      </c>
      <c r="R154" s="306">
        <f t="shared" ca="1" si="78"/>
        <v>0.49360305663207016</v>
      </c>
      <c r="S154" s="307">
        <f t="shared" ca="1" si="79"/>
        <v>4.5751880912308875</v>
      </c>
      <c r="T154" s="304">
        <f t="shared" ca="1" si="59"/>
        <v>44.882595174975009</v>
      </c>
      <c r="U154" s="311">
        <f t="shared" ca="1" si="60"/>
        <v>0</v>
      </c>
      <c r="V154" s="306">
        <f t="shared" ca="1" si="61"/>
        <v>1.180255867461331</v>
      </c>
      <c r="W154" s="304">
        <f t="shared" ca="1" si="62"/>
        <v>517.79088179739801</v>
      </c>
      <c r="Y154" s="314" t="str">
        <f t="shared" ca="1" si="80"/>
        <v/>
      </c>
      <c r="Z154" s="315" t="str">
        <f t="shared" ca="1" si="81"/>
        <v/>
      </c>
      <c r="AA154" s="316" t="str">
        <f t="shared" ca="1" si="82"/>
        <v/>
      </c>
      <c r="AC154" s="310" t="e">
        <f t="shared" ca="1" si="83"/>
        <v>#N/A</v>
      </c>
      <c r="AD154" s="323" t="e">
        <f t="shared" ca="1" si="84"/>
        <v>#N/A</v>
      </c>
      <c r="AE154" s="324">
        <f t="shared" ca="1" si="63"/>
        <v>372.05299564154211</v>
      </c>
      <c r="AG154" s="306">
        <f t="shared" ca="1" si="85"/>
        <v>97.259102679793941</v>
      </c>
      <c r="AH154" s="304">
        <f t="shared" ca="1" si="86"/>
        <v>106.90030590570652</v>
      </c>
    </row>
    <row r="155" spans="1:34" x14ac:dyDescent="0.2">
      <c r="A155" s="347">
        <f t="shared" ca="1" si="64"/>
        <v>0.01</v>
      </c>
      <c r="B155" s="304">
        <f t="shared" ca="1" si="65"/>
        <v>1.5100000000000011</v>
      </c>
      <c r="D155" s="306">
        <f t="shared" ca="1" si="66"/>
        <v>19.211798056912649</v>
      </c>
      <c r="E155" s="307">
        <f t="shared" ca="1" si="67"/>
        <v>92.384991029155444</v>
      </c>
      <c r="F155" s="304">
        <f t="shared" ca="1" si="68"/>
        <v>94.36143148573322</v>
      </c>
      <c r="G155" s="306">
        <f t="shared" ca="1" si="69"/>
        <v>70.234492132042092</v>
      </c>
      <c r="H155" s="307">
        <f t="shared" ca="1" si="70"/>
        <v>373.5063524363888</v>
      </c>
      <c r="I155" s="304">
        <f t="shared" ca="1" si="71"/>
        <v>380.05246900313881</v>
      </c>
      <c r="J155" s="306">
        <f t="shared" ca="1" si="72"/>
        <v>69.248040666054237</v>
      </c>
      <c r="K155" s="307">
        <f t="shared" ca="1" si="73"/>
        <v>375.78343991635455</v>
      </c>
      <c r="L155" s="304">
        <f t="shared" ca="1" si="58"/>
        <v>382.11056626512692</v>
      </c>
      <c r="M155" s="306">
        <f t="shared" ca="1" si="74"/>
        <v>1.3849258427207904</v>
      </c>
      <c r="N155" s="304">
        <f t="shared" ca="1" si="75"/>
        <v>79.350405726500142</v>
      </c>
      <c r="P155" s="310">
        <f t="shared" ca="1" si="76"/>
        <v>14</v>
      </c>
      <c r="Q155" s="304">
        <f t="shared" ca="1" si="77"/>
        <v>993.03499999999849</v>
      </c>
      <c r="R155" s="306">
        <f t="shared" ca="1" si="78"/>
        <v>0.48800892524127004</v>
      </c>
      <c r="S155" s="307">
        <f t="shared" ca="1" si="79"/>
        <v>4.570308001978475</v>
      </c>
      <c r="T155" s="304">
        <f t="shared" ca="1" si="59"/>
        <v>44.834721499408843</v>
      </c>
      <c r="U155" s="311">
        <f t="shared" ca="1" si="60"/>
        <v>0</v>
      </c>
      <c r="V155" s="306">
        <f t="shared" ca="1" si="61"/>
        <v>1.1798155078056303</v>
      </c>
      <c r="W155" s="304">
        <f t="shared" ca="1" si="62"/>
        <v>520.1770565434324</v>
      </c>
      <c r="Y155" s="314" t="str">
        <f t="shared" ca="1" si="80"/>
        <v/>
      </c>
      <c r="Z155" s="315" t="str">
        <f t="shared" ca="1" si="81"/>
        <v/>
      </c>
      <c r="AA155" s="316" t="str">
        <f t="shared" ca="1" si="82"/>
        <v/>
      </c>
      <c r="AC155" s="310" t="e">
        <f t="shared" ca="1" si="83"/>
        <v>#N/A</v>
      </c>
      <c r="AD155" s="323" t="e">
        <f t="shared" ca="1" si="84"/>
        <v>#N/A</v>
      </c>
      <c r="AE155" s="324">
        <f t="shared" ca="1" si="63"/>
        <v>375.78343991635455</v>
      </c>
      <c r="AG155" s="306">
        <f t="shared" ca="1" si="85"/>
        <v>94.344023560100936</v>
      </c>
      <c r="AH155" s="304">
        <f t="shared" ca="1" si="86"/>
        <v>103.98514016929897</v>
      </c>
    </row>
    <row r="156" spans="1:34" x14ac:dyDescent="0.2">
      <c r="A156" s="347">
        <f t="shared" ca="1" si="64"/>
        <v>0.01</v>
      </c>
      <c r="B156" s="304">
        <f t="shared" ca="1" si="65"/>
        <v>1.5200000000000011</v>
      </c>
      <c r="D156" s="306">
        <f t="shared" ca="1" si="66"/>
        <v>18.679613605476892</v>
      </c>
      <c r="E156" s="307">
        <f t="shared" ca="1" si="67"/>
        <v>89.528005172530015</v>
      </c>
      <c r="F156" s="304">
        <f t="shared" ca="1" si="68"/>
        <v>91.455954834130281</v>
      </c>
      <c r="G156" s="306">
        <f t="shared" ca="1" si="69"/>
        <v>70.421288268096859</v>
      </c>
      <c r="H156" s="307">
        <f t="shared" ca="1" si="70"/>
        <v>374.4016324881141</v>
      </c>
      <c r="I156" s="304">
        <f t="shared" ca="1" si="71"/>
        <v>380.9668492810145</v>
      </c>
      <c r="J156" s="306">
        <f t="shared" ca="1" si="72"/>
        <v>69.951319568054927</v>
      </c>
      <c r="K156" s="307">
        <f t="shared" ca="1" si="73"/>
        <v>379.52297984097709</v>
      </c>
      <c r="L156" s="304">
        <f t="shared" ca="1" si="58"/>
        <v>385.915637590247</v>
      </c>
      <c r="M156" s="306">
        <f t="shared" ca="1" si="74"/>
        <v>1.3848782556788461</v>
      </c>
      <c r="N156" s="304">
        <f t="shared" ca="1" si="75"/>
        <v>79.347679189837223</v>
      </c>
      <c r="P156" s="310">
        <f t="shared" ca="1" si="76"/>
        <v>14</v>
      </c>
      <c r="Q156" s="304">
        <f t="shared" ca="1" si="77"/>
        <v>981.65166666666528</v>
      </c>
      <c r="R156" s="306">
        <f t="shared" ca="1" si="78"/>
        <v>0.48241479385047004</v>
      </c>
      <c r="S156" s="307">
        <f t="shared" ca="1" si="79"/>
        <v>4.5654838540399707</v>
      </c>
      <c r="T156" s="304">
        <f t="shared" ca="1" si="59"/>
        <v>44.787396608132113</v>
      </c>
      <c r="U156" s="311">
        <f t="shared" ca="1" si="60"/>
        <v>0</v>
      </c>
      <c r="V156" s="306">
        <f t="shared" ca="1" si="61"/>
        <v>1.179374236260085</v>
      </c>
      <c r="W156" s="304">
        <f t="shared" ca="1" si="62"/>
        <v>522.48759594117928</v>
      </c>
      <c r="Y156" s="314" t="str">
        <f t="shared" ca="1" si="80"/>
        <v/>
      </c>
      <c r="Z156" s="315" t="str">
        <f t="shared" ca="1" si="81"/>
        <v/>
      </c>
      <c r="AA156" s="316" t="str">
        <f t="shared" ca="1" si="82"/>
        <v/>
      </c>
      <c r="AC156" s="310" t="e">
        <f t="shared" ca="1" si="83"/>
        <v>#N/A</v>
      </c>
      <c r="AD156" s="323" t="e">
        <f t="shared" ca="1" si="84"/>
        <v>#N/A</v>
      </c>
      <c r="AE156" s="324">
        <f t="shared" ca="1" si="63"/>
        <v>379.52297984097709</v>
      </c>
      <c r="AG156" s="306">
        <f t="shared" ca="1" si="85"/>
        <v>91.437984652098891</v>
      </c>
      <c r="AH156" s="304">
        <f t="shared" ca="1" si="86"/>
        <v>101.07901481567536</v>
      </c>
    </row>
    <row r="157" spans="1:34" x14ac:dyDescent="0.2">
      <c r="A157" s="347">
        <f t="shared" ca="1" si="64"/>
        <v>0.01</v>
      </c>
      <c r="B157" s="304">
        <f t="shared" ca="1" si="65"/>
        <v>1.5300000000000011</v>
      </c>
      <c r="D157" s="306">
        <f t="shared" ca="1" si="66"/>
        <v>18.148853338142892</v>
      </c>
      <c r="E157" s="307">
        <f t="shared" ca="1" si="67"/>
        <v>86.680145021479191</v>
      </c>
      <c r="F157" s="304">
        <f t="shared" ca="1" si="68"/>
        <v>88.559744909490817</v>
      </c>
      <c r="G157" s="306">
        <f t="shared" ca="1" si="69"/>
        <v>70.602776801478285</v>
      </c>
      <c r="H157" s="307">
        <f t="shared" ca="1" si="70"/>
        <v>375.26843393832888</v>
      </c>
      <c r="I157" s="304">
        <f t="shared" ca="1" si="71"/>
        <v>381.85226148682852</v>
      </c>
      <c r="J157" s="306">
        <f t="shared" ca="1" si="72"/>
        <v>70.656439893402805</v>
      </c>
      <c r="K157" s="307">
        <f t="shared" ca="1" si="73"/>
        <v>383.27133017310928</v>
      </c>
      <c r="L157" s="304">
        <f t="shared" ca="1" si="58"/>
        <v>389.72970765785175</v>
      </c>
      <c r="M157" s="306">
        <f t="shared" ca="1" si="74"/>
        <v>1.3848307669636399</v>
      </c>
      <c r="N157" s="304">
        <f t="shared" ca="1" si="75"/>
        <v>79.344958286881408</v>
      </c>
      <c r="P157" s="310">
        <f t="shared" ca="1" si="76"/>
        <v>14</v>
      </c>
      <c r="Q157" s="304">
        <f t="shared" ca="1" si="77"/>
        <v>970.26833333333184</v>
      </c>
      <c r="R157" s="306">
        <f t="shared" ca="1" si="78"/>
        <v>0.47682066245966992</v>
      </c>
      <c r="S157" s="307">
        <f t="shared" ca="1" si="79"/>
        <v>4.5607156474153738</v>
      </c>
      <c r="T157" s="304">
        <f t="shared" ca="1" si="59"/>
        <v>44.740620501144818</v>
      </c>
      <c r="U157" s="311">
        <f t="shared" ca="1" si="60"/>
        <v>0</v>
      </c>
      <c r="V157" s="306">
        <f t="shared" ca="1" si="61"/>
        <v>1.1789320875577953</v>
      </c>
      <c r="W157" s="304">
        <f t="shared" ca="1" si="62"/>
        <v>524.72227189558498</v>
      </c>
      <c r="Y157" s="314" t="str">
        <f t="shared" ca="1" si="80"/>
        <v/>
      </c>
      <c r="Z157" s="315" t="str">
        <f t="shared" ca="1" si="81"/>
        <v/>
      </c>
      <c r="AA157" s="316" t="str">
        <f t="shared" ca="1" si="82"/>
        <v/>
      </c>
      <c r="AC157" s="310" t="e">
        <f t="shared" ca="1" si="83"/>
        <v>#N/A</v>
      </c>
      <c r="AD157" s="323" t="e">
        <f t="shared" ca="1" si="84"/>
        <v>#N/A</v>
      </c>
      <c r="AE157" s="324">
        <f t="shared" ca="1" si="63"/>
        <v>383.27133017310928</v>
      </c>
      <c r="AG157" s="306">
        <f t="shared" ca="1" si="85"/>
        <v>88.54117752415695</v>
      </c>
      <c r="AH157" s="304">
        <f t="shared" ca="1" si="86"/>
        <v>98.182121405862404</v>
      </c>
    </row>
    <row r="158" spans="1:34" x14ac:dyDescent="0.2">
      <c r="A158" s="347">
        <f t="shared" ca="1" si="64"/>
        <v>0.01</v>
      </c>
      <c r="B158" s="304">
        <f t="shared" ca="1" si="65"/>
        <v>1.5400000000000011</v>
      </c>
      <c r="D158" s="306">
        <f t="shared" ca="1" si="66"/>
        <v>17.619554155621241</v>
      </c>
      <c r="E158" s="307">
        <f t="shared" ca="1" si="67"/>
        <v>83.841592674087465</v>
      </c>
      <c r="F158" s="304">
        <f t="shared" ca="1" si="68"/>
        <v>85.672990789224031</v>
      </c>
      <c r="G158" s="306">
        <f t="shared" ca="1" si="69"/>
        <v>70.778972343034496</v>
      </c>
      <c r="H158" s="307">
        <f t="shared" ca="1" si="70"/>
        <v>376.10684986506976</v>
      </c>
      <c r="I158" s="304">
        <f t="shared" ca="1" si="71"/>
        <v>382.70879979608799</v>
      </c>
      <c r="J158" s="306">
        <f t="shared" ca="1" si="72"/>
        <v>71.363348639125363</v>
      </c>
      <c r="K158" s="307">
        <f t="shared" ca="1" si="73"/>
        <v>387.02820659212625</v>
      </c>
      <c r="L158" s="304">
        <f t="shared" ca="1" si="58"/>
        <v>393.55248725793479</v>
      </c>
      <c r="M158" s="306">
        <f t="shared" ca="1" si="74"/>
        <v>1.3847833725696617</v>
      </c>
      <c r="N158" s="304">
        <f t="shared" ca="1" si="75"/>
        <v>79.342242788133859</v>
      </c>
      <c r="P158" s="310">
        <f t="shared" ca="1" si="76"/>
        <v>14</v>
      </c>
      <c r="Q158" s="304">
        <f t="shared" ca="1" si="77"/>
        <v>958.88499999999851</v>
      </c>
      <c r="R158" s="306">
        <f t="shared" ca="1" si="78"/>
        <v>0.47122653106886986</v>
      </c>
      <c r="S158" s="307">
        <f t="shared" ca="1" si="79"/>
        <v>4.5560033821046853</v>
      </c>
      <c r="T158" s="304">
        <f t="shared" ca="1" si="59"/>
        <v>44.694393178446965</v>
      </c>
      <c r="U158" s="311">
        <f t="shared" ca="1" si="60"/>
        <v>0</v>
      </c>
      <c r="V158" s="306">
        <f t="shared" ca="1" si="61"/>
        <v>1.178489096275243</v>
      </c>
      <c r="W158" s="304">
        <f t="shared" ca="1" si="62"/>
        <v>526.88088295830562</v>
      </c>
      <c r="Y158" s="314" t="str">
        <f t="shared" ca="1" si="80"/>
        <v/>
      </c>
      <c r="Z158" s="315" t="str">
        <f t="shared" ca="1" si="81"/>
        <v/>
      </c>
      <c r="AA158" s="316" t="str">
        <f t="shared" ca="1" si="82"/>
        <v/>
      </c>
      <c r="AC158" s="310" t="e">
        <f t="shared" ca="1" si="83"/>
        <v>#N/A</v>
      </c>
      <c r="AD158" s="323" t="e">
        <f t="shared" ca="1" si="84"/>
        <v>#N/A</v>
      </c>
      <c r="AE158" s="324">
        <f t="shared" ca="1" si="63"/>
        <v>387.02820659212625</v>
      </c>
      <c r="AG158" s="306">
        <f t="shared" ca="1" si="85"/>
        <v>85.653787943374908</v>
      </c>
      <c r="AH158" s="304">
        <f t="shared" ca="1" si="86"/>
        <v>95.294645699724725</v>
      </c>
    </row>
    <row r="159" spans="1:34" x14ac:dyDescent="0.2">
      <c r="A159" s="347">
        <f t="shared" ca="1" si="64"/>
        <v>0.01</v>
      </c>
      <c r="B159" s="304">
        <f t="shared" ca="1" si="65"/>
        <v>1.5500000000000012</v>
      </c>
      <c r="D159" s="306">
        <f t="shared" ca="1" si="66"/>
        <v>17.0917518679145</v>
      </c>
      <c r="E159" s="307">
        <f t="shared" ca="1" si="67"/>
        <v>81.012524556608227</v>
      </c>
      <c r="F159" s="304">
        <f t="shared" ca="1" si="68"/>
        <v>82.795876207389753</v>
      </c>
      <c r="G159" s="306">
        <f t="shared" ca="1" si="69"/>
        <v>70.949889861713643</v>
      </c>
      <c r="H159" s="307">
        <f t="shared" ca="1" si="70"/>
        <v>376.91697511063586</v>
      </c>
      <c r="I159" s="304">
        <f t="shared" ca="1" si="71"/>
        <v>383.53656018421628</v>
      </c>
      <c r="J159" s="306">
        <f t="shared" ca="1" si="72"/>
        <v>72.071992950149109</v>
      </c>
      <c r="K159" s="307">
        <f t="shared" ca="1" si="73"/>
        <v>390.79332571700479</v>
      </c>
      <c r="L159" s="304">
        <f t="shared" ca="1" si="58"/>
        <v>397.3836881312107</v>
      </c>
      <c r="M159" s="306">
        <f t="shared" ca="1" si="74"/>
        <v>1.3847360685503693</v>
      </c>
      <c r="N159" s="304">
        <f t="shared" ca="1" si="75"/>
        <v>79.339532467474413</v>
      </c>
      <c r="P159" s="310">
        <f t="shared" ca="1" si="76"/>
        <v>14</v>
      </c>
      <c r="Q159" s="304">
        <f t="shared" ca="1" si="77"/>
        <v>947.50166666666519</v>
      </c>
      <c r="R159" s="306">
        <f t="shared" ca="1" si="78"/>
        <v>0.46563239967806985</v>
      </c>
      <c r="S159" s="307">
        <f t="shared" ca="1" si="79"/>
        <v>4.551347058107905</v>
      </c>
      <c r="T159" s="304">
        <f t="shared" ca="1" si="59"/>
        <v>44.648714640038548</v>
      </c>
      <c r="U159" s="311">
        <f t="shared" ca="1" si="60"/>
        <v>0</v>
      </c>
      <c r="V159" s="306">
        <f t="shared" ca="1" si="61"/>
        <v>1.1780452968301569</v>
      </c>
      <c r="W159" s="304">
        <f t="shared" ca="1" si="62"/>
        <v>528.96325396156635</v>
      </c>
      <c r="Y159" s="314" t="str">
        <f t="shared" ca="1" si="80"/>
        <v/>
      </c>
      <c r="Z159" s="315" t="str">
        <f t="shared" ca="1" si="81"/>
        <v/>
      </c>
      <c r="AA159" s="316" t="str">
        <f t="shared" ca="1" si="82"/>
        <v/>
      </c>
      <c r="AC159" s="310" t="e">
        <f t="shared" ca="1" si="83"/>
        <v>#N/A</v>
      </c>
      <c r="AD159" s="323" t="e">
        <f t="shared" ca="1" si="84"/>
        <v>#N/A</v>
      </c>
      <c r="AE159" s="324">
        <f t="shared" ca="1" si="63"/>
        <v>390.79332571700479</v>
      </c>
      <c r="AG159" s="306">
        <f t="shared" ca="1" si="85"/>
        <v>82.775995901412969</v>
      </c>
      <c r="AH159" s="304">
        <f t="shared" ca="1" si="86"/>
        <v>92.416767681790645</v>
      </c>
    </row>
    <row r="160" spans="1:34" x14ac:dyDescent="0.2">
      <c r="A160" s="347">
        <f t="shared" ca="1" si="64"/>
        <v>0.01</v>
      </c>
      <c r="B160" s="304">
        <f t="shared" ca="1" si="65"/>
        <v>1.5600000000000012</v>
      </c>
      <c r="D160" s="306">
        <f t="shared" ca="1" si="66"/>
        <v>15.919020499061258</v>
      </c>
      <c r="E160" s="307">
        <f t="shared" ca="1" si="67"/>
        <v>74.758828294520058</v>
      </c>
      <c r="F160" s="304">
        <f t="shared" ca="1" si="68"/>
        <v>76.434924096377983</v>
      </c>
      <c r="G160" s="306">
        <f t="shared" ca="1" si="69"/>
        <v>71.109080066704252</v>
      </c>
      <c r="H160" s="307">
        <f t="shared" ca="1" si="70"/>
        <v>377.66456339358103</v>
      </c>
      <c r="I160" s="304">
        <f t="shared" ca="1" si="71"/>
        <v>384.30069439333204</v>
      </c>
      <c r="J160" s="306">
        <f t="shared" ca="1" si="72"/>
        <v>72.782287799791206</v>
      </c>
      <c r="K160" s="307">
        <f t="shared" ca="1" si="73"/>
        <v>394.56623340952586</v>
      </c>
      <c r="L160" s="304">
        <f t="shared" ca="1" si="58"/>
        <v>401.22284825811209</v>
      </c>
      <c r="M160" s="306">
        <f t="shared" ca="1" si="74"/>
        <v>1.3846888467223604</v>
      </c>
      <c r="N160" s="304">
        <f t="shared" ca="1" si="75"/>
        <v>79.336826856028608</v>
      </c>
      <c r="P160" s="310">
        <f t="shared" ca="1" si="76"/>
        <v>15</v>
      </c>
      <c r="Q160" s="304">
        <f t="shared" ca="1" si="77"/>
        <v>920.23599999999465</v>
      </c>
      <c r="R160" s="306">
        <f t="shared" ca="1" si="78"/>
        <v>0.45223318546508778</v>
      </c>
      <c r="S160" s="307">
        <f t="shared" ca="1" si="79"/>
        <v>4.546824726253254</v>
      </c>
      <c r="T160" s="304">
        <f t="shared" ca="1" si="59"/>
        <v>44.604350564544426</v>
      </c>
      <c r="U160" s="311">
        <f t="shared" ca="1" si="60"/>
        <v>0</v>
      </c>
      <c r="V160" s="306">
        <f t="shared" ca="1" si="61"/>
        <v>1.1776007437084026</v>
      </c>
      <c r="W160" s="304">
        <f t="shared" ca="1" si="62"/>
        <v>530.87269168782734</v>
      </c>
      <c r="Y160" s="314" t="str">
        <f t="shared" ca="1" si="80"/>
        <v/>
      </c>
      <c r="Z160" s="315" t="str">
        <f t="shared" ca="1" si="81"/>
        <v/>
      </c>
      <c r="AA160" s="316" t="str">
        <f t="shared" ca="1" si="82"/>
        <v/>
      </c>
      <c r="AC160" s="310" t="e">
        <f t="shared" ca="1" si="83"/>
        <v>#N/A</v>
      </c>
      <c r="AD160" s="323" t="e">
        <f t="shared" ca="1" si="84"/>
        <v>#N/A</v>
      </c>
      <c r="AE160" s="324">
        <f t="shared" ca="1" si="63"/>
        <v>394.56623340952586</v>
      </c>
      <c r="AG160" s="306">
        <f t="shared" ca="1" si="85"/>
        <v>76.413378063942815</v>
      </c>
      <c r="AH160" s="304">
        <f t="shared" ca="1" si="86"/>
        <v>86.054064010699406</v>
      </c>
    </row>
    <row r="161" spans="1:34" x14ac:dyDescent="0.2">
      <c r="A161" s="347">
        <f t="shared" ca="1" si="64"/>
        <v>0.01</v>
      </c>
      <c r="B161" s="304">
        <f t="shared" ca="1" si="65"/>
        <v>1.5700000000000012</v>
      </c>
      <c r="D161" s="306">
        <f t="shared" ca="1" si="66"/>
        <v>14.102751114927845</v>
      </c>
      <c r="E161" s="307">
        <f t="shared" ca="1" si="67"/>
        <v>65.090551905205061</v>
      </c>
      <c r="F161" s="304">
        <f t="shared" ca="1" si="68"/>
        <v>66.600807324940078</v>
      </c>
      <c r="G161" s="306">
        <f t="shared" ca="1" si="69"/>
        <v>71.250107577853527</v>
      </c>
      <c r="H161" s="307">
        <f t="shared" ca="1" si="70"/>
        <v>378.31546891263309</v>
      </c>
      <c r="I161" s="304">
        <f t="shared" ca="1" si="71"/>
        <v>384.96645548468393</v>
      </c>
      <c r="J161" s="306">
        <f t="shared" ca="1" si="72"/>
        <v>73.494083738013998</v>
      </c>
      <c r="K161" s="307">
        <f t="shared" ca="1" si="73"/>
        <v>398.34613357105695</v>
      </c>
      <c r="L161" s="304">
        <f t="shared" ca="1" si="58"/>
        <v>405.06915764533414</v>
      </c>
      <c r="M161" s="306">
        <f t="shared" ca="1" si="74"/>
        <v>1.3846416947341189</v>
      </c>
      <c r="N161" s="304">
        <f t="shared" ca="1" si="75"/>
        <v>79.334125246106723</v>
      </c>
      <c r="P161" s="310">
        <f t="shared" ca="1" si="76"/>
        <v>15</v>
      </c>
      <c r="Q161" s="304">
        <f t="shared" ca="1" si="77"/>
        <v>877.08799999999474</v>
      </c>
      <c r="R161" s="306">
        <f t="shared" ca="1" si="78"/>
        <v>0.43102888842992759</v>
      </c>
      <c r="S161" s="307">
        <f t="shared" ca="1" si="79"/>
        <v>4.542514437368955</v>
      </c>
      <c r="T161" s="304">
        <f t="shared" ca="1" si="59"/>
        <v>44.562066630589449</v>
      </c>
      <c r="U161" s="311">
        <f t="shared" ca="1" si="60"/>
        <v>0</v>
      </c>
      <c r="V161" s="306">
        <f t="shared" ca="1" si="61"/>
        <v>1.1771555315877842</v>
      </c>
      <c r="W161" s="304">
        <f t="shared" ca="1" si="62"/>
        <v>532.51224717371235</v>
      </c>
      <c r="Y161" s="314" t="str">
        <f t="shared" ca="1" si="80"/>
        <v/>
      </c>
      <c r="Z161" s="315" t="str">
        <f t="shared" ca="1" si="81"/>
        <v/>
      </c>
      <c r="AA161" s="316" t="str">
        <f t="shared" ca="1" si="82"/>
        <v/>
      </c>
      <c r="AC161" s="310" t="e">
        <f t="shared" ca="1" si="83"/>
        <v>#N/A</v>
      </c>
      <c r="AD161" s="323" t="e">
        <f t="shared" ca="1" si="84"/>
        <v>#N/A</v>
      </c>
      <c r="AE161" s="324">
        <f t="shared" ca="1" si="63"/>
        <v>398.34613357105695</v>
      </c>
      <c r="AG161" s="306">
        <f t="shared" ca="1" si="85"/>
        <v>66.576066340208598</v>
      </c>
      <c r="AH161" s="304">
        <f t="shared" ca="1" si="86"/>
        <v>76.216666580964542</v>
      </c>
    </row>
    <row r="162" spans="1:34" x14ac:dyDescent="0.2">
      <c r="A162" s="347">
        <f t="shared" ca="1" si="64"/>
        <v>0.01</v>
      </c>
      <c r="B162" s="304">
        <f t="shared" ca="1" si="65"/>
        <v>1.5800000000000012</v>
      </c>
      <c r="D162" s="306">
        <f t="shared" ca="1" si="66"/>
        <v>12.292537784936043</v>
      </c>
      <c r="E162" s="307">
        <f t="shared" ca="1" si="67"/>
        <v>55.459476135918521</v>
      </c>
      <c r="F162" s="304">
        <f t="shared" ca="1" si="68"/>
        <v>56.805457294740584</v>
      </c>
      <c r="G162" s="306">
        <f t="shared" ca="1" si="69"/>
        <v>71.373032955702882</v>
      </c>
      <c r="H162" s="307">
        <f t="shared" ca="1" si="70"/>
        <v>378.87006367399226</v>
      </c>
      <c r="I162" s="304">
        <f t="shared" ca="1" si="71"/>
        <v>385.53422024721851</v>
      </c>
      <c r="J162" s="306">
        <f t="shared" ca="1" si="72"/>
        <v>74.207199440681777</v>
      </c>
      <c r="K162" s="307">
        <f t="shared" ca="1" si="73"/>
        <v>402.1320612339901</v>
      </c>
      <c r="L162" s="304">
        <f t="shared" ca="1" si="58"/>
        <v>408.92163444983771</v>
      </c>
      <c r="M162" s="306">
        <f t="shared" ca="1" si="74"/>
        <v>1.3845946003945162</v>
      </c>
      <c r="N162" s="304">
        <f t="shared" ca="1" si="75"/>
        <v>79.331426939208527</v>
      </c>
      <c r="P162" s="310">
        <f t="shared" ca="1" si="76"/>
        <v>15</v>
      </c>
      <c r="Q162" s="304">
        <f t="shared" ca="1" si="77"/>
        <v>833.93999999999471</v>
      </c>
      <c r="R162" s="306">
        <f t="shared" ca="1" si="78"/>
        <v>0.40982459139476735</v>
      </c>
      <c r="S162" s="307">
        <f t="shared" ca="1" si="79"/>
        <v>4.5384161914550072</v>
      </c>
      <c r="T162" s="304">
        <f t="shared" ca="1" si="59"/>
        <v>44.521862838173625</v>
      </c>
      <c r="U162" s="311">
        <f t="shared" ca="1" si="60"/>
        <v>0</v>
      </c>
      <c r="V162" s="306">
        <f t="shared" ca="1" si="61"/>
        <v>1.1767097748869444</v>
      </c>
      <c r="W162" s="304">
        <f t="shared" ca="1" si="62"/>
        <v>533.88190540545577</v>
      </c>
      <c r="Y162" s="314" t="str">
        <f t="shared" ca="1" si="80"/>
        <v/>
      </c>
      <c r="Z162" s="315" t="str">
        <f t="shared" ca="1" si="81"/>
        <v/>
      </c>
      <c r="AA162" s="316" t="str">
        <f t="shared" ca="1" si="82"/>
        <v/>
      </c>
      <c r="AC162" s="310" t="e">
        <f t="shared" ca="1" si="83"/>
        <v>#N/A</v>
      </c>
      <c r="AD162" s="323" t="e">
        <f t="shared" ca="1" si="84"/>
        <v>#N/A</v>
      </c>
      <c r="AE162" s="324">
        <f t="shared" ca="1" si="63"/>
        <v>402.1320612339901</v>
      </c>
      <c r="AG162" s="306">
        <f t="shared" ca="1" si="85"/>
        <v>56.776433500087421</v>
      </c>
      <c r="AH162" s="304">
        <f t="shared" ca="1" si="86"/>
        <v>66.416948140149572</v>
      </c>
    </row>
    <row r="163" spans="1:34" x14ac:dyDescent="0.2">
      <c r="A163" s="347">
        <f t="shared" ca="1" si="64"/>
        <v>0.01</v>
      </c>
      <c r="B163" s="304">
        <f t="shared" ca="1" si="65"/>
        <v>1.5900000000000012</v>
      </c>
      <c r="D163" s="306">
        <f t="shared" ca="1" si="66"/>
        <v>10.488662487295819</v>
      </c>
      <c r="E163" s="307">
        <f t="shared" ca="1" si="67"/>
        <v>45.867054201733509</v>
      </c>
      <c r="F163" s="304">
        <f t="shared" ca="1" si="68"/>
        <v>47.05102232595128</v>
      </c>
      <c r="G163" s="306">
        <f t="shared" ca="1" si="69"/>
        <v>71.477919580575843</v>
      </c>
      <c r="H163" s="307">
        <f t="shared" ca="1" si="70"/>
        <v>379.32873421600959</v>
      </c>
      <c r="I163" s="304">
        <f t="shared" ca="1" si="71"/>
        <v>386.00438027241</v>
      </c>
      <c r="J163" s="306">
        <f t="shared" ca="1" si="72"/>
        <v>74.921454203363169</v>
      </c>
      <c r="K163" s="307">
        <f t="shared" ca="1" si="73"/>
        <v>405.92305522344009</v>
      </c>
      <c r="L163" s="304">
        <f t="shared" ca="1" si="58"/>
        <v>412.77930067032025</v>
      </c>
      <c r="M163" s="306">
        <f t="shared" ca="1" si="74"/>
        <v>1.3845475516548087</v>
      </c>
      <c r="N163" s="304">
        <f t="shared" ca="1" si="75"/>
        <v>79.328731244991872</v>
      </c>
      <c r="P163" s="310">
        <f t="shared" ca="1" si="76"/>
        <v>15</v>
      </c>
      <c r="Q163" s="304">
        <f t="shared" ca="1" si="77"/>
        <v>790.7919999999948</v>
      </c>
      <c r="R163" s="306">
        <f t="shared" ca="1" si="78"/>
        <v>0.3886202943596071</v>
      </c>
      <c r="S163" s="307">
        <f t="shared" ca="1" si="79"/>
        <v>4.5345299885114114</v>
      </c>
      <c r="T163" s="304">
        <f t="shared" ca="1" si="59"/>
        <v>44.483739187296948</v>
      </c>
      <c r="U163" s="311">
        <f t="shared" ca="1" si="60"/>
        <v>0</v>
      </c>
      <c r="V163" s="306">
        <f t="shared" ca="1" si="61"/>
        <v>1.1762635874100851</v>
      </c>
      <c r="W163" s="304">
        <f t="shared" ca="1" si="62"/>
        <v>534.98190764567232</v>
      </c>
      <c r="Y163" s="314" t="str">
        <f t="shared" ca="1" si="80"/>
        <v/>
      </c>
      <c r="Z163" s="315" t="str">
        <f t="shared" ca="1" si="81"/>
        <v/>
      </c>
      <c r="AA163" s="316" t="str">
        <f t="shared" ca="1" si="82"/>
        <v/>
      </c>
      <c r="AC163" s="310" t="e">
        <f t="shared" ca="1" si="83"/>
        <v>#N/A</v>
      </c>
      <c r="AD163" s="323" t="e">
        <f t="shared" ca="1" si="84"/>
        <v>#N/A</v>
      </c>
      <c r="AE163" s="324">
        <f t="shared" ca="1" si="63"/>
        <v>405.92305522344009</v>
      </c>
      <c r="AG163" s="306">
        <f t="shared" ca="1" si="85"/>
        <v>47.015959796494904</v>
      </c>
      <c r="AH163" s="304">
        <f t="shared" ca="1" si="86"/>
        <v>56.656388919125241</v>
      </c>
    </row>
    <row r="164" spans="1:34" x14ac:dyDescent="0.2">
      <c r="A164" s="347">
        <f t="shared" ca="1" si="64"/>
        <v>0.01</v>
      </c>
      <c r="B164" s="304">
        <f t="shared" ca="1" si="65"/>
        <v>1.6000000000000012</v>
      </c>
      <c r="D164" s="306">
        <f t="shared" ca="1" si="66"/>
        <v>8.6913954417274581</v>
      </c>
      <c r="E164" s="307">
        <f t="shared" ca="1" si="67"/>
        <v>36.314678093977498</v>
      </c>
      <c r="F164" s="304">
        <f t="shared" ca="1" si="68"/>
        <v>37.34027583981792</v>
      </c>
      <c r="G164" s="306">
        <f t="shared" ca="1" si="69"/>
        <v>71.564833534993113</v>
      </c>
      <c r="H164" s="307">
        <f t="shared" ca="1" si="70"/>
        <v>379.69188099694935</v>
      </c>
      <c r="I164" s="304">
        <f t="shared" ca="1" si="71"/>
        <v>386.3773413308457</v>
      </c>
      <c r="J164" s="306">
        <f t="shared" ca="1" si="72"/>
        <v>75.636667968941012</v>
      </c>
      <c r="K164" s="307">
        <f t="shared" ca="1" si="73"/>
        <v>409.71815829950486</v>
      </c>
      <c r="L164" s="304">
        <f t="shared" ca="1" si="58"/>
        <v>416.64118229212767</v>
      </c>
      <c r="M164" s="306">
        <f t="shared" ca="1" si="74"/>
        <v>1.3845005365911636</v>
      </c>
      <c r="N164" s="304">
        <f t="shared" ca="1" si="75"/>
        <v>79.326037480271467</v>
      </c>
      <c r="P164" s="310">
        <f t="shared" ca="1" si="76"/>
        <v>15</v>
      </c>
      <c r="Q164" s="304">
        <f t="shared" ca="1" si="77"/>
        <v>747.64399999999478</v>
      </c>
      <c r="R164" s="306">
        <f t="shared" ca="1" si="78"/>
        <v>0.36741599732444685</v>
      </c>
      <c r="S164" s="307">
        <f t="shared" ca="1" si="79"/>
        <v>4.5308558285381668</v>
      </c>
      <c r="T164" s="304">
        <f t="shared" ca="1" si="59"/>
        <v>44.447695677959416</v>
      </c>
      <c r="U164" s="311">
        <f t="shared" ca="1" si="60"/>
        <v>0</v>
      </c>
      <c r="V164" s="306">
        <f t="shared" ca="1" si="61"/>
        <v>1.1758170823306746</v>
      </c>
      <c r="W164" s="304">
        <f t="shared" ca="1" si="62"/>
        <v>535.81274650420346</v>
      </c>
      <c r="Y164" s="314" t="str">
        <f t="shared" ca="1" si="80"/>
        <v/>
      </c>
      <c r="Z164" s="315" t="str">
        <f t="shared" ca="1" si="81"/>
        <v/>
      </c>
      <c r="AA164" s="316" t="str">
        <f t="shared" ca="1" si="82"/>
        <v/>
      </c>
      <c r="AC164" s="310" t="e">
        <f t="shared" ca="1" si="83"/>
        <v>#N/A</v>
      </c>
      <c r="AD164" s="323" t="e">
        <f t="shared" ca="1" si="84"/>
        <v>#N/A</v>
      </c>
      <c r="AE164" s="324">
        <f t="shared" ca="1" si="63"/>
        <v>409.71815829950486</v>
      </c>
      <c r="AG164" s="306">
        <f t="shared" ca="1" si="85"/>
        <v>37.296063140830924</v>
      </c>
      <c r="AH164" s="304">
        <f t="shared" ca="1" si="86"/>
        <v>46.936406807482918</v>
      </c>
    </row>
    <row r="165" spans="1:34" x14ac:dyDescent="0.2">
      <c r="A165" s="347">
        <f t="shared" ca="1" si="64"/>
        <v>0.01</v>
      </c>
      <c r="B165" s="304">
        <f t="shared" ca="1" si="65"/>
        <v>1.6100000000000012</v>
      </c>
      <c r="D165" s="306">
        <f t="shared" ca="1" si="66"/>
        <v>6.0764653139501741</v>
      </c>
      <c r="E165" s="307">
        <f t="shared" ca="1" si="67"/>
        <v>22.429082114797524</v>
      </c>
      <c r="F165" s="304">
        <f t="shared" ca="1" si="68"/>
        <v>23.237623700025136</v>
      </c>
      <c r="G165" s="306">
        <f t="shared" ca="1" si="69"/>
        <v>71.625598188132614</v>
      </c>
      <c r="H165" s="307">
        <f t="shared" ca="1" si="70"/>
        <v>379.91617181809733</v>
      </c>
      <c r="I165" s="304">
        <f t="shared" ca="1" si="71"/>
        <v>386.60900652303206</v>
      </c>
      <c r="J165" s="306">
        <f t="shared" ca="1" si="72"/>
        <v>76.352620127556634</v>
      </c>
      <c r="K165" s="307">
        <f t="shared" ca="1" si="73"/>
        <v>413.51619856358008</v>
      </c>
      <c r="L165" s="304">
        <f t="shared" ca="1" si="58"/>
        <v>420.50608684633465</v>
      </c>
      <c r="M165" s="306">
        <f t="shared" ca="1" si="74"/>
        <v>1.3844535379765925</v>
      </c>
      <c r="N165" s="304">
        <f t="shared" ca="1" si="75"/>
        <v>79.323344658013596</v>
      </c>
      <c r="P165" s="310">
        <f t="shared" ca="1" si="76"/>
        <v>16</v>
      </c>
      <c r="Q165" s="304">
        <f t="shared" ca="1" si="77"/>
        <v>684.3449999999898</v>
      </c>
      <c r="R165" s="306">
        <f t="shared" ca="1" si="78"/>
        <v>0.33630885914819969</v>
      </c>
      <c r="S165" s="307">
        <f t="shared" ca="1" si="79"/>
        <v>4.5274927399466849</v>
      </c>
      <c r="T165" s="304">
        <f t="shared" ca="1" si="59"/>
        <v>44.414703778876984</v>
      </c>
      <c r="U165" s="311">
        <f t="shared" ca="1" si="60"/>
        <v>0</v>
      </c>
      <c r="V165" s="306">
        <f t="shared" ca="1" si="61"/>
        <v>1.1753703978958776</v>
      </c>
      <c r="W165" s="304">
        <f t="shared" ca="1" si="62"/>
        <v>536.25167173243563</v>
      </c>
      <c r="Y165" s="314" t="str">
        <f t="shared" ca="1" si="80"/>
        <v/>
      </c>
      <c r="Z165" s="315" t="str">
        <f t="shared" ca="1" si="81"/>
        <v/>
      </c>
      <c r="AA165" s="316" t="str">
        <f t="shared" ca="1" si="82"/>
        <v/>
      </c>
      <c r="AC165" s="310" t="e">
        <f t="shared" ca="1" si="83"/>
        <v>#N/A</v>
      </c>
      <c r="AD165" s="323" t="e">
        <f t="shared" ca="1" si="84"/>
        <v>#N/A</v>
      </c>
      <c r="AE165" s="324">
        <f t="shared" ca="1" si="63"/>
        <v>413.51619856358008</v>
      </c>
      <c r="AG165" s="306">
        <f t="shared" ca="1" si="85"/>
        <v>23.166476520195271</v>
      </c>
      <c r="AH165" s="304">
        <f t="shared" ca="1" si="86"/>
        <v>32.806734770718911</v>
      </c>
    </row>
    <row r="166" spans="1:34" x14ac:dyDescent="0.2">
      <c r="A166" s="347">
        <f t="shared" ca="1" si="64"/>
        <v>0.01</v>
      </c>
      <c r="B166" s="304">
        <f t="shared" ca="1" si="65"/>
        <v>1.6200000000000012</v>
      </c>
      <c r="D166" s="306">
        <f t="shared" ca="1" si="66"/>
        <v>2.6469491326129102</v>
      </c>
      <c r="E166" s="307">
        <f t="shared" ca="1" si="67"/>
        <v>4.2299355383833621</v>
      </c>
      <c r="F166" s="304">
        <f t="shared" ca="1" si="68"/>
        <v>4.9898591532746472</v>
      </c>
      <c r="G166" s="306">
        <f t="shared" ca="1" si="69"/>
        <v>71.652067679458739</v>
      </c>
      <c r="H166" s="307">
        <f t="shared" ca="1" si="70"/>
        <v>379.95847117348114</v>
      </c>
      <c r="I166" s="304">
        <f t="shared" ca="1" si="71"/>
        <v>386.65547793769952</v>
      </c>
      <c r="J166" s="306">
        <f t="shared" ca="1" si="72"/>
        <v>77.069008456894593</v>
      </c>
      <c r="K166" s="307">
        <f t="shared" ca="1" si="73"/>
        <v>417.31557177853796</v>
      </c>
      <c r="L166" s="304">
        <f t="shared" ca="1" si="58"/>
        <v>424.37238189280998</v>
      </c>
      <c r="M166" s="306">
        <f t="shared" ca="1" si="74"/>
        <v>1.384406533292857</v>
      </c>
      <c r="N166" s="304">
        <f t="shared" ca="1" si="75"/>
        <v>79.3206514880182</v>
      </c>
      <c r="P166" s="310">
        <f t="shared" ca="1" si="76"/>
        <v>16</v>
      </c>
      <c r="Q166" s="304">
        <f t="shared" ca="1" si="77"/>
        <v>600.89499999998975</v>
      </c>
      <c r="R166" s="306">
        <f t="shared" ca="1" si="78"/>
        <v>0.29529887983087039</v>
      </c>
      <c r="S166" s="307">
        <f t="shared" ca="1" si="79"/>
        <v>4.5245397511483763</v>
      </c>
      <c r="T166" s="304">
        <f t="shared" ca="1" si="59"/>
        <v>44.385734958765575</v>
      </c>
      <c r="U166" s="311">
        <f t="shared" ca="1" si="60"/>
        <v>0</v>
      </c>
      <c r="V166" s="306">
        <f t="shared" ca="1" si="61"/>
        <v>1.1749237229662728</v>
      </c>
      <c r="W166" s="304">
        <f t="shared" ca="1" si="62"/>
        <v>536.17675696583706</v>
      </c>
      <c r="Y166" s="314" t="str">
        <f t="shared" ca="1" si="80"/>
        <v/>
      </c>
      <c r="Z166" s="315" t="str">
        <f t="shared" ca="1" si="81"/>
        <v/>
      </c>
      <c r="AA166" s="316" t="str">
        <f t="shared" ca="1" si="82"/>
        <v/>
      </c>
      <c r="AC166" s="310" t="e">
        <f t="shared" ca="1" si="83"/>
        <v>#N/A</v>
      </c>
      <c r="AD166" s="323" t="e">
        <f t="shared" ca="1" si="84"/>
        <v>#N/A</v>
      </c>
      <c r="AE166" s="324">
        <f t="shared" ca="1" si="63"/>
        <v>417.31557177853796</v>
      </c>
      <c r="AG166" s="306">
        <f t="shared" ca="1" si="85"/>
        <v>4.6470987521338429</v>
      </c>
      <c r="AH166" s="304">
        <f t="shared" ca="1" si="86"/>
        <v>14.287271595115715</v>
      </c>
    </row>
    <row r="167" spans="1:34" x14ac:dyDescent="0.2">
      <c r="A167" s="347">
        <f t="shared" ca="1" si="64"/>
        <v>0.01</v>
      </c>
      <c r="B167" s="304">
        <f t="shared" ca="1" si="65"/>
        <v>1.6300000000000012</v>
      </c>
      <c r="D167" s="306">
        <f t="shared" ca="1" si="66"/>
        <v>-0.68895096486406504</v>
      </c>
      <c r="E167" s="307">
        <f t="shared" ca="1" si="67"/>
        <v>-13.463387317366838</v>
      </c>
      <c r="F167" s="304">
        <f t="shared" ca="1" si="68"/>
        <v>13.48100335618315</v>
      </c>
      <c r="G167" s="306">
        <f t="shared" ca="1" si="69"/>
        <v>71.645178169810094</v>
      </c>
      <c r="H167" s="307">
        <f t="shared" ca="1" si="70"/>
        <v>379.8238373003075</v>
      </c>
      <c r="I167" s="304">
        <f t="shared" ca="1" si="71"/>
        <v>386.52189968553438</v>
      </c>
      <c r="J167" s="306">
        <f t="shared" ca="1" si="72"/>
        <v>77.785494686140936</v>
      </c>
      <c r="K167" s="307">
        <f t="shared" ca="1" si="73"/>
        <v>421.11448332090691</v>
      </c>
      <c r="L167" s="304">
        <f t="shared" ca="1" si="58"/>
        <v>428.23824122350635</v>
      </c>
      <c r="M167" s="306">
        <f t="shared" ca="1" si="74"/>
        <v>1.3843595006414535</v>
      </c>
      <c r="N167" s="304">
        <f t="shared" ca="1" si="75"/>
        <v>79.317956715593468</v>
      </c>
      <c r="P167" s="310">
        <f t="shared" ca="1" si="76"/>
        <v>17</v>
      </c>
      <c r="Q167" s="304">
        <f t="shared" ca="1" si="77"/>
        <v>519.36499999998978</v>
      </c>
      <c r="R167" s="306">
        <f t="shared" ca="1" si="78"/>
        <v>0.25523244946847556</v>
      </c>
      <c r="S167" s="307">
        <f t="shared" ca="1" si="79"/>
        <v>4.5219874266536912</v>
      </c>
      <c r="T167" s="304">
        <f t="shared" ca="1" si="59"/>
        <v>44.360696655472715</v>
      </c>
      <c r="U167" s="311">
        <f t="shared" ca="1" si="60"/>
        <v>0</v>
      </c>
      <c r="V167" s="306">
        <f t="shared" ca="1" si="61"/>
        <v>1.1744772684919378</v>
      </c>
      <c r="W167" s="304">
        <f t="shared" ca="1" si="62"/>
        <v>535.60275505314382</v>
      </c>
      <c r="Y167" s="314" t="str">
        <f t="shared" ca="1" si="80"/>
        <v/>
      </c>
      <c r="Z167" s="315" t="str">
        <f t="shared" ca="1" si="81"/>
        <v/>
      </c>
      <c r="AA167" s="316" t="str">
        <f t="shared" ca="1" si="82"/>
        <v/>
      </c>
      <c r="AC167" s="310" t="e">
        <f t="shared" ca="1" si="83"/>
        <v>#N/A</v>
      </c>
      <c r="AD167" s="323" t="e">
        <f t="shared" ca="1" si="84"/>
        <v>#N/A</v>
      </c>
      <c r="AE167" s="324">
        <f t="shared" ca="1" si="63"/>
        <v>421.11448332090691</v>
      </c>
      <c r="AG167" s="306">
        <f t="shared" ca="1" si="85"/>
        <v>-13.357867967197425</v>
      </c>
      <c r="AH167" s="304">
        <f t="shared" ca="1" si="86"/>
        <v>-3.7177805640844346</v>
      </c>
    </row>
    <row r="168" spans="1:34" x14ac:dyDescent="0.2">
      <c r="A168" s="347">
        <f t="shared" ca="1" si="64"/>
        <v>0.01</v>
      </c>
      <c r="B168" s="304">
        <f t="shared" ca="1" si="65"/>
        <v>1.6400000000000012</v>
      </c>
      <c r="D168" s="306">
        <f t="shared" ca="1" si="66"/>
        <v>-3.9307286037273466</v>
      </c>
      <c r="E168" s="307">
        <f t="shared" ca="1" si="67"/>
        <v>-30.648588999181463</v>
      </c>
      <c r="F168" s="304">
        <f t="shared" ca="1" si="68"/>
        <v>30.89962192320332</v>
      </c>
      <c r="G168" s="306">
        <f t="shared" ca="1" si="69"/>
        <v>71.605870883772823</v>
      </c>
      <c r="H168" s="307">
        <f t="shared" ca="1" si="70"/>
        <v>379.51735141031571</v>
      </c>
      <c r="I168" s="304">
        <f t="shared" ca="1" si="71"/>
        <v>386.21343939138706</v>
      </c>
      <c r="J168" s="306">
        <f t="shared" ca="1" si="72"/>
        <v>78.501749931408852</v>
      </c>
      <c r="K168" s="307">
        <f t="shared" ca="1" si="73"/>
        <v>424.91118926446001</v>
      </c>
      <c r="L168" s="304">
        <f t="shared" ca="1" si="58"/>
        <v>432.10189018844989</v>
      </c>
      <c r="M168" s="306">
        <f t="shared" ca="1" si="74"/>
        <v>1.3843124186865505</v>
      </c>
      <c r="N168" s="304">
        <f t="shared" ca="1" si="75"/>
        <v>79.315259118286306</v>
      </c>
      <c r="P168" s="310">
        <f t="shared" ca="1" si="76"/>
        <v>17</v>
      </c>
      <c r="Q168" s="304">
        <f t="shared" ca="1" si="77"/>
        <v>439.75499999998891</v>
      </c>
      <c r="R168" s="306">
        <f t="shared" ca="1" si="78"/>
        <v>0.21610956806101458</v>
      </c>
      <c r="S168" s="307">
        <f t="shared" ca="1" si="79"/>
        <v>4.5198263309730811</v>
      </c>
      <c r="T168" s="304">
        <f t="shared" ca="1" si="59"/>
        <v>44.33949630684593</v>
      </c>
      <c r="U168" s="311">
        <f t="shared" ca="1" si="60"/>
        <v>0</v>
      </c>
      <c r="V168" s="306">
        <f t="shared" ca="1" si="61"/>
        <v>1.1740312391544152</v>
      </c>
      <c r="W168" s="304">
        <f t="shared" ca="1" si="62"/>
        <v>534.5451498537924</v>
      </c>
      <c r="Y168" s="314" t="str">
        <f t="shared" ca="1" si="80"/>
        <v/>
      </c>
      <c r="Z168" s="315" t="str">
        <f t="shared" ca="1" si="81"/>
        <v/>
      </c>
      <c r="AA168" s="316" t="str">
        <f t="shared" ca="1" si="82"/>
        <v/>
      </c>
      <c r="AC168" s="310" t="e">
        <f t="shared" ca="1" si="83"/>
        <v>#N/A</v>
      </c>
      <c r="AD168" s="323" t="e">
        <f t="shared" ca="1" si="84"/>
        <v>#N/A</v>
      </c>
      <c r="AE168" s="324">
        <f t="shared" ca="1" si="63"/>
        <v>424.91118926446001</v>
      </c>
      <c r="AG168" s="306">
        <f t="shared" ca="1" si="85"/>
        <v>-30.846072220902201</v>
      </c>
      <c r="AH168" s="304">
        <f t="shared" ca="1" si="86"/>
        <v>-21.206070329812803</v>
      </c>
    </row>
    <row r="169" spans="1:34" x14ac:dyDescent="0.2">
      <c r="A169" s="347">
        <f t="shared" ca="1" si="64"/>
        <v>0.01</v>
      </c>
      <c r="B169" s="304">
        <f t="shared" ca="1" si="65"/>
        <v>1.6500000000000012</v>
      </c>
      <c r="D169" s="306">
        <f t="shared" ca="1" si="66"/>
        <v>-6.3676599422136029</v>
      </c>
      <c r="E169" s="307">
        <f t="shared" ca="1" si="67"/>
        <v>-43.559152215089163</v>
      </c>
      <c r="F169" s="304">
        <f t="shared" ca="1" si="68"/>
        <v>44.022117564208322</v>
      </c>
      <c r="G169" s="306">
        <f t="shared" ca="1" si="69"/>
        <v>71.542194284350686</v>
      </c>
      <c r="H169" s="307">
        <f t="shared" ca="1" si="70"/>
        <v>379.08175988816481</v>
      </c>
      <c r="I169" s="304">
        <f t="shared" ca="1" si="71"/>
        <v>385.77359453820583</v>
      </c>
      <c r="J169" s="306">
        <f t="shared" ca="1" si="72"/>
        <v>79.217490257249466</v>
      </c>
      <c r="K169" s="307">
        <f t="shared" ca="1" si="73"/>
        <v>428.70418482095243</v>
      </c>
      <c r="L169" s="304">
        <f t="shared" ca="1" si="58"/>
        <v>435.96179746126234</v>
      </c>
      <c r="M169" s="306">
        <f t="shared" ca="1" si="74"/>
        <v>1.3842652712853933</v>
      </c>
      <c r="N169" s="304">
        <f t="shared" ca="1" si="75"/>
        <v>79.312557771184984</v>
      </c>
      <c r="P169" s="310">
        <f t="shared" ca="1" si="76"/>
        <v>18</v>
      </c>
      <c r="Q169" s="304">
        <f t="shared" ca="1" si="77"/>
        <v>379.37749999999403</v>
      </c>
      <c r="R169" s="306">
        <f t="shared" ca="1" si="78"/>
        <v>0.18643814773468939</v>
      </c>
      <c r="S169" s="307">
        <f t="shared" ca="1" si="79"/>
        <v>4.5179619494957342</v>
      </c>
      <c r="T169" s="304">
        <f t="shared" ca="1" si="59"/>
        <v>44.321206724553157</v>
      </c>
      <c r="U169" s="311">
        <f t="shared" ca="1" si="60"/>
        <v>0</v>
      </c>
      <c r="V169" s="306">
        <f t="shared" ca="1" si="61"/>
        <v>1.1735858112531803</v>
      </c>
      <c r="W169" s="304">
        <f t="shared" ca="1" si="62"/>
        <v>533.12594900241925</v>
      </c>
      <c r="Y169" s="314" t="str">
        <f t="shared" ca="1" si="80"/>
        <v/>
      </c>
      <c r="Z169" s="315" t="str">
        <f t="shared" ca="1" si="81"/>
        <v/>
      </c>
      <c r="AA169" s="316" t="str">
        <f t="shared" ca="1" si="82"/>
        <v/>
      </c>
      <c r="AC169" s="310" t="e">
        <f t="shared" ca="1" si="83"/>
        <v>#N/A</v>
      </c>
      <c r="AD169" s="323" t="e">
        <f t="shared" ca="1" si="84"/>
        <v>#N/A</v>
      </c>
      <c r="AE169" s="324">
        <f t="shared" ca="1" si="63"/>
        <v>428.70418482095243</v>
      </c>
      <c r="AG169" s="306">
        <f t="shared" ca="1" si="85"/>
        <v>-43.984528194494985</v>
      </c>
      <c r="AH169" s="304">
        <f t="shared" ca="1" si="86"/>
        <v>-34.344611926427838</v>
      </c>
    </row>
    <row r="170" spans="1:34" x14ac:dyDescent="0.2">
      <c r="A170" s="347">
        <f t="shared" ca="1" si="64"/>
        <v>0.01</v>
      </c>
      <c r="B170" s="304">
        <f t="shared" ca="1" si="65"/>
        <v>1.6600000000000013</v>
      </c>
      <c r="D170" s="306">
        <f t="shared" ca="1" si="66"/>
        <v>-8.0028419433607034</v>
      </c>
      <c r="E170" s="307">
        <f t="shared" ca="1" si="67"/>
        <v>-52.21478557224799</v>
      </c>
      <c r="F170" s="304">
        <f t="shared" ca="1" si="68"/>
        <v>52.824514304688599</v>
      </c>
      <c r="G170" s="306">
        <f t="shared" ca="1" si="69"/>
        <v>71.462165864917083</v>
      </c>
      <c r="H170" s="307">
        <f t="shared" ca="1" si="70"/>
        <v>378.55961203244232</v>
      </c>
      <c r="I170" s="304">
        <f t="shared" ca="1" si="71"/>
        <v>385.24566319720998</v>
      </c>
      <c r="J170" s="306">
        <f t="shared" ca="1" si="72"/>
        <v>79.932512057995808</v>
      </c>
      <c r="K170" s="307">
        <f t="shared" ca="1" si="73"/>
        <v>432.49239168055544</v>
      </c>
      <c r="L170" s="304">
        <f t="shared" ca="1" si="58"/>
        <v>439.81686569010589</v>
      </c>
      <c r="M170" s="306">
        <f t="shared" ca="1" si="74"/>
        <v>1.3842180474770411</v>
      </c>
      <c r="N170" s="304">
        <f t="shared" ca="1" si="75"/>
        <v>79.309852046273875</v>
      </c>
      <c r="P170" s="310">
        <f t="shared" ca="1" si="76"/>
        <v>18</v>
      </c>
      <c r="Q170" s="304">
        <f t="shared" ca="1" si="77"/>
        <v>338.23249999999405</v>
      </c>
      <c r="R170" s="306">
        <f t="shared" ca="1" si="78"/>
        <v>0.16621818848949454</v>
      </c>
      <c r="S170" s="307">
        <f t="shared" ca="1" si="79"/>
        <v>4.516299767610839</v>
      </c>
      <c r="T170" s="304">
        <f t="shared" ca="1" si="59"/>
        <v>44.304900720262332</v>
      </c>
      <c r="U170" s="311">
        <f t="shared" ca="1" si="60"/>
        <v>0</v>
      </c>
      <c r="V170" s="306">
        <f t="shared" ca="1" si="61"/>
        <v>1.1731411107707643</v>
      </c>
      <c r="W170" s="304">
        <f t="shared" ca="1" si="62"/>
        <v>531.46631924803478</v>
      </c>
      <c r="Y170" s="314" t="str">
        <f t="shared" ca="1" si="80"/>
        <v/>
      </c>
      <c r="Z170" s="315" t="str">
        <f t="shared" ca="1" si="81"/>
        <v/>
      </c>
      <c r="AA170" s="316" t="str">
        <f t="shared" ca="1" si="82"/>
        <v/>
      </c>
      <c r="AC170" s="310" t="e">
        <f t="shared" ca="1" si="83"/>
        <v>#N/A</v>
      </c>
      <c r="AD170" s="323" t="e">
        <f t="shared" ca="1" si="84"/>
        <v>#N/A</v>
      </c>
      <c r="AE170" s="324">
        <f t="shared" ca="1" si="63"/>
        <v>432.49239168055544</v>
      </c>
      <c r="AG170" s="306">
        <f t="shared" ca="1" si="85"/>
        <v>-52.793177056167799</v>
      </c>
      <c r="AH170" s="304">
        <f t="shared" ca="1" si="86"/>
        <v>-43.153346551556631</v>
      </c>
    </row>
    <row r="171" spans="1:34" x14ac:dyDescent="0.2">
      <c r="A171" s="347">
        <f t="shared" ca="1" si="64"/>
        <v>0.01</v>
      </c>
      <c r="B171" s="304">
        <f t="shared" ca="1" si="65"/>
        <v>1.6700000000000013</v>
      </c>
      <c r="D171" s="306">
        <f t="shared" ca="1" si="66"/>
        <v>-10.230152081698572</v>
      </c>
      <c r="E171" s="307">
        <f t="shared" ca="1" si="67"/>
        <v>-64.002625653149011</v>
      </c>
      <c r="F171" s="304">
        <f t="shared" ca="1" si="68"/>
        <v>64.815060766089005</v>
      </c>
      <c r="G171" s="306">
        <f t="shared" ca="1" si="69"/>
        <v>71.359864344100103</v>
      </c>
      <c r="H171" s="307">
        <f t="shared" ca="1" si="70"/>
        <v>377.91958577591083</v>
      </c>
      <c r="I171" s="304">
        <f t="shared" ca="1" si="71"/>
        <v>384.59776852218528</v>
      </c>
      <c r="J171" s="306">
        <f t="shared" ca="1" si="72"/>
        <v>80.646622209040899</v>
      </c>
      <c r="K171" s="307">
        <f t="shared" ca="1" si="73"/>
        <v>436.27478766959723</v>
      </c>
      <c r="L171" s="304">
        <f t="shared" ca="1" si="58"/>
        <v>443.66605462879392</v>
      </c>
      <c r="M171" s="306">
        <f t="shared" ca="1" si="74"/>
        <v>1.3841707322788481</v>
      </c>
      <c r="N171" s="304">
        <f t="shared" ca="1" si="75"/>
        <v>79.307141085110587</v>
      </c>
      <c r="P171" s="310">
        <f t="shared" ca="1" si="76"/>
        <v>19</v>
      </c>
      <c r="Q171" s="304">
        <f t="shared" ca="1" si="77"/>
        <v>282.46999999998985</v>
      </c>
      <c r="R171" s="306">
        <f t="shared" ca="1" si="78"/>
        <v>0.13881472567723876</v>
      </c>
      <c r="S171" s="307">
        <f t="shared" ca="1" si="79"/>
        <v>4.5149116203540665</v>
      </c>
      <c r="T171" s="304">
        <f t="shared" ca="1" si="59"/>
        <v>44.291282995673392</v>
      </c>
      <c r="U171" s="311">
        <f t="shared" ca="1" si="60"/>
        <v>0</v>
      </c>
      <c r="V171" s="306">
        <f t="shared" ca="1" si="61"/>
        <v>1.1726972569171255</v>
      </c>
      <c r="W171" s="304">
        <f t="shared" ca="1" si="62"/>
        <v>529.47981132383154</v>
      </c>
      <c r="Y171" s="314" t="str">
        <f t="shared" ca="1" si="80"/>
        <v/>
      </c>
      <c r="Z171" s="315" t="str">
        <f t="shared" ca="1" si="81"/>
        <v/>
      </c>
      <c r="AA171" s="316" t="str">
        <f t="shared" ca="1" si="82"/>
        <v/>
      </c>
      <c r="AC171" s="310" t="e">
        <f t="shared" ca="1" si="83"/>
        <v>#N/A</v>
      </c>
      <c r="AD171" s="323" t="e">
        <f t="shared" ca="1" si="84"/>
        <v>#N/A</v>
      </c>
      <c r="AE171" s="324">
        <f t="shared" ca="1" si="63"/>
        <v>436.27478766959723</v>
      </c>
      <c r="AG171" s="306">
        <f t="shared" ca="1" si="85"/>
        <v>-64.789510552964373</v>
      </c>
      <c r="AH171" s="304">
        <f t="shared" ca="1" si="86"/>
        <v>-55.149765972277933</v>
      </c>
    </row>
    <row r="172" spans="1:34" x14ac:dyDescent="0.2">
      <c r="A172" s="347">
        <f t="shared" ca="1" si="64"/>
        <v>0.01</v>
      </c>
      <c r="B172" s="304">
        <f t="shared" ca="1" si="65"/>
        <v>1.6800000000000013</v>
      </c>
      <c r="D172" s="306">
        <f t="shared" ca="1" si="66"/>
        <v>-12.611873121292643</v>
      </c>
      <c r="E172" s="307">
        <f t="shared" ca="1" si="67"/>
        <v>-76.602081370475943</v>
      </c>
      <c r="F172" s="304">
        <f t="shared" ca="1" si="68"/>
        <v>77.633357610737164</v>
      </c>
      <c r="G172" s="306">
        <f t="shared" ca="1" si="69"/>
        <v>71.233745612887176</v>
      </c>
      <c r="H172" s="307">
        <f t="shared" ca="1" si="70"/>
        <v>377.15356496220608</v>
      </c>
      <c r="I172" s="304">
        <f t="shared" ca="1" si="71"/>
        <v>383.82164878722318</v>
      </c>
      <c r="J172" s="306">
        <f t="shared" ca="1" si="72"/>
        <v>81.359590258825833</v>
      </c>
      <c r="K172" s="307">
        <f t="shared" ca="1" si="73"/>
        <v>440.05015342328784</v>
      </c>
      <c r="L172" s="304">
        <f t="shared" ca="1" si="58"/>
        <v>447.50812333961403</v>
      </c>
      <c r="M172" s="306">
        <f t="shared" ca="1" si="74"/>
        <v>1.3841233095220975</v>
      </c>
      <c r="N172" s="304">
        <f t="shared" ca="1" si="75"/>
        <v>79.304423961295896</v>
      </c>
      <c r="P172" s="310">
        <f t="shared" ca="1" si="76"/>
        <v>20</v>
      </c>
      <c r="Q172" s="304">
        <f t="shared" ca="1" si="77"/>
        <v>222.66499999999292</v>
      </c>
      <c r="R172" s="306">
        <f t="shared" ca="1" si="78"/>
        <v>0.10942465002627712</v>
      </c>
      <c r="S172" s="307">
        <f t="shared" ca="1" si="79"/>
        <v>4.5138173738538034</v>
      </c>
      <c r="T172" s="304">
        <f t="shared" ca="1" si="59"/>
        <v>44.280548437505814</v>
      </c>
      <c r="U172" s="311">
        <f t="shared" ca="1" si="60"/>
        <v>0</v>
      </c>
      <c r="V172" s="306">
        <f t="shared" ca="1" si="61"/>
        <v>1.1722543918535109</v>
      </c>
      <c r="W172" s="304">
        <f t="shared" ca="1" si="62"/>
        <v>527.14583305783708</v>
      </c>
      <c r="Y172" s="314" t="str">
        <f t="shared" ca="1" si="80"/>
        <v/>
      </c>
      <c r="Z172" s="315" t="str">
        <f t="shared" ca="1" si="81"/>
        <v/>
      </c>
      <c r="AA172" s="316" t="str">
        <f t="shared" ca="1" si="82"/>
        <v/>
      </c>
      <c r="AC172" s="310" t="e">
        <f t="shared" ca="1" si="83"/>
        <v>#N/A</v>
      </c>
      <c r="AD172" s="323" t="e">
        <f t="shared" ca="1" si="84"/>
        <v>#N/A</v>
      </c>
      <c r="AE172" s="324">
        <f t="shared" ca="1" si="63"/>
        <v>440.05015342328784</v>
      </c>
      <c r="AG172" s="306">
        <f t="shared" ca="1" si="85"/>
        <v>-77.612016655373509</v>
      </c>
      <c r="AH172" s="304">
        <f t="shared" ca="1" si="86"/>
        <v>-67.972358186455935</v>
      </c>
    </row>
    <row r="173" spans="1:34" x14ac:dyDescent="0.2">
      <c r="A173" s="347">
        <f t="shared" ca="1" si="64"/>
        <v>0.01</v>
      </c>
      <c r="B173" s="304">
        <f t="shared" ca="1" si="65"/>
        <v>1.6900000000000013</v>
      </c>
      <c r="D173" s="306">
        <f t="shared" ca="1" si="66"/>
        <v>-16.221460926396329</v>
      </c>
      <c r="E173" s="307">
        <f t="shared" ca="1" si="67"/>
        <v>-95.696004795158188</v>
      </c>
      <c r="F173" s="304">
        <f t="shared" ca="1" si="68"/>
        <v>97.061120580495782</v>
      </c>
      <c r="G173" s="306">
        <f t="shared" ca="1" si="69"/>
        <v>71.071531003623207</v>
      </c>
      <c r="H173" s="307">
        <f t="shared" ca="1" si="70"/>
        <v>376.19660491425452</v>
      </c>
      <c r="I173" s="304">
        <f t="shared" ca="1" si="71"/>
        <v>382.85120878509798</v>
      </c>
      <c r="J173" s="306">
        <f t="shared" ca="1" si="72"/>
        <v>82.07111664190839</v>
      </c>
      <c r="K173" s="307">
        <f t="shared" ca="1" si="73"/>
        <v>443.81690427267012</v>
      </c>
      <c r="L173" s="304">
        <f t="shared" ca="1" si="58"/>
        <v>451.34145910277971</v>
      </c>
      <c r="M173" s="306">
        <f t="shared" ca="1" si="74"/>
        <v>1.3840757546192013</v>
      </c>
      <c r="N173" s="304">
        <f t="shared" ca="1" si="75"/>
        <v>79.301699266064787</v>
      </c>
      <c r="P173" s="310">
        <f t="shared" ca="1" si="76"/>
        <v>21</v>
      </c>
      <c r="Q173" s="304">
        <f t="shared" ca="1" si="77"/>
        <v>132.67499999998114</v>
      </c>
      <c r="R173" s="306">
        <f t="shared" ca="1" si="78"/>
        <v>6.5200707081196935E-2</v>
      </c>
      <c r="S173" s="307">
        <f t="shared" ca="1" si="79"/>
        <v>4.5131653667829914</v>
      </c>
      <c r="T173" s="304">
        <f t="shared" ca="1" si="59"/>
        <v>44.274152248141149</v>
      </c>
      <c r="U173" s="311">
        <f t="shared" ca="1" si="60"/>
        <v>0</v>
      </c>
      <c r="V173" s="306">
        <f t="shared" ca="1" si="61"/>
        <v>1.1718127003602352</v>
      </c>
      <c r="W173" s="304">
        <f t="shared" ca="1" si="62"/>
        <v>524.2859529392739</v>
      </c>
      <c r="Y173" s="314" t="str">
        <f t="shared" ca="1" si="80"/>
        <v/>
      </c>
      <c r="Z173" s="315" t="str">
        <f t="shared" ca="1" si="81"/>
        <v/>
      </c>
      <c r="AA173" s="316" t="str">
        <f t="shared" ca="1" si="82"/>
        <v/>
      </c>
      <c r="AC173" s="310" t="e">
        <f t="shared" ca="1" si="83"/>
        <v>#N/A</v>
      </c>
      <c r="AD173" s="323" t="e">
        <f t="shared" ca="1" si="84"/>
        <v>#N/A</v>
      </c>
      <c r="AE173" s="324">
        <f t="shared" ca="1" si="63"/>
        <v>443.81690427267012</v>
      </c>
      <c r="AG173" s="306">
        <f t="shared" ca="1" si="85"/>
        <v>-97.04404350282833</v>
      </c>
      <c r="AH173" s="304">
        <f t="shared" ca="1" si="86"/>
        <v>-87.404471363086103</v>
      </c>
    </row>
    <row r="174" spans="1:34" x14ac:dyDescent="0.2">
      <c r="A174" s="347">
        <f t="shared" ca="1" si="64"/>
        <v>0.01</v>
      </c>
      <c r="B174" s="304">
        <f t="shared" ca="1" si="65"/>
        <v>1.7000000000000013</v>
      </c>
      <c r="D174" s="306">
        <f t="shared" ca="1" si="66"/>
        <v>-20.181790063372024</v>
      </c>
      <c r="E174" s="307">
        <f t="shared" ca="1" si="67"/>
        <v>-116.6364718055073</v>
      </c>
      <c r="F174" s="304">
        <f t="shared" ca="1" si="68"/>
        <v>118.36963802174492</v>
      </c>
      <c r="G174" s="306">
        <f t="shared" ca="1" si="69"/>
        <v>70.869713102989493</v>
      </c>
      <c r="H174" s="307">
        <f t="shared" ca="1" si="70"/>
        <v>375.03024019619943</v>
      </c>
      <c r="I174" s="304">
        <f t="shared" ca="1" si="71"/>
        <v>381.66765293500981</v>
      </c>
      <c r="J174" s="306">
        <f t="shared" ca="1" si="72"/>
        <v>82.780822862441454</v>
      </c>
      <c r="K174" s="307">
        <f t="shared" ca="1" si="73"/>
        <v>447.57303849822239</v>
      </c>
      <c r="L174" s="304">
        <f t="shared" ca="1" si="58"/>
        <v>455.16402474746855</v>
      </c>
      <c r="M174" s="306">
        <f t="shared" ca="1" si="74"/>
        <v>1.3840280402373666</v>
      </c>
      <c r="N174" s="304">
        <f t="shared" ca="1" si="75"/>
        <v>79.298965433363591</v>
      </c>
      <c r="P174" s="310">
        <f t="shared" ca="1" si="76"/>
        <v>22</v>
      </c>
      <c r="Q174" s="304">
        <f t="shared" ca="1" si="77"/>
        <v>33.649999999990285</v>
      </c>
      <c r="R174" s="306">
        <f t="shared" ca="1" si="78"/>
        <v>1.6536678298714566E-2</v>
      </c>
      <c r="S174" s="307">
        <f t="shared" ca="1" si="79"/>
        <v>4.5130000000000043</v>
      </c>
      <c r="T174" s="304">
        <f t="shared" ca="1" si="59"/>
        <v>44.272530000000046</v>
      </c>
      <c r="U174" s="311">
        <f t="shared" ca="1" si="60"/>
        <v>0</v>
      </c>
      <c r="V174" s="306">
        <f t="shared" ca="1" si="61"/>
        <v>1.1713724158238203</v>
      </c>
      <c r="W174" s="304">
        <f t="shared" ca="1" si="62"/>
        <v>520.8536083506616</v>
      </c>
      <c r="Y174" s="314" t="str">
        <f t="shared" ca="1" si="80"/>
        <v/>
      </c>
      <c r="Z174" s="315" t="str">
        <f t="shared" ca="1" si="81"/>
        <v/>
      </c>
      <c r="AA174" s="316" t="str">
        <f t="shared" ca="1" si="82"/>
        <v/>
      </c>
      <c r="AC174" s="310" t="e">
        <f t="shared" ca="1" si="83"/>
        <v>#N/A</v>
      </c>
      <c r="AD174" s="323" t="e">
        <f t="shared" ca="1" si="84"/>
        <v>#N/A</v>
      </c>
      <c r="AE174" s="324">
        <f t="shared" ca="1" si="63"/>
        <v>447.57303849822239</v>
      </c>
      <c r="AG174" s="306">
        <f t="shared" ca="1" si="85"/>
        <v>-118.35562845523478</v>
      </c>
      <c r="AH174" s="304">
        <f t="shared" ca="1" si="86"/>
        <v>-108.71614290699826</v>
      </c>
    </row>
    <row r="175" spans="1:34" x14ac:dyDescent="0.2">
      <c r="A175" s="347">
        <f t="shared" ca="1" si="64"/>
        <v>0.01</v>
      </c>
      <c r="B175" s="304">
        <f t="shared" ca="1" si="65"/>
        <v>1.7100000000000013</v>
      </c>
      <c r="D175" s="306">
        <f t="shared" ca="1" si="66"/>
        <v>-21.430172363477183</v>
      </c>
      <c r="E175" s="307">
        <f t="shared" ca="1" si="67"/>
        <v>-123.21475835201002</v>
      </c>
      <c r="F175" s="304">
        <f t="shared" ca="1" si="68"/>
        <v>125.06449921249661</v>
      </c>
      <c r="G175" s="306">
        <f t="shared" ca="1" si="69"/>
        <v>70.655411379354717</v>
      </c>
      <c r="H175" s="307">
        <f t="shared" ca="1" si="70"/>
        <v>373.79809261267934</v>
      </c>
      <c r="I175" s="304">
        <f t="shared" ca="1" si="71"/>
        <v>380.41714104133507</v>
      </c>
      <c r="J175" s="306">
        <f t="shared" ca="1" si="72"/>
        <v>83.48844848485318</v>
      </c>
      <c r="K175" s="307">
        <f t="shared" ca="1" si="73"/>
        <v>451.31718016226677</v>
      </c>
      <c r="L175" s="304">
        <f t="shared" ca="1" si="58"/>
        <v>458.97441991904947</v>
      </c>
      <c r="M175" s="306">
        <f t="shared" ca="1" si="74"/>
        <v>1.3839801569178178</v>
      </c>
      <c r="N175" s="304">
        <f t="shared" ca="1" si="75"/>
        <v>79.296221921244367</v>
      </c>
      <c r="P175" s="310">
        <f t="shared" ca="1" si="76"/>
        <v>23</v>
      </c>
      <c r="Q175" s="304">
        <f t="shared" ca="1" si="77"/>
        <v>0</v>
      </c>
      <c r="R175" s="306">
        <f t="shared" ca="1" si="78"/>
        <v>0</v>
      </c>
      <c r="S175" s="307">
        <f t="shared" ca="1" si="79"/>
        <v>4.5130000000000043</v>
      </c>
      <c r="T175" s="304">
        <f t="shared" ca="1" si="59"/>
        <v>44.272530000000046</v>
      </c>
      <c r="U175" s="311">
        <f t="shared" ca="1" si="60"/>
        <v>0</v>
      </c>
      <c r="V175" s="306">
        <f t="shared" ca="1" si="61"/>
        <v>1.1709336979786267</v>
      </c>
      <c r="W175" s="304">
        <f t="shared" ca="1" si="62"/>
        <v>517.25230582904419</v>
      </c>
      <c r="Y175" s="314" t="str">
        <f t="shared" ca="1" si="80"/>
        <v>Fin de propulsion</v>
      </c>
      <c r="Z175" s="315" t="str">
        <f t="shared" ca="1" si="81"/>
        <v/>
      </c>
      <c r="AA175" s="316" t="str">
        <f t="shared" ca="1" si="82"/>
        <v/>
      </c>
      <c r="AC175" s="310" t="e">
        <f t="shared" ca="1" si="83"/>
        <v>#N/A</v>
      </c>
      <c r="AD175" s="323" t="e">
        <f t="shared" ca="1" si="84"/>
        <v>#N/A</v>
      </c>
      <c r="AE175" s="324">
        <f t="shared" ca="1" si="63"/>
        <v>451.31718016226677</v>
      </c>
      <c r="AG175" s="306">
        <f t="shared" ca="1" si="85"/>
        <v>-125.05123297872282</v>
      </c>
      <c r="AH175" s="304">
        <f t="shared" ca="1" si="86"/>
        <v>-115.41183433429229</v>
      </c>
    </row>
    <row r="176" spans="1:34" x14ac:dyDescent="0.2">
      <c r="A176" s="347">
        <f t="shared" ca="1" si="64"/>
        <v>0.01</v>
      </c>
      <c r="B176" s="304">
        <f t="shared" ca="1" si="65"/>
        <v>1.7200000000000013</v>
      </c>
      <c r="D176" s="306">
        <f t="shared" ca="1" si="66"/>
        <v>-21.287391812974125</v>
      </c>
      <c r="E176" s="307">
        <f t="shared" ca="1" si="67"/>
        <v>-122.42963239681258</v>
      </c>
      <c r="F176" s="304">
        <f t="shared" ca="1" si="68"/>
        <v>124.26651978315695</v>
      </c>
      <c r="G176" s="306">
        <f t="shared" ca="1" si="69"/>
        <v>70.442537461224973</v>
      </c>
      <c r="H176" s="307">
        <f t="shared" ca="1" si="70"/>
        <v>372.57379628871121</v>
      </c>
      <c r="I176" s="304">
        <f t="shared" ca="1" si="71"/>
        <v>379.17460986326364</v>
      </c>
      <c r="J176" s="306">
        <f t="shared" ca="1" si="72"/>
        <v>84.193938229056073</v>
      </c>
      <c r="K176" s="307">
        <f t="shared" ca="1" si="73"/>
        <v>455.0490396067737</v>
      </c>
      <c r="L176" s="304">
        <f t="shared" ca="1" si="58"/>
        <v>462.77234973749808</v>
      </c>
      <c r="M176" s="306">
        <f t="shared" ca="1" si="74"/>
        <v>1.3839321045147939</v>
      </c>
      <c r="N176" s="304">
        <f t="shared" ca="1" si="75"/>
        <v>79.293468721355637</v>
      </c>
      <c r="P176" s="310">
        <f t="shared" ca="1" si="76"/>
        <v>23</v>
      </c>
      <c r="Q176" s="304">
        <f t="shared" ca="1" si="77"/>
        <v>0</v>
      </c>
      <c r="R176" s="306">
        <f t="shared" ca="1" si="78"/>
        <v>0</v>
      </c>
      <c r="S176" s="307">
        <f t="shared" ca="1" si="79"/>
        <v>4.5130000000000043</v>
      </c>
      <c r="T176" s="304">
        <f t="shared" ca="1" si="59"/>
        <v>44.272530000000046</v>
      </c>
      <c r="U176" s="311">
        <f t="shared" ca="1" si="60"/>
        <v>0</v>
      </c>
      <c r="V176" s="306">
        <f t="shared" ca="1" si="61"/>
        <v>1.1704965791146289</v>
      </c>
      <c r="W176" s="304">
        <f t="shared" ca="1" si="62"/>
        <v>513.68705541266877</v>
      </c>
      <c r="Y176" s="314" t="str">
        <f t="shared" ca="1" si="80"/>
        <v/>
      </c>
      <c r="Z176" s="315" t="str">
        <f t="shared" ca="1" si="81"/>
        <v/>
      </c>
      <c r="AA176" s="316" t="str">
        <f t="shared" ca="1" si="82"/>
        <v/>
      </c>
      <c r="AC176" s="310" t="e">
        <f t="shared" ca="1" si="83"/>
        <v>#N/A</v>
      </c>
      <c r="AD176" s="323" t="e">
        <f t="shared" ca="1" si="84"/>
        <v>#N/A</v>
      </c>
      <c r="AE176" s="324">
        <f t="shared" ca="1" si="63"/>
        <v>455.0490396067737</v>
      </c>
      <c r="AG176" s="306">
        <f t="shared" ca="1" si="85"/>
        <v>-124.2531615834924</v>
      </c>
      <c r="AH176" s="304">
        <f t="shared" ca="1" si="86"/>
        <v>-114.61385017262214</v>
      </c>
    </row>
    <row r="177" spans="1:34" x14ac:dyDescent="0.2">
      <c r="A177" s="347">
        <f t="shared" ca="1" si="64"/>
        <v>0.01</v>
      </c>
      <c r="B177" s="304">
        <f t="shared" ca="1" si="65"/>
        <v>1.7300000000000013</v>
      </c>
      <c r="D177" s="306">
        <f t="shared" ca="1" si="66"/>
        <v>-21.146039125178259</v>
      </c>
      <c r="E177" s="307">
        <f t="shared" ca="1" si="67"/>
        <v>-121.65236623608244</v>
      </c>
      <c r="F177" s="304">
        <f t="shared" ca="1" si="68"/>
        <v>123.47652886893728</v>
      </c>
      <c r="G177" s="306">
        <f t="shared" ca="1" si="69"/>
        <v>70.231077069973196</v>
      </c>
      <c r="H177" s="307">
        <f t="shared" ca="1" si="70"/>
        <v>371.35727262635038</v>
      </c>
      <c r="I177" s="304">
        <f t="shared" ca="1" si="71"/>
        <v>377.93997951908977</v>
      </c>
      <c r="J177" s="306">
        <f t="shared" ca="1" si="72"/>
        <v>84.897306301712064</v>
      </c>
      <c r="K177" s="307">
        <f t="shared" ca="1" si="73"/>
        <v>458.768694951349</v>
      </c>
      <c r="L177" s="304">
        <f t="shared" ca="1" si="58"/>
        <v>466.55789360448142</v>
      </c>
      <c r="M177" s="306">
        <f t="shared" ca="1" si="74"/>
        <v>1.3838838828815796</v>
      </c>
      <c r="N177" s="304">
        <f t="shared" ca="1" si="75"/>
        <v>79.290705825291226</v>
      </c>
      <c r="P177" s="310">
        <f t="shared" ca="1" si="76"/>
        <v>23</v>
      </c>
      <c r="Q177" s="304">
        <f t="shared" ca="1" si="77"/>
        <v>0</v>
      </c>
      <c r="R177" s="306">
        <f t="shared" ca="1" si="78"/>
        <v>0</v>
      </c>
      <c r="S177" s="307">
        <f t="shared" ca="1" si="79"/>
        <v>4.5130000000000043</v>
      </c>
      <c r="T177" s="304">
        <f t="shared" ca="1" si="59"/>
        <v>44.272530000000046</v>
      </c>
      <c r="U177" s="311">
        <f t="shared" ca="1" si="60"/>
        <v>0</v>
      </c>
      <c r="V177" s="306">
        <f t="shared" ca="1" si="61"/>
        <v>1.1700610484242795</v>
      </c>
      <c r="W177" s="304">
        <f t="shared" ca="1" si="62"/>
        <v>510.15737367001901</v>
      </c>
      <c r="Y177" s="314" t="str">
        <f t="shared" ca="1" si="80"/>
        <v/>
      </c>
      <c r="Z177" s="315" t="str">
        <f t="shared" ca="1" si="81"/>
        <v/>
      </c>
      <c r="AA177" s="316" t="str">
        <f t="shared" ca="1" si="82"/>
        <v/>
      </c>
      <c r="AC177" s="310" t="e">
        <f t="shared" ca="1" si="83"/>
        <v>#N/A</v>
      </c>
      <c r="AD177" s="323" t="e">
        <f t="shared" ca="1" si="84"/>
        <v>#N/A</v>
      </c>
      <c r="AE177" s="324">
        <f t="shared" ca="1" si="63"/>
        <v>458.768694951349</v>
      </c>
      <c r="AG177" s="306">
        <f t="shared" ca="1" si="85"/>
        <v>-123.46307835905907</v>
      </c>
      <c r="AH177" s="304">
        <f t="shared" ca="1" si="86"/>
        <v>-113.82385451200273</v>
      </c>
    </row>
    <row r="178" spans="1:34" x14ac:dyDescent="0.2">
      <c r="A178" s="347">
        <f t="shared" ca="1" si="64"/>
        <v>0.01</v>
      </c>
      <c r="B178" s="304">
        <f t="shared" ca="1" si="65"/>
        <v>1.7400000000000013</v>
      </c>
      <c r="D178" s="306">
        <f t="shared" ca="1" si="66"/>
        <v>-21.00609514903995</v>
      </c>
      <c r="E178" s="307">
        <f t="shared" ca="1" si="67"/>
        <v>-120.88285447587481</v>
      </c>
      <c r="F178" s="304">
        <f t="shared" ca="1" si="68"/>
        <v>122.6944193500505</v>
      </c>
      <c r="G178" s="306">
        <f t="shared" ca="1" si="69"/>
        <v>70.021016118482791</v>
      </c>
      <c r="H178" s="307">
        <f t="shared" ca="1" si="70"/>
        <v>370.14844408159161</v>
      </c>
      <c r="I178" s="304">
        <f t="shared" ca="1" si="71"/>
        <v>376.71317119831099</v>
      </c>
      <c r="J178" s="306">
        <f t="shared" ca="1" si="72"/>
        <v>85.598566767654347</v>
      </c>
      <c r="K178" s="307">
        <f t="shared" ca="1" si="73"/>
        <v>462.47622353488873</v>
      </c>
      <c r="L178" s="304">
        <f t="shared" ca="1" si="58"/>
        <v>470.3311301283054</v>
      </c>
      <c r="M178" s="306">
        <f t="shared" ca="1" si="74"/>
        <v>1.3838354918705051</v>
      </c>
      <c r="N178" s="304">
        <f t="shared" ca="1" si="75"/>
        <v>79.28793322459029</v>
      </c>
      <c r="P178" s="310">
        <f t="shared" ca="1" si="76"/>
        <v>23</v>
      </c>
      <c r="Q178" s="304">
        <f t="shared" ca="1" si="77"/>
        <v>0</v>
      </c>
      <c r="R178" s="306">
        <f t="shared" ca="1" si="78"/>
        <v>0</v>
      </c>
      <c r="S178" s="307">
        <f t="shared" ca="1" si="79"/>
        <v>4.5130000000000043</v>
      </c>
      <c r="T178" s="304">
        <f t="shared" ca="1" si="59"/>
        <v>44.272530000000046</v>
      </c>
      <c r="U178" s="311">
        <f t="shared" ca="1" si="60"/>
        <v>0</v>
      </c>
      <c r="V178" s="306">
        <f t="shared" ca="1" si="61"/>
        <v>1.1696270952116106</v>
      </c>
      <c r="W178" s="304">
        <f t="shared" ca="1" si="62"/>
        <v>506.66278528863688</v>
      </c>
      <c r="Y178" s="314" t="str">
        <f t="shared" ca="1" si="80"/>
        <v/>
      </c>
      <c r="Z178" s="315" t="str">
        <f t="shared" ca="1" si="81"/>
        <v/>
      </c>
      <c r="AA178" s="316" t="str">
        <f t="shared" ca="1" si="82"/>
        <v/>
      </c>
      <c r="AC178" s="310" t="e">
        <f t="shared" ca="1" si="83"/>
        <v>#N/A</v>
      </c>
      <c r="AD178" s="323" t="e">
        <f t="shared" ca="1" si="84"/>
        <v>#N/A</v>
      </c>
      <c r="AE178" s="324">
        <f t="shared" ca="1" si="63"/>
        <v>462.47622353488873</v>
      </c>
      <c r="AG178" s="306">
        <f t="shared" ca="1" si="85"/>
        <v>-122.68087618515187</v>
      </c>
      <c r="AH178" s="304">
        <f t="shared" ca="1" si="86"/>
        <v>-113.0417402326653</v>
      </c>
    </row>
    <row r="179" spans="1:34" x14ac:dyDescent="0.2">
      <c r="A179" s="347">
        <f t="shared" ca="1" si="64"/>
        <v>0.01</v>
      </c>
      <c r="B179" s="304">
        <f t="shared" ca="1" si="65"/>
        <v>1.7500000000000013</v>
      </c>
      <c r="D179" s="306">
        <f t="shared" ca="1" si="66"/>
        <v>-20.867541055143395</v>
      </c>
      <c r="E179" s="307">
        <f t="shared" ca="1" si="67"/>
        <v>-120.12099349229818</v>
      </c>
      <c r="F179" s="304">
        <f t="shared" ca="1" si="68"/>
        <v>121.92008590574744</v>
      </c>
      <c r="G179" s="306">
        <f t="shared" ca="1" si="69"/>
        <v>69.812340707931355</v>
      </c>
      <c r="H179" s="307">
        <f t="shared" ca="1" si="70"/>
        <v>368.94723414666862</v>
      </c>
      <c r="I179" s="304">
        <f t="shared" ca="1" si="71"/>
        <v>375.49410714363682</v>
      </c>
      <c r="J179" s="306">
        <f t="shared" ca="1" si="72"/>
        <v>86.297733551786422</v>
      </c>
      <c r="K179" s="307">
        <f t="shared" ca="1" si="73"/>
        <v>466.17170192603004</v>
      </c>
      <c r="L179" s="304">
        <f t="shared" ca="1" si="58"/>
        <v>474.09213713453056</v>
      </c>
      <c r="M179" s="306">
        <f t="shared" ca="1" si="74"/>
        <v>1.3837869313329454</v>
      </c>
      <c r="N179" s="304">
        <f t="shared" ca="1" si="75"/>
        <v>79.285150910737229</v>
      </c>
      <c r="P179" s="310">
        <f t="shared" ca="1" si="76"/>
        <v>23</v>
      </c>
      <c r="Q179" s="304">
        <f t="shared" ca="1" si="77"/>
        <v>0</v>
      </c>
      <c r="R179" s="306">
        <f t="shared" ca="1" si="78"/>
        <v>0</v>
      </c>
      <c r="S179" s="307">
        <f t="shared" ca="1" si="79"/>
        <v>4.5130000000000043</v>
      </c>
      <c r="T179" s="304">
        <f t="shared" ca="1" si="59"/>
        <v>44.272530000000046</v>
      </c>
      <c r="U179" s="311">
        <f t="shared" ca="1" si="60"/>
        <v>0</v>
      </c>
      <c r="V179" s="306">
        <f t="shared" ca="1" si="61"/>
        <v>1.1691947088907064</v>
      </c>
      <c r="W179" s="304">
        <f t="shared" ca="1" si="62"/>
        <v>503.20282291147305</v>
      </c>
      <c r="Y179" s="314" t="str">
        <f t="shared" ca="1" si="80"/>
        <v/>
      </c>
      <c r="Z179" s="315" t="str">
        <f t="shared" ca="1" si="81"/>
        <v/>
      </c>
      <c r="AA179" s="316" t="str">
        <f t="shared" ca="1" si="82"/>
        <v/>
      </c>
      <c r="AC179" s="310" t="e">
        <f t="shared" ca="1" si="83"/>
        <v>#N/A</v>
      </c>
      <c r="AD179" s="323" t="e">
        <f t="shared" ca="1" si="84"/>
        <v>#N/A</v>
      </c>
      <c r="AE179" s="324">
        <f t="shared" ca="1" si="63"/>
        <v>466.17170192603004</v>
      </c>
      <c r="AG179" s="306">
        <f t="shared" ca="1" si="85"/>
        <v>-121.90644974053501</v>
      </c>
      <c r="AH179" s="304">
        <f t="shared" ca="1" si="86"/>
        <v>-112.26740201387911</v>
      </c>
    </row>
    <row r="180" spans="1:34" x14ac:dyDescent="0.2">
      <c r="A180" s="347">
        <f t="shared" ca="1" si="64"/>
        <v>0.01</v>
      </c>
      <c r="B180" s="304">
        <f t="shared" ca="1" si="65"/>
        <v>1.7600000000000013</v>
      </c>
      <c r="D180" s="306">
        <f t="shared" ca="1" si="66"/>
        <v>-20.730358329223691</v>
      </c>
      <c r="E180" s="307">
        <f t="shared" ca="1" si="67"/>
        <v>-119.36668139583671</v>
      </c>
      <c r="F180" s="304">
        <f t="shared" ca="1" si="68"/>
        <v>121.15342497805501</v>
      </c>
      <c r="G180" s="306">
        <f t="shared" ca="1" si="69"/>
        <v>69.605037124639125</v>
      </c>
      <c r="H180" s="307">
        <f t="shared" ca="1" si="70"/>
        <v>367.75356733271025</v>
      </c>
      <c r="I180" s="304">
        <f t="shared" ca="1" si="71"/>
        <v>374.28271063336155</v>
      </c>
      <c r="J180" s="306">
        <f t="shared" ca="1" si="72"/>
        <v>86.994820440949269</v>
      </c>
      <c r="K180" s="307">
        <f t="shared" ca="1" si="73"/>
        <v>469.85520593342693</v>
      </c>
      <c r="L180" s="304">
        <f t="shared" ca="1" si="58"/>
        <v>477.84099167641114</v>
      </c>
      <c r="M180" s="306">
        <f t="shared" ca="1" si="74"/>
        <v>1.3837382011193202</v>
      </c>
      <c r="N180" s="304">
        <f t="shared" ca="1" si="75"/>
        <v>79.282358875161734</v>
      </c>
      <c r="P180" s="310">
        <f t="shared" ca="1" si="76"/>
        <v>23</v>
      </c>
      <c r="Q180" s="304">
        <f t="shared" ca="1" si="77"/>
        <v>0</v>
      </c>
      <c r="R180" s="306">
        <f t="shared" ca="1" si="78"/>
        <v>0</v>
      </c>
      <c r="S180" s="307">
        <f t="shared" ca="1" si="79"/>
        <v>4.5130000000000043</v>
      </c>
      <c r="T180" s="304">
        <f t="shared" ca="1" si="59"/>
        <v>44.272530000000046</v>
      </c>
      <c r="U180" s="311">
        <f t="shared" ca="1" si="60"/>
        <v>0</v>
      </c>
      <c r="V180" s="306">
        <f t="shared" ca="1" si="61"/>
        <v>1.1687638789841943</v>
      </c>
      <c r="W180" s="304">
        <f t="shared" ca="1" si="62"/>
        <v>499.77702697708514</v>
      </c>
      <c r="Y180" s="314" t="str">
        <f t="shared" ca="1" si="80"/>
        <v/>
      </c>
      <c r="Z180" s="315" t="str">
        <f t="shared" ca="1" si="81"/>
        <v/>
      </c>
      <c r="AA180" s="316" t="str">
        <f t="shared" ca="1" si="82"/>
        <v/>
      </c>
      <c r="AC180" s="310" t="e">
        <f t="shared" ca="1" si="83"/>
        <v>#N/A</v>
      </c>
      <c r="AD180" s="323" t="e">
        <f t="shared" ca="1" si="84"/>
        <v>#N/A</v>
      </c>
      <c r="AE180" s="324">
        <f t="shared" ca="1" si="63"/>
        <v>469.85520593342693</v>
      </c>
      <c r="AG180" s="306">
        <f t="shared" ca="1" si="85"/>
        <v>-121.13969546674591</v>
      </c>
      <c r="AH180" s="304">
        <f t="shared" ca="1" si="86"/>
        <v>-111.50073629768947</v>
      </c>
    </row>
    <row r="181" spans="1:34" x14ac:dyDescent="0.2">
      <c r="A181" s="347">
        <f t="shared" ca="1" si="64"/>
        <v>0.01</v>
      </c>
      <c r="B181" s="304">
        <f t="shared" ca="1" si="65"/>
        <v>1.7700000000000014</v>
      </c>
      <c r="D181" s="306">
        <f t="shared" ca="1" si="66"/>
        <v>-20.594528765836269</v>
      </c>
      <c r="E181" s="307">
        <f t="shared" ca="1" si="67"/>
        <v>-118.6198179965115</v>
      </c>
      <c r="F181" s="304">
        <f t="shared" ca="1" si="68"/>
        <v>120.39433473636694</v>
      </c>
      <c r="G181" s="306">
        <f t="shared" ca="1" si="69"/>
        <v>69.399091836980759</v>
      </c>
      <c r="H181" s="307">
        <f t="shared" ca="1" si="70"/>
        <v>366.56736915274513</v>
      </c>
      <c r="I181" s="304">
        <f t="shared" ca="1" si="71"/>
        <v>373.07890596409038</v>
      </c>
      <c r="J181" s="306">
        <f t="shared" ca="1" si="72"/>
        <v>87.689841085757365</v>
      </c>
      <c r="K181" s="307">
        <f t="shared" ca="1" si="73"/>
        <v>473.52681061585423</v>
      </c>
      <c r="L181" s="304">
        <f t="shared" ca="1" si="58"/>
        <v>481.57777004515941</v>
      </c>
      <c r="M181" s="306">
        <f t="shared" ca="1" si="74"/>
        <v>1.383689301079094</v>
      </c>
      <c r="N181" s="304">
        <f t="shared" ca="1" si="75"/>
        <v>79.279557109238752</v>
      </c>
      <c r="P181" s="310">
        <f t="shared" ca="1" si="76"/>
        <v>23</v>
      </c>
      <c r="Q181" s="304">
        <f t="shared" ca="1" si="77"/>
        <v>0</v>
      </c>
      <c r="R181" s="306">
        <f t="shared" ca="1" si="78"/>
        <v>0</v>
      </c>
      <c r="S181" s="307">
        <f t="shared" ca="1" si="79"/>
        <v>4.5130000000000043</v>
      </c>
      <c r="T181" s="304">
        <f t="shared" ca="1" si="59"/>
        <v>44.272530000000046</v>
      </c>
      <c r="U181" s="311">
        <f t="shared" ca="1" si="60"/>
        <v>0</v>
      </c>
      <c r="V181" s="306">
        <f t="shared" ca="1" si="61"/>
        <v>1.1683345951217701</v>
      </c>
      <c r="W181" s="304">
        <f t="shared" ca="1" si="62"/>
        <v>496.38494556357773</v>
      </c>
      <c r="Y181" s="314" t="str">
        <f t="shared" ca="1" si="80"/>
        <v/>
      </c>
      <c r="Z181" s="315" t="str">
        <f t="shared" ca="1" si="81"/>
        <v/>
      </c>
      <c r="AA181" s="316" t="str">
        <f t="shared" ca="1" si="82"/>
        <v/>
      </c>
      <c r="AC181" s="310" t="e">
        <f t="shared" ca="1" si="83"/>
        <v>#N/A</v>
      </c>
      <c r="AD181" s="323" t="e">
        <f t="shared" ca="1" si="84"/>
        <v>#N/A</v>
      </c>
      <c r="AE181" s="324">
        <f t="shared" ca="1" si="63"/>
        <v>473.52681061585423</v>
      </c>
      <c r="AG181" s="306">
        <f t="shared" ca="1" si="85"/>
        <v>-120.38051153268614</v>
      </c>
      <c r="AH181" s="304">
        <f t="shared" ca="1" si="86"/>
        <v>-110.74164125350867</v>
      </c>
    </row>
    <row r="182" spans="1:34" x14ac:dyDescent="0.2">
      <c r="A182" s="347">
        <f t="shared" ca="1" si="64"/>
        <v>0.01</v>
      </c>
      <c r="B182" s="304">
        <f t="shared" ca="1" si="65"/>
        <v>1.7800000000000014</v>
      </c>
      <c r="D182" s="306">
        <f t="shared" ca="1" si="66"/>
        <v>-20.460034462174622</v>
      </c>
      <c r="E182" s="307">
        <f t="shared" ca="1" si="67"/>
        <v>-117.88030476985767</v>
      </c>
      <c r="F182" s="304">
        <f t="shared" ca="1" si="68"/>
        <v>119.64271504286378</v>
      </c>
      <c r="G182" s="306">
        <f t="shared" ca="1" si="69"/>
        <v>69.194491492359006</v>
      </c>
      <c r="H182" s="307">
        <f t="shared" ca="1" si="70"/>
        <v>365.38856610504655</v>
      </c>
      <c r="I182" s="304">
        <f t="shared" ca="1" si="71"/>
        <v>371.8826184338119</v>
      </c>
      <c r="J182" s="306">
        <f t="shared" ca="1" si="72"/>
        <v>88.382809002404059</v>
      </c>
      <c r="K182" s="307">
        <f t="shared" ca="1" si="73"/>
        <v>477.18659029214319</v>
      </c>
      <c r="L182" s="304">
        <f t="shared" ca="1" si="58"/>
        <v>485.30254778003916</v>
      </c>
      <c r="M182" s="306">
        <f t="shared" ca="1" si="74"/>
        <v>1.3836402310607756</v>
      </c>
      <c r="N182" s="304">
        <f t="shared" ca="1" si="75"/>
        <v>79.276745604288479</v>
      </c>
      <c r="P182" s="310">
        <f t="shared" ca="1" si="76"/>
        <v>23</v>
      </c>
      <c r="Q182" s="304">
        <f t="shared" ca="1" si="77"/>
        <v>0</v>
      </c>
      <c r="R182" s="306">
        <f t="shared" ca="1" si="78"/>
        <v>0</v>
      </c>
      <c r="S182" s="307">
        <f t="shared" ca="1" si="79"/>
        <v>4.5130000000000043</v>
      </c>
      <c r="T182" s="304">
        <f t="shared" ca="1" si="59"/>
        <v>44.272530000000046</v>
      </c>
      <c r="U182" s="311">
        <f t="shared" ca="1" si="60"/>
        <v>0</v>
      </c>
      <c r="V182" s="306">
        <f t="shared" ca="1" si="61"/>
        <v>1.1679068470387433</v>
      </c>
      <c r="W182" s="304">
        <f t="shared" ca="1" si="62"/>
        <v>493.02613423618533</v>
      </c>
      <c r="Y182" s="314" t="str">
        <f t="shared" ca="1" si="80"/>
        <v/>
      </c>
      <c r="Z182" s="315" t="str">
        <f t="shared" ca="1" si="81"/>
        <v/>
      </c>
      <c r="AA182" s="316" t="str">
        <f t="shared" ca="1" si="82"/>
        <v/>
      </c>
      <c r="AC182" s="310" t="e">
        <f t="shared" ca="1" si="83"/>
        <v>#N/A</v>
      </c>
      <c r="AD182" s="323" t="e">
        <f t="shared" ca="1" si="84"/>
        <v>#N/A</v>
      </c>
      <c r="AE182" s="324">
        <f t="shared" ca="1" si="63"/>
        <v>477.18659029214319</v>
      </c>
      <c r="AG182" s="306">
        <f t="shared" ca="1" si="85"/>
        <v>-119.62879780004124</v>
      </c>
      <c r="AH182" s="304">
        <f t="shared" ca="1" si="86"/>
        <v>-109.99001674353585</v>
      </c>
    </row>
    <row r="183" spans="1:34" x14ac:dyDescent="0.2">
      <c r="A183" s="347">
        <f t="shared" ca="1" si="64"/>
        <v>0.01</v>
      </c>
      <c r="B183" s="304">
        <f t="shared" ca="1" si="65"/>
        <v>1.7900000000000014</v>
      </c>
      <c r="D183" s="306">
        <f t="shared" ca="1" si="66"/>
        <v>-20.326857812032323</v>
      </c>
      <c r="E183" s="307">
        <f t="shared" ca="1" si="67"/>
        <v>-117.14804482369557</v>
      </c>
      <c r="F183" s="304">
        <f t="shared" ca="1" si="68"/>
        <v>118.89846741873995</v>
      </c>
      <c r="G183" s="306">
        <f t="shared" ca="1" si="69"/>
        <v>68.991222914238676</v>
      </c>
      <c r="H183" s="307">
        <f t="shared" ca="1" si="70"/>
        <v>364.21708565680962</v>
      </c>
      <c r="I183" s="304">
        <f t="shared" ca="1" si="71"/>
        <v>370.69377432530746</v>
      </c>
      <c r="J183" s="306">
        <f t="shared" ca="1" si="72"/>
        <v>89.073737574437047</v>
      </c>
      <c r="K183" s="307">
        <f t="shared" ca="1" si="73"/>
        <v>480.83461855095248</v>
      </c>
      <c r="L183" s="304">
        <f t="shared" ca="1" si="58"/>
        <v>489.015399678292</v>
      </c>
      <c r="M183" s="306">
        <f t="shared" ca="1" si="74"/>
        <v>1.3835909909119175</v>
      </c>
      <c r="N183" s="304">
        <f t="shared" ca="1" si="75"/>
        <v>79.273924351576312</v>
      </c>
      <c r="P183" s="310">
        <f t="shared" ca="1" si="76"/>
        <v>23</v>
      </c>
      <c r="Q183" s="304">
        <f t="shared" ca="1" si="77"/>
        <v>0</v>
      </c>
      <c r="R183" s="306">
        <f t="shared" ca="1" si="78"/>
        <v>0</v>
      </c>
      <c r="S183" s="307">
        <f t="shared" ca="1" si="79"/>
        <v>4.5130000000000043</v>
      </c>
      <c r="T183" s="304">
        <f t="shared" ca="1" si="59"/>
        <v>44.272530000000046</v>
      </c>
      <c r="U183" s="311">
        <f t="shared" ca="1" si="60"/>
        <v>0</v>
      </c>
      <c r="V183" s="306">
        <f t="shared" ca="1" si="61"/>
        <v>1.1674806245746066</v>
      </c>
      <c r="W183" s="304">
        <f t="shared" ca="1" si="62"/>
        <v>489.70015589839579</v>
      </c>
      <c r="Y183" s="314" t="str">
        <f t="shared" ca="1" si="80"/>
        <v/>
      </c>
      <c r="Z183" s="315" t="str">
        <f t="shared" ca="1" si="81"/>
        <v/>
      </c>
      <c r="AA183" s="316" t="str">
        <f t="shared" ca="1" si="82"/>
        <v/>
      </c>
      <c r="AC183" s="310" t="e">
        <f t="shared" ca="1" si="83"/>
        <v>#N/A</v>
      </c>
      <c r="AD183" s="323" t="e">
        <f t="shared" ca="1" si="84"/>
        <v>#N/A</v>
      </c>
      <c r="AE183" s="324">
        <f t="shared" ca="1" si="63"/>
        <v>480.83461855095248</v>
      </c>
      <c r="AG183" s="306">
        <f t="shared" ca="1" si="85"/>
        <v>-118.8844557895078</v>
      </c>
      <c r="AH183" s="304">
        <f t="shared" ca="1" si="86"/>
        <v>-109.24576428898402</v>
      </c>
    </row>
    <row r="184" spans="1:34" x14ac:dyDescent="0.2">
      <c r="A184" s="347">
        <f t="shared" ca="1" si="64"/>
        <v>0.01</v>
      </c>
      <c r="B184" s="304">
        <f t="shared" ca="1" si="65"/>
        <v>1.8000000000000014</v>
      </c>
      <c r="D184" s="306">
        <f t="shared" ca="1" si="66"/>
        <v>-20.194981499905303</v>
      </c>
      <c r="E184" s="307">
        <f t="shared" ca="1" si="67"/>
        <v>-116.4229428656738</v>
      </c>
      <c r="F184" s="304">
        <f t="shared" ca="1" si="68"/>
        <v>118.16149501121532</v>
      </c>
      <c r="G184" s="306">
        <f t="shared" ca="1" si="69"/>
        <v>68.789273099239622</v>
      </c>
      <c r="H184" s="307">
        <f t="shared" ca="1" si="70"/>
        <v>363.0528562281529</v>
      </c>
      <c r="I184" s="304">
        <f t="shared" ca="1" si="71"/>
        <v>369.51230088989138</v>
      </c>
      <c r="J184" s="306">
        <f t="shared" ca="1" si="72"/>
        <v>89.762640054504445</v>
      </c>
      <c r="K184" s="307">
        <f t="shared" ca="1" si="73"/>
        <v>484.47096826037728</v>
      </c>
      <c r="L184" s="304">
        <f t="shared" ca="1" si="58"/>
        <v>492.71639980489999</v>
      </c>
      <c r="M184" s="306">
        <f t="shared" ca="1" si="74"/>
        <v>1.3835415804791158</v>
      </c>
      <c r="N184" s="304">
        <f t="shared" ca="1" si="75"/>
        <v>79.271093342312867</v>
      </c>
      <c r="P184" s="310">
        <f t="shared" ca="1" si="76"/>
        <v>23</v>
      </c>
      <c r="Q184" s="304">
        <f t="shared" ca="1" si="77"/>
        <v>0</v>
      </c>
      <c r="R184" s="306">
        <f t="shared" ca="1" si="78"/>
        <v>0</v>
      </c>
      <c r="S184" s="307">
        <f t="shared" ca="1" si="79"/>
        <v>4.5130000000000043</v>
      </c>
      <c r="T184" s="304">
        <f t="shared" ca="1" si="59"/>
        <v>44.272530000000046</v>
      </c>
      <c r="U184" s="311">
        <f t="shared" ca="1" si="60"/>
        <v>0</v>
      </c>
      <c r="V184" s="306">
        <f t="shared" ca="1" si="61"/>
        <v>1.1670559176716329</v>
      </c>
      <c r="W184" s="304">
        <f t="shared" ca="1" si="62"/>
        <v>486.40658064652996</v>
      </c>
      <c r="Y184" s="314" t="str">
        <f t="shared" ca="1" si="80"/>
        <v/>
      </c>
      <c r="Z184" s="315" t="str">
        <f t="shared" ca="1" si="81"/>
        <v/>
      </c>
      <c r="AA184" s="316" t="str">
        <f t="shared" ca="1" si="82"/>
        <v/>
      </c>
      <c r="AC184" s="310" t="e">
        <f t="shared" ca="1" si="83"/>
        <v>#N/A</v>
      </c>
      <c r="AD184" s="323" t="e">
        <f t="shared" ca="1" si="84"/>
        <v>#N/A</v>
      </c>
      <c r="AE184" s="324">
        <f t="shared" ca="1" si="63"/>
        <v>484.47096826037728</v>
      </c>
      <c r="AG184" s="306">
        <f t="shared" ca="1" si="85"/>
        <v>-118.14738864780512</v>
      </c>
      <c r="AH184" s="304">
        <f t="shared" ca="1" si="86"/>
        <v>-108.50878703709181</v>
      </c>
    </row>
    <row r="185" spans="1:34" x14ac:dyDescent="0.2">
      <c r="A185" s="347">
        <f t="shared" ca="1" si="64"/>
        <v>0.01</v>
      </c>
      <c r="B185" s="304">
        <f t="shared" ca="1" si="65"/>
        <v>1.8100000000000014</v>
      </c>
      <c r="D185" s="306">
        <f t="shared" ca="1" si="66"/>
        <v>-20.064388495231089</v>
      </c>
      <c r="E185" s="307">
        <f t="shared" ca="1" si="67"/>
        <v>-115.70490517156598</v>
      </c>
      <c r="F185" s="304">
        <f t="shared" ca="1" si="68"/>
        <v>117.43170256131279</v>
      </c>
      <c r="G185" s="306">
        <f t="shared" ca="1" si="69"/>
        <v>68.588629214287309</v>
      </c>
      <c r="H185" s="307">
        <f t="shared" ca="1" si="70"/>
        <v>361.89580717643724</v>
      </c>
      <c r="I185" s="304">
        <f t="shared" ca="1" si="71"/>
        <v>368.33812633147284</v>
      </c>
      <c r="J185" s="306">
        <f t="shared" ca="1" si="72"/>
        <v>90.449529566072073</v>
      </c>
      <c r="K185" s="307">
        <f t="shared" ca="1" si="73"/>
        <v>488.09571157740021</v>
      </c>
      <c r="L185" s="304">
        <f t="shared" ca="1" si="58"/>
        <v>496.40562150218688</v>
      </c>
      <c r="M185" s="306">
        <f t="shared" ca="1" si="74"/>
        <v>1.3834919996080099</v>
      </c>
      <c r="N185" s="304">
        <f t="shared" ca="1" si="75"/>
        <v>79.268252567653917</v>
      </c>
      <c r="P185" s="310">
        <f t="shared" ca="1" si="76"/>
        <v>23</v>
      </c>
      <c r="Q185" s="304">
        <f t="shared" ca="1" si="77"/>
        <v>0</v>
      </c>
      <c r="R185" s="306">
        <f t="shared" ca="1" si="78"/>
        <v>0</v>
      </c>
      <c r="S185" s="307">
        <f t="shared" ca="1" si="79"/>
        <v>4.5130000000000043</v>
      </c>
      <c r="T185" s="304">
        <f t="shared" ca="1" si="59"/>
        <v>44.272530000000046</v>
      </c>
      <c r="U185" s="311">
        <f t="shared" ca="1" si="60"/>
        <v>0</v>
      </c>
      <c r="V185" s="306">
        <f t="shared" ca="1" si="61"/>
        <v>1.1666327163734944</v>
      </c>
      <c r="W185" s="304">
        <f t="shared" ca="1" si="62"/>
        <v>483.14498562767835</v>
      </c>
      <c r="Y185" s="314" t="str">
        <f t="shared" ca="1" si="80"/>
        <v/>
      </c>
      <c r="Z185" s="315" t="str">
        <f t="shared" ca="1" si="81"/>
        <v/>
      </c>
      <c r="AA185" s="316" t="str">
        <f t="shared" ca="1" si="82"/>
        <v/>
      </c>
      <c r="AC185" s="310" t="e">
        <f t="shared" ca="1" si="83"/>
        <v>#N/A</v>
      </c>
      <c r="AD185" s="323" t="e">
        <f t="shared" ca="1" si="84"/>
        <v>#N/A</v>
      </c>
      <c r="AE185" s="324">
        <f t="shared" ca="1" si="63"/>
        <v>488.09571157740021</v>
      </c>
      <c r="AG185" s="306">
        <f t="shared" ca="1" si="85"/>
        <v>-117.41750111545267</v>
      </c>
      <c r="AH185" s="304">
        <f t="shared" ca="1" si="86"/>
        <v>-107.77898972890084</v>
      </c>
    </row>
    <row r="186" spans="1:34" x14ac:dyDescent="0.2">
      <c r="A186" s="347">
        <f t="shared" ca="1" si="64"/>
        <v>0.01</v>
      </c>
      <c r="B186" s="304">
        <f t="shared" ca="1" si="65"/>
        <v>1.8200000000000014</v>
      </c>
      <c r="D186" s="306">
        <f t="shared" ca="1" si="66"/>
        <v>-19.935062046760926</v>
      </c>
      <c r="E186" s="307">
        <f t="shared" ca="1" si="67"/>
        <v>-114.99383955429907</v>
      </c>
      <c r="F186" s="304">
        <f t="shared" ca="1" si="68"/>
        <v>116.70899637237947</v>
      </c>
      <c r="G186" s="306">
        <f t="shared" ca="1" si="69"/>
        <v>68.389278593819697</v>
      </c>
      <c r="H186" s="307">
        <f t="shared" ca="1" si="70"/>
        <v>360.74586878089423</v>
      </c>
      <c r="I186" s="304">
        <f t="shared" ca="1" si="71"/>
        <v>367.17117979093246</v>
      </c>
      <c r="J186" s="306">
        <f t="shared" ca="1" si="72"/>
        <v>91.134419105112613</v>
      </c>
      <c r="K186" s="307">
        <f t="shared" ca="1" si="73"/>
        <v>491.70891995718688</v>
      </c>
      <c r="L186" s="304">
        <f t="shared" ca="1" si="58"/>
        <v>500.0831373992624</v>
      </c>
      <c r="M186" s="306">
        <f t="shared" ca="1" si="74"/>
        <v>1.3834422481432818</v>
      </c>
      <c r="N186" s="304">
        <f t="shared" ca="1" si="75"/>
        <v>79.265402018700399</v>
      </c>
      <c r="P186" s="310">
        <f t="shared" ca="1" si="76"/>
        <v>23</v>
      </c>
      <c r="Q186" s="304">
        <f t="shared" ca="1" si="77"/>
        <v>0</v>
      </c>
      <c r="R186" s="306">
        <f t="shared" ca="1" si="78"/>
        <v>0</v>
      </c>
      <c r="S186" s="307">
        <f t="shared" ca="1" si="79"/>
        <v>4.5130000000000043</v>
      </c>
      <c r="T186" s="304">
        <f t="shared" ca="1" si="59"/>
        <v>44.272530000000046</v>
      </c>
      <c r="U186" s="311">
        <f t="shared" ca="1" si="60"/>
        <v>0</v>
      </c>
      <c r="V186" s="306">
        <f t="shared" ca="1" si="61"/>
        <v>1.1662110108239025</v>
      </c>
      <c r="W186" s="304">
        <f t="shared" ca="1" si="62"/>
        <v>479.91495490090728</v>
      </c>
      <c r="Y186" s="314" t="str">
        <f t="shared" ca="1" si="80"/>
        <v/>
      </c>
      <c r="Z186" s="315" t="str">
        <f t="shared" ca="1" si="81"/>
        <v/>
      </c>
      <c r="AA186" s="316" t="str">
        <f t="shared" ca="1" si="82"/>
        <v/>
      </c>
      <c r="AC186" s="310" t="e">
        <f t="shared" ca="1" si="83"/>
        <v>#N/A</v>
      </c>
      <c r="AD186" s="323" t="e">
        <f t="shared" ca="1" si="84"/>
        <v>#N/A</v>
      </c>
      <c r="AE186" s="324">
        <f t="shared" ca="1" si="63"/>
        <v>491.70891995718688</v>
      </c>
      <c r="AG186" s="306">
        <f t="shared" ca="1" si="85"/>
        <v>-116.69469949529133</v>
      </c>
      <c r="AH186" s="304">
        <f t="shared" ca="1" si="86"/>
        <v>-107.05627866777706</v>
      </c>
    </row>
    <row r="187" spans="1:34" x14ac:dyDescent="0.2">
      <c r="A187" s="347">
        <f t="shared" ca="1" si="64"/>
        <v>0.01</v>
      </c>
      <c r="B187" s="304">
        <f t="shared" ca="1" si="65"/>
        <v>1.8300000000000014</v>
      </c>
      <c r="D187" s="306">
        <f t="shared" ca="1" si="66"/>
        <v>-19.806985677061572</v>
      </c>
      <c r="E187" s="307">
        <f t="shared" ca="1" si="67"/>
        <v>-114.2896553336947</v>
      </c>
      <c r="F187" s="304">
        <f t="shared" ca="1" si="68"/>
        <v>115.99328427933253</v>
      </c>
      <c r="G187" s="306">
        <f t="shared" ca="1" si="69"/>
        <v>68.191208737049081</v>
      </c>
      <c r="H187" s="307">
        <f t="shared" ca="1" si="70"/>
        <v>359.6029722275573</v>
      </c>
      <c r="I187" s="304">
        <f t="shared" ca="1" si="71"/>
        <v>366.01139133080699</v>
      </c>
      <c r="J187" s="306">
        <f t="shared" ca="1" si="72"/>
        <v>91.817321541766958</v>
      </c>
      <c r="K187" s="307">
        <f t="shared" ca="1" si="73"/>
        <v>495.31066416222916</v>
      </c>
      <c r="L187" s="304">
        <f t="shared" ca="1" si="58"/>
        <v>503.7490194213114</v>
      </c>
      <c r="M187" s="306">
        <f t="shared" ca="1" si="74"/>
        <v>1.3833923259286558</v>
      </c>
      <c r="N187" s="304">
        <f t="shared" ca="1" si="75"/>
        <v>79.26254168649838</v>
      </c>
      <c r="P187" s="310">
        <f t="shared" ca="1" si="76"/>
        <v>23</v>
      </c>
      <c r="Q187" s="304">
        <f t="shared" ca="1" si="77"/>
        <v>0</v>
      </c>
      <c r="R187" s="306">
        <f t="shared" ca="1" si="78"/>
        <v>0</v>
      </c>
      <c r="S187" s="307">
        <f t="shared" ca="1" si="79"/>
        <v>4.5130000000000043</v>
      </c>
      <c r="T187" s="304">
        <f t="shared" ca="1" si="59"/>
        <v>44.272530000000046</v>
      </c>
      <c r="U187" s="311">
        <f t="shared" ca="1" si="60"/>
        <v>0</v>
      </c>
      <c r="V187" s="306">
        <f t="shared" ca="1" si="61"/>
        <v>1.165790791265273</v>
      </c>
      <c r="W187" s="304">
        <f t="shared" ca="1" si="62"/>
        <v>476.71607930165283</v>
      </c>
      <c r="Y187" s="314" t="str">
        <f t="shared" ca="1" si="80"/>
        <v/>
      </c>
      <c r="Z187" s="315" t="str">
        <f t="shared" ca="1" si="81"/>
        <v/>
      </c>
      <c r="AA187" s="316" t="str">
        <f t="shared" ca="1" si="82"/>
        <v/>
      </c>
      <c r="AC187" s="310" t="e">
        <f t="shared" ca="1" si="83"/>
        <v>#N/A</v>
      </c>
      <c r="AD187" s="323" t="e">
        <f t="shared" ca="1" si="84"/>
        <v>#N/A</v>
      </c>
      <c r="AE187" s="324">
        <f t="shared" ca="1" si="63"/>
        <v>495.31066416222916</v>
      </c>
      <c r="AG187" s="306">
        <f t="shared" ca="1" si="85"/>
        <v>-115.97889162172923</v>
      </c>
      <c r="AH187" s="304">
        <f t="shared" ca="1" si="86"/>
        <v>-106.34056168865651</v>
      </c>
    </row>
    <row r="188" spans="1:34" x14ac:dyDescent="0.2">
      <c r="A188" s="347">
        <f t="shared" ca="1" si="64"/>
        <v>0.01</v>
      </c>
      <c r="B188" s="304">
        <f t="shared" ca="1" si="65"/>
        <v>1.8400000000000014</v>
      </c>
      <c r="D188" s="306">
        <f t="shared" ca="1" si="66"/>
        <v>-19.680143177143187</v>
      </c>
      <c r="E188" s="307">
        <f t="shared" ca="1" si="67"/>
        <v>-113.59226330690535</v>
      </c>
      <c r="F188" s="304">
        <f t="shared" ca="1" si="68"/>
        <v>115.28447561861125</v>
      </c>
      <c r="G188" s="306">
        <f t="shared" ca="1" si="69"/>
        <v>67.994407305277647</v>
      </c>
      <c r="H188" s="307">
        <f t="shared" ca="1" si="70"/>
        <v>358.46704959448823</v>
      </c>
      <c r="I188" s="304">
        <f t="shared" ca="1" si="71"/>
        <v>364.85869192027383</v>
      </c>
      <c r="J188" s="306">
        <f t="shared" ca="1" si="72"/>
        <v>92.498249621978587</v>
      </c>
      <c r="K188" s="307">
        <f t="shared" ca="1" si="73"/>
        <v>498.90101427133936</v>
      </c>
      <c r="L188" s="304">
        <f t="shared" ca="1" si="58"/>
        <v>507.40333879873219</v>
      </c>
      <c r="M188" s="306">
        <f t="shared" ca="1" si="74"/>
        <v>1.3833422328068985</v>
      </c>
      <c r="N188" s="304">
        <f t="shared" ca="1" si="75"/>
        <v>79.259671562039046</v>
      </c>
      <c r="P188" s="310">
        <f t="shared" ca="1" si="76"/>
        <v>23</v>
      </c>
      <c r="Q188" s="304">
        <f t="shared" ca="1" si="77"/>
        <v>0</v>
      </c>
      <c r="R188" s="306">
        <f t="shared" ca="1" si="78"/>
        <v>0</v>
      </c>
      <c r="S188" s="307">
        <f t="shared" ca="1" si="79"/>
        <v>4.5130000000000043</v>
      </c>
      <c r="T188" s="304">
        <f t="shared" ca="1" si="59"/>
        <v>44.272530000000046</v>
      </c>
      <c r="U188" s="311">
        <f t="shared" ca="1" si="60"/>
        <v>0</v>
      </c>
      <c r="V188" s="306">
        <f t="shared" ca="1" si="61"/>
        <v>1.1653720480374141</v>
      </c>
      <c r="W188" s="304">
        <f t="shared" ca="1" si="62"/>
        <v>473.54795630921495</v>
      </c>
      <c r="Y188" s="314" t="str">
        <f t="shared" ca="1" si="80"/>
        <v/>
      </c>
      <c r="Z188" s="315" t="str">
        <f t="shared" ca="1" si="81"/>
        <v/>
      </c>
      <c r="AA188" s="316" t="str">
        <f t="shared" ca="1" si="82"/>
        <v/>
      </c>
      <c r="AC188" s="310" t="e">
        <f t="shared" ca="1" si="83"/>
        <v>#N/A</v>
      </c>
      <c r="AD188" s="323" t="e">
        <f t="shared" ca="1" si="84"/>
        <v>#N/A</v>
      </c>
      <c r="AE188" s="324">
        <f t="shared" ca="1" si="63"/>
        <v>498.90101427133936</v>
      </c>
      <c r="AG188" s="306">
        <f t="shared" ca="1" si="85"/>
        <v>-115.26998683069381</v>
      </c>
      <c r="AH188" s="304">
        <f t="shared" ca="1" si="86"/>
        <v>-105.63174812799743</v>
      </c>
    </row>
    <row r="189" spans="1:34" x14ac:dyDescent="0.2">
      <c r="A189" s="347">
        <f t="shared" ca="1" si="64"/>
        <v>0.01</v>
      </c>
      <c r="B189" s="304">
        <f t="shared" ca="1" si="65"/>
        <v>1.8500000000000014</v>
      </c>
      <c r="D189" s="306">
        <f t="shared" ca="1" si="66"/>
        <v>-19.554518601210191</v>
      </c>
      <c r="E189" s="307">
        <f t="shared" ca="1" si="67"/>
        <v>-112.90157571952653</v>
      </c>
      <c r="F189" s="304">
        <f t="shared" ca="1" si="68"/>
        <v>114.58248119881615</v>
      </c>
      <c r="G189" s="306">
        <f t="shared" ca="1" si="69"/>
        <v>67.79886211926555</v>
      </c>
      <c r="H189" s="307">
        <f t="shared" ca="1" si="70"/>
        <v>357.33803383729298</v>
      </c>
      <c r="I189" s="304">
        <f t="shared" ca="1" si="71"/>
        <v>363.71301342042949</v>
      </c>
      <c r="J189" s="306">
        <f t="shared" ca="1" si="72"/>
        <v>93.177215969101297</v>
      </c>
      <c r="K189" s="307">
        <f t="shared" ca="1" si="73"/>
        <v>502.48003968849827</v>
      </c>
      <c r="L189" s="304">
        <f t="shared" ca="1" si="58"/>
        <v>511.04616607612599</v>
      </c>
      <c r="M189" s="306">
        <f t="shared" ca="1" si="74"/>
        <v>1.3832919686198175</v>
      </c>
      <c r="N189" s="304">
        <f t="shared" ca="1" si="75"/>
        <v>79.256791636258654</v>
      </c>
      <c r="P189" s="310">
        <f t="shared" ca="1" si="76"/>
        <v>23</v>
      </c>
      <c r="Q189" s="304">
        <f t="shared" ca="1" si="77"/>
        <v>0</v>
      </c>
      <c r="R189" s="306">
        <f t="shared" ca="1" si="78"/>
        <v>0</v>
      </c>
      <c r="S189" s="307">
        <f t="shared" ca="1" si="79"/>
        <v>4.5130000000000043</v>
      </c>
      <c r="T189" s="304">
        <f t="shared" ca="1" si="59"/>
        <v>44.272530000000046</v>
      </c>
      <c r="U189" s="311">
        <f t="shared" ca="1" si="60"/>
        <v>0</v>
      </c>
      <c r="V189" s="306">
        <f t="shared" ca="1" si="61"/>
        <v>1.1649547715762332</v>
      </c>
      <c r="W189" s="304">
        <f t="shared" ca="1" si="62"/>
        <v>470.41018991727151</v>
      </c>
      <c r="Y189" s="314" t="str">
        <f t="shared" ca="1" si="80"/>
        <v/>
      </c>
      <c r="Z189" s="315" t="str">
        <f t="shared" ca="1" si="81"/>
        <v/>
      </c>
      <c r="AA189" s="316" t="str">
        <f t="shared" ca="1" si="82"/>
        <v/>
      </c>
      <c r="AC189" s="310" t="e">
        <f t="shared" ca="1" si="83"/>
        <v>#N/A</v>
      </c>
      <c r="AD189" s="323" t="e">
        <f t="shared" ca="1" si="84"/>
        <v>#N/A</v>
      </c>
      <c r="AE189" s="324">
        <f t="shared" ca="1" si="63"/>
        <v>502.48003968849827</v>
      </c>
      <c r="AG189" s="306">
        <f t="shared" ca="1" si="85"/>
        <v>-114.56789593027089</v>
      </c>
      <c r="AH189" s="304">
        <f t="shared" ca="1" si="86"/>
        <v>-104.92974879441934</v>
      </c>
    </row>
    <row r="190" spans="1:34" x14ac:dyDescent="0.2">
      <c r="A190" s="347">
        <f t="shared" ca="1" si="64"/>
        <v>0.01</v>
      </c>
      <c r="B190" s="304">
        <f t="shared" ca="1" si="65"/>
        <v>1.8600000000000014</v>
      </c>
      <c r="D190" s="306">
        <f t="shared" ca="1" si="66"/>
        <v>-19.43009626153173</v>
      </c>
      <c r="E190" s="307">
        <f t="shared" ca="1" si="67"/>
        <v>-112.21750623736723</v>
      </c>
      <c r="F190" s="304">
        <f t="shared" ca="1" si="68"/>
        <v>113.88721327201725</v>
      </c>
      <c r="G190" s="306">
        <f t="shared" ca="1" si="69"/>
        <v>67.604561156650234</v>
      </c>
      <c r="H190" s="307">
        <f t="shared" ca="1" si="70"/>
        <v>356.2158587749193</v>
      </c>
      <c r="I190" s="304">
        <f t="shared" ca="1" si="71"/>
        <v>362.57428856985501</v>
      </c>
      <c r="J190" s="306">
        <f t="shared" ca="1" si="72"/>
        <v>93.854233085480871</v>
      </c>
      <c r="K190" s="307">
        <f t="shared" ca="1" si="73"/>
        <v>506.04780915155931</v>
      </c>
      <c r="L190" s="304">
        <f t="shared" ca="1" si="58"/>
        <v>514.67757112114055</v>
      </c>
      <c r="M190" s="306">
        <f t="shared" ca="1" si="74"/>
        <v>1.3832415332082615</v>
      </c>
      <c r="N190" s="304">
        <f t="shared" ca="1" si="75"/>
        <v>79.253901900038485</v>
      </c>
      <c r="P190" s="310">
        <f t="shared" ca="1" si="76"/>
        <v>23</v>
      </c>
      <c r="Q190" s="304">
        <f t="shared" ca="1" si="77"/>
        <v>0</v>
      </c>
      <c r="R190" s="306">
        <f t="shared" ca="1" si="78"/>
        <v>0</v>
      </c>
      <c r="S190" s="307">
        <f t="shared" ca="1" si="79"/>
        <v>4.5130000000000043</v>
      </c>
      <c r="T190" s="304">
        <f t="shared" ca="1" si="59"/>
        <v>44.272530000000046</v>
      </c>
      <c r="U190" s="311">
        <f t="shared" ca="1" si="60"/>
        <v>0</v>
      </c>
      <c r="V190" s="306">
        <f t="shared" ca="1" si="61"/>
        <v>1.1645389524124683</v>
      </c>
      <c r="W190" s="304">
        <f t="shared" ca="1" si="62"/>
        <v>467.30239050733599</v>
      </c>
      <c r="Y190" s="314" t="str">
        <f t="shared" ca="1" si="80"/>
        <v/>
      </c>
      <c r="Z190" s="315" t="str">
        <f t="shared" ca="1" si="81"/>
        <v/>
      </c>
      <c r="AA190" s="316" t="str">
        <f t="shared" ca="1" si="82"/>
        <v/>
      </c>
      <c r="AC190" s="310" t="e">
        <f t="shared" ca="1" si="83"/>
        <v>#N/A</v>
      </c>
      <c r="AD190" s="323" t="e">
        <f t="shared" ca="1" si="84"/>
        <v>#N/A</v>
      </c>
      <c r="AE190" s="324">
        <f t="shared" ca="1" si="63"/>
        <v>506.04780915155931</v>
      </c>
      <c r="AG190" s="306">
        <f t="shared" ca="1" si="85"/>
        <v>-113.87253117201293</v>
      </c>
      <c r="AH190" s="304">
        <f t="shared" ca="1" si="86"/>
        <v>-104.23447594001131</v>
      </c>
    </row>
    <row r="191" spans="1:34" x14ac:dyDescent="0.2">
      <c r="A191" s="347">
        <f t="shared" ca="1" si="64"/>
        <v>0.01</v>
      </c>
      <c r="B191" s="304">
        <f t="shared" ca="1" si="65"/>
        <v>1.8700000000000014</v>
      </c>
      <c r="D191" s="306">
        <f t="shared" ca="1" si="66"/>
        <v>-19.306860723428674</v>
      </c>
      <c r="E191" s="307">
        <f t="shared" ca="1" si="67"/>
        <v>-111.53996991886216</v>
      </c>
      <c r="F191" s="304">
        <f t="shared" ca="1" si="68"/>
        <v>113.19858550571446</v>
      </c>
      <c r="G191" s="306">
        <f t="shared" ca="1" si="69"/>
        <v>67.411492549415954</v>
      </c>
      <c r="H191" s="307">
        <f t="shared" ca="1" si="70"/>
        <v>355.10045907573067</v>
      </c>
      <c r="I191" s="304">
        <f t="shared" ca="1" si="71"/>
        <v>361.44245097046172</v>
      </c>
      <c r="J191" s="306">
        <f t="shared" ca="1" si="72"/>
        <v>94.529313354011208</v>
      </c>
      <c r="K191" s="307">
        <f t="shared" ca="1" si="73"/>
        <v>509.60439074081256</v>
      </c>
      <c r="L191" s="304">
        <f t="shared" ca="1" si="58"/>
        <v>518.29762313317201</v>
      </c>
      <c r="M191" s="306">
        <f t="shared" ca="1" si="74"/>
        <v>1.3831909264121196</v>
      </c>
      <c r="N191" s="304">
        <f t="shared" ca="1" si="75"/>
        <v>79.251002344204878</v>
      </c>
      <c r="P191" s="310">
        <f t="shared" ca="1" si="76"/>
        <v>23</v>
      </c>
      <c r="Q191" s="304">
        <f t="shared" ca="1" si="77"/>
        <v>0</v>
      </c>
      <c r="R191" s="306">
        <f t="shared" ca="1" si="78"/>
        <v>0</v>
      </c>
      <c r="S191" s="307">
        <f t="shared" ca="1" si="79"/>
        <v>4.5130000000000043</v>
      </c>
      <c r="T191" s="304">
        <f t="shared" ca="1" si="59"/>
        <v>44.272530000000046</v>
      </c>
      <c r="U191" s="311">
        <f t="shared" ca="1" si="60"/>
        <v>0</v>
      </c>
      <c r="V191" s="306">
        <f t="shared" ca="1" si="61"/>
        <v>1.164124581170437</v>
      </c>
      <c r="W191" s="304">
        <f t="shared" ca="1" si="62"/>
        <v>464.22417472507965</v>
      </c>
      <c r="Y191" s="314" t="str">
        <f t="shared" ca="1" si="80"/>
        <v/>
      </c>
      <c r="Z191" s="315" t="str">
        <f t="shared" ca="1" si="81"/>
        <v/>
      </c>
      <c r="AA191" s="316" t="str">
        <f t="shared" ca="1" si="82"/>
        <v/>
      </c>
      <c r="AC191" s="310" t="e">
        <f t="shared" ca="1" si="83"/>
        <v>#N/A</v>
      </c>
      <c r="AD191" s="323" t="e">
        <f t="shared" ca="1" si="84"/>
        <v>#N/A</v>
      </c>
      <c r="AE191" s="324">
        <f t="shared" ca="1" si="63"/>
        <v>509.60439074081256</v>
      </c>
      <c r="AG191" s="306">
        <f t="shared" ca="1" si="85"/>
        <v>-113.18380622289948</v>
      </c>
      <c r="AH191" s="304">
        <f t="shared" ca="1" si="86"/>
        <v>-103.54584323229238</v>
      </c>
    </row>
    <row r="192" spans="1:34" x14ac:dyDescent="0.2">
      <c r="A192" s="347">
        <f t="shared" ca="1" si="64"/>
        <v>0.01</v>
      </c>
      <c r="B192" s="304">
        <f t="shared" ca="1" si="65"/>
        <v>1.8800000000000014</v>
      </c>
      <c r="D192" s="306">
        <f t="shared" ca="1" si="66"/>
        <v>-19.184796800374166</v>
      </c>
      <c r="E192" s="307">
        <f t="shared" ca="1" si="67"/>
        <v>-110.86888318810848</v>
      </c>
      <c r="F192" s="304">
        <f t="shared" ca="1" si="68"/>
        <v>112.51651295543287</v>
      </c>
      <c r="G192" s="306">
        <f t="shared" ca="1" si="69"/>
        <v>67.219644581412211</v>
      </c>
      <c r="H192" s="307">
        <f t="shared" ca="1" si="70"/>
        <v>353.9917702438496</v>
      </c>
      <c r="I192" s="304">
        <f t="shared" ca="1" si="71"/>
        <v>360.31743507361085</v>
      </c>
      <c r="J192" s="306">
        <f t="shared" ca="1" si="72"/>
        <v>95.202469039665345</v>
      </c>
      <c r="K192" s="307">
        <f t="shared" ca="1" si="73"/>
        <v>513.14985188741048</v>
      </c>
      <c r="L192" s="304">
        <f t="shared" ca="1" si="58"/>
        <v>521.90639065192499</v>
      </c>
      <c r="M192" s="306">
        <f t="shared" ca="1" si="74"/>
        <v>1.3831401480703212</v>
      </c>
      <c r="N192" s="304">
        <f t="shared" ca="1" si="75"/>
        <v>79.24809295952916</v>
      </c>
      <c r="P192" s="310">
        <f t="shared" ca="1" si="76"/>
        <v>23</v>
      </c>
      <c r="Q192" s="304">
        <f t="shared" ca="1" si="77"/>
        <v>0</v>
      </c>
      <c r="R192" s="306">
        <f t="shared" ca="1" si="78"/>
        <v>0</v>
      </c>
      <c r="S192" s="307">
        <f t="shared" ca="1" si="79"/>
        <v>4.5130000000000043</v>
      </c>
      <c r="T192" s="304">
        <f t="shared" ca="1" si="59"/>
        <v>44.272530000000046</v>
      </c>
      <c r="U192" s="311">
        <f t="shared" ca="1" si="60"/>
        <v>0</v>
      </c>
      <c r="V192" s="306">
        <f t="shared" ca="1" si="61"/>
        <v>1.1637116485668106</v>
      </c>
      <c r="W192" s="304">
        <f t="shared" ca="1" si="62"/>
        <v>461.17516535944583</v>
      </c>
      <c r="Y192" s="314" t="str">
        <f t="shared" ca="1" si="80"/>
        <v/>
      </c>
      <c r="Z192" s="315" t="str">
        <f t="shared" ca="1" si="81"/>
        <v/>
      </c>
      <c r="AA192" s="316" t="str">
        <f t="shared" ca="1" si="82"/>
        <v/>
      </c>
      <c r="AC192" s="310" t="e">
        <f t="shared" ca="1" si="83"/>
        <v>#N/A</v>
      </c>
      <c r="AD192" s="323" t="e">
        <f t="shared" ca="1" si="84"/>
        <v>#N/A</v>
      </c>
      <c r="AE192" s="324">
        <f t="shared" ca="1" si="63"/>
        <v>513.14985188741048</v>
      </c>
      <c r="AG192" s="306">
        <f t="shared" ca="1" si="85"/>
        <v>-112.50163613793241</v>
      </c>
      <c r="AH192" s="304">
        <f t="shared" ca="1" si="86"/>
        <v>-102.86376572680683</v>
      </c>
    </row>
    <row r="193" spans="1:34" x14ac:dyDescent="0.2">
      <c r="A193" s="347">
        <f t="shared" ca="1" si="64"/>
        <v>0.01</v>
      </c>
      <c r="B193" s="304">
        <f t="shared" ca="1" si="65"/>
        <v>1.8900000000000015</v>
      </c>
      <c r="D193" s="306">
        <f t="shared" ca="1" si="66"/>
        <v>-19.06388954920472</v>
      </c>
      <c r="E193" s="307">
        <f t="shared" ca="1" si="67"/>
        <v>-110.20416380851127</v>
      </c>
      <c r="F193" s="304">
        <f t="shared" ca="1" si="68"/>
        <v>111.84091203793655</v>
      </c>
      <c r="G193" s="306">
        <f t="shared" ca="1" si="69"/>
        <v>67.029005685920168</v>
      </c>
      <c r="H193" s="307">
        <f t="shared" ca="1" si="70"/>
        <v>352.8897286057645</v>
      </c>
      <c r="I193" s="304">
        <f t="shared" ca="1" si="71"/>
        <v>359.19917616650133</v>
      </c>
      <c r="J193" s="306">
        <f t="shared" ca="1" si="72"/>
        <v>95.873712291002008</v>
      </c>
      <c r="K193" s="307">
        <f t="shared" ca="1" si="73"/>
        <v>516.68425938165853</v>
      </c>
      <c r="L193" s="304">
        <f t="shared" ca="1" si="58"/>
        <v>525.50394156583718</v>
      </c>
      <c r="M193" s="306">
        <f t="shared" ca="1" si="74"/>
        <v>1.383089198020834</v>
      </c>
      <c r="N193" s="304">
        <f t="shared" ca="1" si="75"/>
        <v>79.245173736727565</v>
      </c>
      <c r="P193" s="310">
        <f t="shared" ca="1" si="76"/>
        <v>23</v>
      </c>
      <c r="Q193" s="304">
        <f t="shared" ca="1" si="77"/>
        <v>0</v>
      </c>
      <c r="R193" s="306">
        <f t="shared" ca="1" si="78"/>
        <v>0</v>
      </c>
      <c r="S193" s="307">
        <f t="shared" ca="1" si="79"/>
        <v>4.5130000000000043</v>
      </c>
      <c r="T193" s="304">
        <f t="shared" ca="1" si="59"/>
        <v>44.272530000000046</v>
      </c>
      <c r="U193" s="311">
        <f t="shared" ca="1" si="60"/>
        <v>0</v>
      </c>
      <c r="V193" s="306">
        <f t="shared" ca="1" si="61"/>
        <v>1.1633001454094019</v>
      </c>
      <c r="W193" s="304">
        <f t="shared" ca="1" si="62"/>
        <v>458.15499122448358</v>
      </c>
      <c r="Y193" s="314" t="str">
        <f t="shared" ca="1" si="80"/>
        <v/>
      </c>
      <c r="Z193" s="315" t="str">
        <f t="shared" ca="1" si="81"/>
        <v/>
      </c>
      <c r="AA193" s="316" t="str">
        <f t="shared" ca="1" si="82"/>
        <v/>
      </c>
      <c r="AC193" s="310" t="e">
        <f t="shared" ca="1" si="83"/>
        <v>#N/A</v>
      </c>
      <c r="AD193" s="323" t="e">
        <f t="shared" ca="1" si="84"/>
        <v>#N/A</v>
      </c>
      <c r="AE193" s="324">
        <f t="shared" ca="1" si="63"/>
        <v>516.68425938165853</v>
      </c>
      <c r="AG193" s="306">
        <f t="shared" ca="1" si="85"/>
        <v>-111.82593733334974</v>
      </c>
      <c r="AH193" s="304">
        <f t="shared" ca="1" si="86"/>
        <v>-102.188159840338</v>
      </c>
    </row>
    <row r="194" spans="1:34" x14ac:dyDescent="0.2">
      <c r="A194" s="347">
        <f t="shared" ca="1" si="64"/>
        <v>0.01</v>
      </c>
      <c r="B194" s="304">
        <f t="shared" ca="1" si="65"/>
        <v>1.9000000000000015</v>
      </c>
      <c r="D194" s="306">
        <f t="shared" ca="1" si="66"/>
        <v>-18.944124265439211</v>
      </c>
      <c r="E194" s="307">
        <f t="shared" ca="1" si="67"/>
        <v>-109.54573085702179</v>
      </c>
      <c r="F194" s="304">
        <f t="shared" ca="1" si="68"/>
        <v>111.17170050504517</v>
      </c>
      <c r="G194" s="306">
        <f t="shared" ca="1" si="69"/>
        <v>66.839564443265772</v>
      </c>
      <c r="H194" s="307">
        <f t="shared" ca="1" si="70"/>
        <v>351.79427129719431</v>
      </c>
      <c r="I194" s="304">
        <f t="shared" ca="1" si="71"/>
        <v>358.08761035881906</v>
      </c>
      <c r="J194" s="306">
        <f t="shared" ca="1" si="72"/>
        <v>96.54305514164794</v>
      </c>
      <c r="K194" s="307">
        <f t="shared" ca="1" si="73"/>
        <v>520.20767938117331</v>
      </c>
      <c r="L194" s="304">
        <f t="shared" ca="1" si="58"/>
        <v>529.09034312036817</v>
      </c>
      <c r="M194" s="306">
        <f t="shared" ca="1" si="74"/>
        <v>1.3830380761006655</v>
      </c>
      <c r="N194" s="304">
        <f t="shared" ca="1" si="75"/>
        <v>79.242244666461303</v>
      </c>
      <c r="P194" s="310">
        <f t="shared" ca="1" si="76"/>
        <v>23</v>
      </c>
      <c r="Q194" s="304">
        <f t="shared" ca="1" si="77"/>
        <v>0</v>
      </c>
      <c r="R194" s="306">
        <f t="shared" ca="1" si="78"/>
        <v>0</v>
      </c>
      <c r="S194" s="307">
        <f t="shared" ca="1" si="79"/>
        <v>4.5130000000000043</v>
      </c>
      <c r="T194" s="304">
        <f t="shared" ca="1" si="59"/>
        <v>44.272530000000046</v>
      </c>
      <c r="U194" s="311">
        <f t="shared" ca="1" si="60"/>
        <v>0</v>
      </c>
      <c r="V194" s="306">
        <f t="shared" ca="1" si="61"/>
        <v>1.1628900625959793</v>
      </c>
      <c r="W194" s="304">
        <f t="shared" ca="1" si="62"/>
        <v>455.16328704383182</v>
      </c>
      <c r="Y194" s="314" t="str">
        <f t="shared" ca="1" si="80"/>
        <v/>
      </c>
      <c r="Z194" s="315" t="str">
        <f t="shared" ca="1" si="81"/>
        <v/>
      </c>
      <c r="AA194" s="316" t="str">
        <f t="shared" ca="1" si="82"/>
        <v/>
      </c>
      <c r="AC194" s="310" t="e">
        <f t="shared" ca="1" si="83"/>
        <v>#N/A</v>
      </c>
      <c r="AD194" s="323" t="e">
        <f t="shared" ca="1" si="84"/>
        <v>#N/A</v>
      </c>
      <c r="AE194" s="324">
        <f t="shared" ca="1" si="63"/>
        <v>520.20767938117331</v>
      </c>
      <c r="AG194" s="306">
        <f t="shared" ca="1" si="85"/>
        <v>-111.15662756044219</v>
      </c>
      <c r="AH194" s="304">
        <f t="shared" ca="1" si="86"/>
        <v>-101.51894332472483</v>
      </c>
    </row>
    <row r="195" spans="1:34" x14ac:dyDescent="0.2">
      <c r="A195" s="347">
        <f t="shared" ca="1" si="64"/>
        <v>0.01</v>
      </c>
      <c r="B195" s="304">
        <f t="shared" ca="1" si="65"/>
        <v>1.9100000000000015</v>
      </c>
      <c r="D195" s="306">
        <f t="shared" ca="1" si="66"/>
        <v>-18.82548647870254</v>
      </c>
      <c r="E195" s="307">
        <f t="shared" ca="1" si="67"/>
        <v>-108.89350469895372</v>
      </c>
      <c r="F195" s="304">
        <f t="shared" ca="1" si="68"/>
        <v>110.50879741803757</v>
      </c>
      <c r="G195" s="306">
        <f t="shared" ca="1" si="69"/>
        <v>66.651309578478745</v>
      </c>
      <c r="H195" s="307">
        <f t="shared" ca="1" si="70"/>
        <v>350.70533625020477</v>
      </c>
      <c r="I195" s="304">
        <f t="shared" ca="1" si="71"/>
        <v>356.98267456964265</v>
      </c>
      <c r="J195" s="306">
        <f t="shared" ca="1" si="72"/>
        <v>97.210509511756669</v>
      </c>
      <c r="K195" s="307">
        <f t="shared" ca="1" si="73"/>
        <v>523.72017741891034</v>
      </c>
      <c r="L195" s="304">
        <f t="shared" ca="1" si="58"/>
        <v>532.66566192615642</v>
      </c>
      <c r="M195" s="306">
        <f t="shared" ca="1" si="74"/>
        <v>1.3829867821458608</v>
      </c>
      <c r="N195" s="304">
        <f t="shared" ca="1" si="75"/>
        <v>79.239305739336459</v>
      </c>
      <c r="P195" s="310">
        <f t="shared" ca="1" si="76"/>
        <v>23</v>
      </c>
      <c r="Q195" s="304">
        <f t="shared" ca="1" si="77"/>
        <v>0</v>
      </c>
      <c r="R195" s="306">
        <f t="shared" ca="1" si="78"/>
        <v>0</v>
      </c>
      <c r="S195" s="307">
        <f t="shared" ca="1" si="79"/>
        <v>4.5130000000000043</v>
      </c>
      <c r="T195" s="304">
        <f t="shared" ca="1" si="59"/>
        <v>44.272530000000046</v>
      </c>
      <c r="U195" s="311">
        <f t="shared" ca="1" si="60"/>
        <v>0</v>
      </c>
      <c r="V195" s="306">
        <f t="shared" ca="1" si="61"/>
        <v>1.1624813911130953</v>
      </c>
      <c r="W195" s="304">
        <f t="shared" ca="1" si="62"/>
        <v>452.19969333778516</v>
      </c>
      <c r="Y195" s="314" t="str">
        <f t="shared" ca="1" si="80"/>
        <v/>
      </c>
      <c r="Z195" s="315" t="str">
        <f t="shared" ca="1" si="81"/>
        <v/>
      </c>
      <c r="AA195" s="316" t="str">
        <f t="shared" ca="1" si="82"/>
        <v/>
      </c>
      <c r="AC195" s="310" t="e">
        <f t="shared" ca="1" si="83"/>
        <v>#N/A</v>
      </c>
      <c r="AD195" s="323" t="e">
        <f t="shared" ca="1" si="84"/>
        <v>#N/A</v>
      </c>
      <c r="AE195" s="324">
        <f t="shared" ca="1" si="63"/>
        <v>523.72017741891034</v>
      </c>
      <c r="AG195" s="306">
        <f t="shared" ca="1" si="85"/>
        <v>-110.4936258799568</v>
      </c>
      <c r="AH195" s="304">
        <f t="shared" ca="1" si="86"/>
        <v>-100.85603524126554</v>
      </c>
    </row>
    <row r="196" spans="1:34" x14ac:dyDescent="0.2">
      <c r="A196" s="347">
        <f t="shared" ca="1" si="64"/>
        <v>0.01</v>
      </c>
      <c r="B196" s="304">
        <f t="shared" ca="1" si="65"/>
        <v>1.9200000000000015</v>
      </c>
      <c r="D196" s="306">
        <f t="shared" ca="1" si="66"/>
        <v>-18.707961948251956</v>
      </c>
      <c r="E196" s="307">
        <f t="shared" ca="1" si="67"/>
        <v>-108.24740696336201</v>
      </c>
      <c r="F196" s="304">
        <f t="shared" ca="1" si="68"/>
        <v>109.8521231226277</v>
      </c>
      <c r="G196" s="306">
        <f t="shared" ca="1" si="69"/>
        <v>66.464229958996228</v>
      </c>
      <c r="H196" s="307">
        <f t="shared" ca="1" si="70"/>
        <v>349.62286218057113</v>
      </c>
      <c r="I196" s="304">
        <f t="shared" ca="1" si="71"/>
        <v>355.8843065145989</v>
      </c>
      <c r="J196" s="306">
        <f t="shared" ca="1" si="72"/>
        <v>97.876087209444037</v>
      </c>
      <c r="K196" s="307">
        <f t="shared" ca="1" si="73"/>
        <v>527.22181841106419</v>
      </c>
      <c r="L196" s="304">
        <f t="shared" ref="L196:L259" ca="1" si="87">SQRT(pos_x^2+pos_z^2)</f>
        <v>536.22996396704639</v>
      </c>
      <c r="M196" s="306">
        <f t="shared" ca="1" si="74"/>
        <v>1.3829353159915023</v>
      </c>
      <c r="N196" s="304">
        <f t="shared" ca="1" si="75"/>
        <v>79.23635694590395</v>
      </c>
      <c r="P196" s="310">
        <f t="shared" ca="1" si="76"/>
        <v>23</v>
      </c>
      <c r="Q196" s="304">
        <f t="shared" ca="1" si="77"/>
        <v>0</v>
      </c>
      <c r="R196" s="306">
        <f t="shared" ca="1" si="78"/>
        <v>0</v>
      </c>
      <c r="S196" s="307">
        <f t="shared" ca="1" si="79"/>
        <v>4.5130000000000043</v>
      </c>
      <c r="T196" s="304">
        <f t="shared" ref="T196:T259" ca="1" si="88">m*g</f>
        <v>44.272530000000046</v>
      </c>
      <c r="U196" s="311">
        <f t="shared" ref="U196:U259" ca="1" si="89">IF(pos_xz&lt;L_rampe,Poids*COS(Beta),0)</f>
        <v>0</v>
      </c>
      <c r="V196" s="306">
        <f t="shared" ref="V196:V259" ca="1" si="90">Rho_moyen*(20000-Alt_rampe-pos_z)/(20000+Alt_rampe+pos_z)</f>
        <v>1.1620741220349373</v>
      </c>
      <c r="W196" s="304">
        <f t="shared" ref="W196:W259" ca="1" si="91">1/2*Rho*Sref*Cx*vit_xz^2</f>
        <v>449.26385631287599</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527.22181841106419</v>
      </c>
      <c r="AG196" s="306">
        <f t="shared" ca="1" si="85"/>
        <v>-109.83685263707284</v>
      </c>
      <c r="AH196" s="304">
        <f t="shared" ca="1" si="86"/>
        <v>-100.19935593569349</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-18.59153665860277</v>
      </c>
      <c r="E197" s="307">
        <f t="shared" ref="E197:E260" ca="1" si="96">IF(AND(L196&lt;L_rampe,Poussee&lt;Poids*SIN(M196)),0,(-W196+Poussee)/m*SIN(M196)+U196/m*COS(M196)-Poids/m)</f>
        <v>-107.60736051897051</v>
      </c>
      <c r="F197" s="304">
        <f t="shared" ref="F197:F260" ca="1" si="97">SQRT(acc_x^2+acc_z^2)</f>
        <v>109.20159922449791</v>
      </c>
      <c r="G197" s="306">
        <f t="shared" ref="G197:G260" ca="1" si="98">G196+acc_x*pas</f>
        <v>66.278314592410197</v>
      </c>
      <c r="H197" s="307">
        <f t="shared" ref="H197:H260" ca="1" si="99">H196+acc_z*pas</f>
        <v>348.54678857538141</v>
      </c>
      <c r="I197" s="304">
        <f t="shared" ref="I197:I260" ca="1" si="100">SQRT(vit_x^2+vit_z^2)</f>
        <v>354.79244469326306</v>
      </c>
      <c r="J197" s="306">
        <f t="shared" ref="J197:J260" ca="1" si="101">J196+0.5*(vit_x+G196)*pas*(K196&gt;=0)</f>
        <v>98.539799932201063</v>
      </c>
      <c r="K197" s="307">
        <f t="shared" ref="K197:K260" ca="1" si="102">K196+0.5*(vit_z+H196)*pas</f>
        <v>530.71266666484394</v>
      </c>
      <c r="L197" s="304">
        <f t="shared" ca="1" si="87"/>
        <v>539.78331460798961</v>
      </c>
      <c r="M197" s="306">
        <f t="shared" ref="M197:M260" ca="1" si="103">IF(AND(L196&gt;L_rampe,G197&gt;0),ATAN2(G197,H197),$M$4)</f>
        <v>1.3828836774717097</v>
      </c>
      <c r="N197" s="304">
        <f t="shared" ref="N197:N260" ca="1" si="104">DEGREES(Beta)</f>
        <v>79.233398276659528</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4.5130000000000043</v>
      </c>
      <c r="T197" s="304">
        <f t="shared" ca="1" si="88"/>
        <v>44.272530000000046</v>
      </c>
      <c r="U197" s="311">
        <f t="shared" ca="1" si="89"/>
        <v>0</v>
      </c>
      <c r="V197" s="306">
        <f t="shared" ca="1" si="90"/>
        <v>1.161668246522195</v>
      </c>
      <c r="W197" s="304">
        <f t="shared" ca="1" si="91"/>
        <v>446.35542775390866</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530.71266666484394</v>
      </c>
      <c r="AG197" s="306">
        <f t="shared" ref="AG197:AG260" ca="1" si="114">IF(AND(L196&lt;L_rampe,Poussee&lt;Poids*SIN(M196)),0,(-W196+Poussee)/m-Poids*SIN(M196)/m)</f>
        <v>-109.18622943693512</v>
      </c>
      <c r="AH197" s="304">
        <f t="shared" ref="AH197:AH260" ca="1" si="115">IF(AND(L196&lt;L_rampe,Poussee&lt;Poids*SIN(M196)), g*SIN(M196), (-W196+Poussee)/m)</f>
        <v>-99.548827013710522</v>
      </c>
    </row>
    <row r="198" spans="1:34" x14ac:dyDescent="0.2">
      <c r="A198" s="347">
        <f t="shared" ca="1" si="93"/>
        <v>0.01</v>
      </c>
      <c r="B198" s="304">
        <f t="shared" ca="1" si="94"/>
        <v>1.9400000000000015</v>
      </c>
      <c r="D198" s="306">
        <f t="shared" ca="1" si="95"/>
        <v>-18.476196815251317</v>
      </c>
      <c r="E198" s="307">
        <f t="shared" ca="1" si="96"/>
        <v>-106.97328945063408</v>
      </c>
      <c r="F198" s="304">
        <f t="shared" ca="1" si="97"/>
        <v>108.55714856537567</v>
      </c>
      <c r="G198" s="306">
        <f t="shared" ca="1" si="98"/>
        <v>66.093552624257683</v>
      </c>
      <c r="H198" s="307">
        <f t="shared" ca="1" si="99"/>
        <v>347.47705568087508</v>
      </c>
      <c r="I198" s="304">
        <f t="shared" ca="1" si="100"/>
        <v>353.70702837679869</v>
      </c>
      <c r="J198" s="306">
        <f t="shared" ca="1" si="101"/>
        <v>99.201659268284402</v>
      </c>
      <c r="K198" s="307">
        <f t="shared" ca="1" si="102"/>
        <v>534.19278588612519</v>
      </c>
      <c r="L198" s="304">
        <f t="shared" ca="1" si="87"/>
        <v>543.32577860281981</v>
      </c>
      <c r="M198" s="306">
        <f t="shared" ca="1" si="103"/>
        <v>1.3828318664196386</v>
      </c>
      <c r="N198" s="304">
        <f t="shared" ca="1" si="104"/>
        <v>79.230429722043723</v>
      </c>
      <c r="P198" s="310">
        <f t="shared" ca="1" si="105"/>
        <v>23</v>
      </c>
      <c r="Q198" s="304">
        <f t="shared" ca="1" si="106"/>
        <v>0</v>
      </c>
      <c r="R198" s="306">
        <f t="shared" ca="1" si="107"/>
        <v>0</v>
      </c>
      <c r="S198" s="307">
        <f t="shared" ca="1" si="108"/>
        <v>4.5130000000000043</v>
      </c>
      <c r="T198" s="304">
        <f t="shared" ca="1" si="88"/>
        <v>44.272530000000046</v>
      </c>
      <c r="U198" s="311">
        <f t="shared" ca="1" si="89"/>
        <v>0</v>
      </c>
      <c r="V198" s="306">
        <f t="shared" ca="1" si="90"/>
        <v>1.1612637558209462</v>
      </c>
      <c r="W198" s="304">
        <f t="shared" ca="1" si="91"/>
        <v>443.47406491838404</v>
      </c>
      <c r="Y198" s="314" t="str">
        <f t="shared" ca="1" si="109"/>
        <v/>
      </c>
      <c r="Z198" s="315" t="str">
        <f t="shared" ca="1" si="110"/>
        <v/>
      </c>
      <c r="AA198" s="316" t="str">
        <f t="shared" ca="1" si="111"/>
        <v/>
      </c>
      <c r="AC198" s="310" t="e">
        <f t="shared" ca="1" si="112"/>
        <v>#N/A</v>
      </c>
      <c r="AD198" s="323" t="e">
        <f t="shared" ca="1" si="113"/>
        <v>#N/A</v>
      </c>
      <c r="AE198" s="324">
        <f t="shared" ca="1" si="92"/>
        <v>534.19278588612519</v>
      </c>
      <c r="AG198" s="306">
        <f t="shared" ca="1" si="114"/>
        <v>-108.54167912073069</v>
      </c>
      <c r="AH198" s="304">
        <f t="shared" ca="1" si="115"/>
        <v>-98.904371317063649</v>
      </c>
    </row>
    <row r="199" spans="1:34" x14ac:dyDescent="0.2">
      <c r="A199" s="347">
        <f t="shared" ca="1" si="93"/>
        <v>0.01</v>
      </c>
      <c r="B199" s="304">
        <f t="shared" ca="1" si="94"/>
        <v>1.9500000000000015</v>
      </c>
      <c r="D199" s="306">
        <f t="shared" ca="1" si="95"/>
        <v>-18.361928840492624</v>
      </c>
      <c r="E199" s="307">
        <f t="shared" ca="1" si="96"/>
        <v>-106.34511903632192</v>
      </c>
      <c r="F199" s="304">
        <f t="shared" ca="1" si="97"/>
        <v>107.91869519963996</v>
      </c>
      <c r="G199" s="306">
        <f t="shared" ca="1" si="98"/>
        <v>65.909933335852756</v>
      </c>
      <c r="H199" s="307">
        <f t="shared" ca="1" si="99"/>
        <v>346.41360449051189</v>
      </c>
      <c r="I199" s="304">
        <f t="shared" ca="1" si="100"/>
        <v>352.62799759583095</v>
      </c>
      <c r="J199" s="306">
        <f t="shared" ca="1" si="101"/>
        <v>99.861676698084949</v>
      </c>
      <c r="K199" s="307">
        <f t="shared" ca="1" si="102"/>
        <v>537.66223918698211</v>
      </c>
      <c r="L199" s="304">
        <f t="shared" ca="1" si="87"/>
        <v>546.85742010190586</v>
      </c>
      <c r="M199" s="306">
        <f t="shared" ca="1" si="103"/>
        <v>1.3827798826674802</v>
      </c>
      <c r="N199" s="304">
        <f t="shared" ca="1" si="104"/>
        <v>79.227451272441783</v>
      </c>
      <c r="P199" s="310">
        <f t="shared" ca="1" si="105"/>
        <v>23</v>
      </c>
      <c r="Q199" s="304">
        <f t="shared" ca="1" si="106"/>
        <v>0</v>
      </c>
      <c r="R199" s="306">
        <f t="shared" ca="1" si="107"/>
        <v>0</v>
      </c>
      <c r="S199" s="307">
        <f t="shared" ca="1" si="108"/>
        <v>4.5130000000000043</v>
      </c>
      <c r="T199" s="304">
        <f t="shared" ca="1" si="88"/>
        <v>44.272530000000046</v>
      </c>
      <c r="U199" s="311">
        <f t="shared" ca="1" si="89"/>
        <v>0</v>
      </c>
      <c r="V199" s="306">
        <f t="shared" ca="1" si="90"/>
        <v>1.1608606412615612</v>
      </c>
      <c r="W199" s="304">
        <f t="shared" ca="1" si="91"/>
        <v>440.61943043325346</v>
      </c>
      <c r="Y199" s="314" t="str">
        <f t="shared" ca="1" si="109"/>
        <v/>
      </c>
      <c r="Z199" s="315" t="str">
        <f t="shared" ca="1" si="110"/>
        <v/>
      </c>
      <c r="AA199" s="316" t="str">
        <f t="shared" ca="1" si="111"/>
        <v/>
      </c>
      <c r="AC199" s="310" t="e">
        <f t="shared" ca="1" si="112"/>
        <v>#N/A</v>
      </c>
      <c r="AD199" s="323" t="e">
        <f t="shared" ca="1" si="113"/>
        <v>#N/A</v>
      </c>
      <c r="AE199" s="324">
        <f t="shared" ca="1" si="92"/>
        <v>537.66223918698211</v>
      </c>
      <c r="AG199" s="306">
        <f t="shared" ca="1" si="114"/>
        <v>-107.90312574229522</v>
      </c>
      <c r="AH199" s="304">
        <f t="shared" ca="1" si="115"/>
        <v>-98.265912900151477</v>
      </c>
    </row>
    <row r="200" spans="1:34" x14ac:dyDescent="0.2">
      <c r="A200" s="347">
        <f t="shared" ca="1" si="93"/>
        <v>0.01</v>
      </c>
      <c r="B200" s="304">
        <f t="shared" ca="1" si="94"/>
        <v>1.9600000000000015</v>
      </c>
      <c r="D200" s="306">
        <f t="shared" ca="1" si="95"/>
        <v>-18.248719369330349</v>
      </c>
      <c r="E200" s="307">
        <f t="shared" ca="1" si="96"/>
        <v>-105.7227757246086</v>
      </c>
      <c r="F200" s="304">
        <f t="shared" ca="1" si="97"/>
        <v>107.28616437144382</v>
      </c>
      <c r="G200" s="306">
        <f t="shared" ca="1" si="98"/>
        <v>65.727446142159451</v>
      </c>
      <c r="H200" s="307">
        <f t="shared" ca="1" si="99"/>
        <v>345.35637673326579</v>
      </c>
      <c r="I200" s="304">
        <f t="shared" ca="1" si="100"/>
        <v>351.55529312854884</v>
      </c>
      <c r="J200" s="306">
        <f t="shared" ca="1" si="101"/>
        <v>100.51986359547502</v>
      </c>
      <c r="K200" s="307">
        <f t="shared" ca="1" si="102"/>
        <v>541.12108909310098</v>
      </c>
      <c r="L200" s="304">
        <f t="shared" ca="1" si="87"/>
        <v>550.3783026596858</v>
      </c>
      <c r="M200" s="306">
        <f t="shared" ca="1" si="103"/>
        <v>1.3827277260464601</v>
      </c>
      <c r="N200" s="304">
        <f t="shared" ca="1" si="104"/>
        <v>79.224462918183676</v>
      </c>
      <c r="P200" s="310">
        <f t="shared" ca="1" si="105"/>
        <v>23</v>
      </c>
      <c r="Q200" s="304">
        <f t="shared" ca="1" si="106"/>
        <v>0</v>
      </c>
      <c r="R200" s="306">
        <f t="shared" ca="1" si="107"/>
        <v>0</v>
      </c>
      <c r="S200" s="307">
        <f t="shared" ca="1" si="108"/>
        <v>4.5130000000000043</v>
      </c>
      <c r="T200" s="304">
        <f t="shared" ca="1" si="88"/>
        <v>44.272530000000046</v>
      </c>
      <c r="U200" s="311">
        <f t="shared" ca="1" si="89"/>
        <v>0</v>
      </c>
      <c r="V200" s="306">
        <f t="shared" ca="1" si="90"/>
        <v>1.1604588942576246</v>
      </c>
      <c r="W200" s="304">
        <f t="shared" ca="1" si="91"/>
        <v>437.79119219394289</v>
      </c>
      <c r="Y200" s="314" t="str">
        <f t="shared" ca="1" si="109"/>
        <v/>
      </c>
      <c r="Z200" s="315" t="str">
        <f t="shared" ca="1" si="110"/>
        <v/>
      </c>
      <c r="AA200" s="316" t="str">
        <f t="shared" ca="1" si="111"/>
        <v/>
      </c>
      <c r="AC200" s="310" t="e">
        <f t="shared" ca="1" si="112"/>
        <v>#N/A</v>
      </c>
      <c r="AD200" s="323" t="e">
        <f t="shared" ca="1" si="113"/>
        <v>#N/A</v>
      </c>
      <c r="AE200" s="324">
        <f t="shared" ca="1" si="92"/>
        <v>541.12108909310098</v>
      </c>
      <c r="AG200" s="306">
        <f t="shared" ca="1" si="114"/>
        <v>-107.27049454523551</v>
      </c>
      <c r="AH200" s="304">
        <f t="shared" ca="1" si="115"/>
        <v>-97.633377007146692</v>
      </c>
    </row>
    <row r="201" spans="1:34" x14ac:dyDescent="0.2">
      <c r="A201" s="347">
        <f t="shared" ca="1" si="93"/>
        <v>0.01</v>
      </c>
      <c r="B201" s="304">
        <f t="shared" ca="1" si="94"/>
        <v>1.9700000000000015</v>
      </c>
      <c r="D201" s="306">
        <f t="shared" ca="1" si="95"/>
        <v>-18.136555245476647</v>
      </c>
      <c r="E201" s="307">
        <f t="shared" ca="1" si="96"/>
        <v>-105.10618711266015</v>
      </c>
      <c r="F201" s="304">
        <f t="shared" ca="1" si="97"/>
        <v>106.65948249233986</v>
      </c>
      <c r="G201" s="306">
        <f t="shared" ca="1" si="98"/>
        <v>65.546080589704687</v>
      </c>
      <c r="H201" s="307">
        <f t="shared" ca="1" si="99"/>
        <v>344.3053148621392</v>
      </c>
      <c r="I201" s="304">
        <f t="shared" ca="1" si="100"/>
        <v>350.48885648903143</v>
      </c>
      <c r="J201" s="306">
        <f t="shared" ca="1" si="101"/>
        <v>101.17623122913433</v>
      </c>
      <c r="K201" s="307">
        <f t="shared" ca="1" si="102"/>
        <v>544.56939755107805</v>
      </c>
      <c r="L201" s="304">
        <f t="shared" ca="1" si="87"/>
        <v>553.8884892420815</v>
      </c>
      <c r="M201" s="306">
        <f t="shared" ca="1" si="103"/>
        <v>1.3826753963868383</v>
      </c>
      <c r="N201" s="304">
        <f t="shared" ca="1" si="104"/>
        <v>79.221464649543989</v>
      </c>
      <c r="P201" s="310">
        <f t="shared" ca="1" si="105"/>
        <v>23</v>
      </c>
      <c r="Q201" s="304">
        <f t="shared" ca="1" si="106"/>
        <v>0</v>
      </c>
      <c r="R201" s="306">
        <f t="shared" ca="1" si="107"/>
        <v>0</v>
      </c>
      <c r="S201" s="307">
        <f t="shared" ca="1" si="108"/>
        <v>4.5130000000000043</v>
      </c>
      <c r="T201" s="304">
        <f t="shared" ca="1" si="88"/>
        <v>44.272530000000046</v>
      </c>
      <c r="U201" s="311">
        <f t="shared" ca="1" si="89"/>
        <v>0</v>
      </c>
      <c r="V201" s="306">
        <f t="shared" ca="1" si="90"/>
        <v>1.1600585063048743</v>
      </c>
      <c r="W201" s="304">
        <f t="shared" ca="1" si="91"/>
        <v>434.98902326559329</v>
      </c>
      <c r="Y201" s="314" t="str">
        <f t="shared" ca="1" si="109"/>
        <v/>
      </c>
      <c r="Z201" s="315" t="str">
        <f t="shared" ca="1" si="110"/>
        <v/>
      </c>
      <c r="AA201" s="316" t="str">
        <f t="shared" ca="1" si="111"/>
        <v/>
      </c>
      <c r="AC201" s="310" t="e">
        <f t="shared" ca="1" si="112"/>
        <v>#N/A</v>
      </c>
      <c r="AD201" s="323" t="e">
        <f t="shared" ca="1" si="113"/>
        <v>#N/A</v>
      </c>
      <c r="AE201" s="324">
        <f t="shared" ca="1" si="92"/>
        <v>544.56939755107805</v>
      </c>
      <c r="AG201" s="306">
        <f t="shared" ca="1" si="114"/>
        <v>-106.64371194055505</v>
      </c>
      <c r="AH201" s="304">
        <f t="shared" ca="1" si="115"/>
        <v>-97.006690049621639</v>
      </c>
    </row>
    <row r="202" spans="1:34" x14ac:dyDescent="0.2">
      <c r="A202" s="347">
        <f t="shared" ca="1" si="93"/>
        <v>0.01</v>
      </c>
      <c r="B202" s="304">
        <f t="shared" ca="1" si="94"/>
        <v>1.9800000000000015</v>
      </c>
      <c r="D202" s="306">
        <f t="shared" ca="1" si="95"/>
        <v>-18.02542351743978</v>
      </c>
      <c r="E202" s="307">
        <f t="shared" ca="1" si="96"/>
        <v>-104.49528192470328</v>
      </c>
      <c r="F202" s="304">
        <f t="shared" ca="1" si="97"/>
        <v>106.03857711939693</v>
      </c>
      <c r="G202" s="306">
        <f t="shared" ca="1" si="98"/>
        <v>65.365826354530284</v>
      </c>
      <c r="H202" s="307">
        <f t="shared" ca="1" si="99"/>
        <v>343.26036204289215</v>
      </c>
      <c r="I202" s="304">
        <f t="shared" ca="1" si="100"/>
        <v>349.42862991579267</v>
      </c>
      <c r="J202" s="306">
        <f t="shared" ca="1" si="101"/>
        <v>101.8307907638555</v>
      </c>
      <c r="K202" s="307">
        <f t="shared" ca="1" si="102"/>
        <v>548.00722593560317</v>
      </c>
      <c r="L202" s="304">
        <f t="shared" ca="1" si="87"/>
        <v>557.38804223379907</v>
      </c>
      <c r="M202" s="306">
        <f t="shared" ca="1" si="103"/>
        <v>1.3826228935179081</v>
      </c>
      <c r="N202" s="304">
        <f t="shared" ca="1" si="104"/>
        <v>79.218456456741961</v>
      </c>
      <c r="P202" s="310">
        <f t="shared" ca="1" si="105"/>
        <v>23</v>
      </c>
      <c r="Q202" s="304">
        <f t="shared" ca="1" si="106"/>
        <v>0</v>
      </c>
      <c r="R202" s="306">
        <f t="shared" ca="1" si="107"/>
        <v>0</v>
      </c>
      <c r="S202" s="307">
        <f t="shared" ca="1" si="108"/>
        <v>4.5130000000000043</v>
      </c>
      <c r="T202" s="304">
        <f t="shared" ca="1" si="88"/>
        <v>44.272530000000046</v>
      </c>
      <c r="U202" s="311">
        <f t="shared" ca="1" si="89"/>
        <v>0</v>
      </c>
      <c r="V202" s="306">
        <f t="shared" ca="1" si="90"/>
        <v>1.159659468980156</v>
      </c>
      <c r="W202" s="304">
        <f t="shared" ca="1" si="91"/>
        <v>432.21260178645679</v>
      </c>
      <c r="Y202" s="314" t="str">
        <f t="shared" ca="1" si="109"/>
        <v/>
      </c>
      <c r="Z202" s="315" t="str">
        <f t="shared" ca="1" si="110"/>
        <v/>
      </c>
      <c r="AA202" s="316" t="str">
        <f t="shared" ca="1" si="111"/>
        <v/>
      </c>
      <c r="AC202" s="310" t="e">
        <f t="shared" ca="1" si="112"/>
        <v>#N/A</v>
      </c>
      <c r="AD202" s="323" t="e">
        <f t="shared" ca="1" si="113"/>
        <v>#N/A</v>
      </c>
      <c r="AE202" s="324">
        <f t="shared" ca="1" si="92"/>
        <v>548.00722593560317</v>
      </c>
      <c r="AG202" s="306">
        <f t="shared" ca="1" si="114"/>
        <v>-106.02270548477067</v>
      </c>
      <c r="AH202" s="304">
        <f t="shared" ca="1" si="115"/>
        <v>-96.385779584664945</v>
      </c>
    </row>
    <row r="203" spans="1:34" x14ac:dyDescent="0.2">
      <c r="A203" s="347">
        <f t="shared" ca="1" si="93"/>
        <v>0.01</v>
      </c>
      <c r="B203" s="304">
        <f t="shared" ca="1" si="94"/>
        <v>1.9900000000000015</v>
      </c>
      <c r="D203" s="306">
        <f t="shared" ca="1" si="95"/>
        <v>-17.915311434697212</v>
      </c>
      <c r="E203" s="307">
        <f t="shared" ca="1" si="96"/>
        <v>-103.88998999096449</v>
      </c>
      <c r="F203" s="304">
        <f t="shared" ca="1" si="97"/>
        <v>105.42337693379442</v>
      </c>
      <c r="G203" s="306">
        <f t="shared" ca="1" si="98"/>
        <v>65.18667324018331</v>
      </c>
      <c r="H203" s="307">
        <f t="shared" ca="1" si="99"/>
        <v>342.22146214298249</v>
      </c>
      <c r="I203" s="304">
        <f t="shared" ca="1" si="100"/>
        <v>348.37455636054023</v>
      </c>
      <c r="J203" s="306">
        <f t="shared" ca="1" si="101"/>
        <v>102.48355326182907</v>
      </c>
      <c r="K203" s="307">
        <f t="shared" ca="1" si="102"/>
        <v>551.43463505653256</v>
      </c>
      <c r="L203" s="304">
        <f t="shared" ca="1" si="87"/>
        <v>560.87702344551553</v>
      </c>
      <c r="M203" s="306">
        <f t="shared" ca="1" si="103"/>
        <v>1.3825702172679948</v>
      </c>
      <c r="N203" s="304">
        <f t="shared" ca="1" si="104"/>
        <v>79.21543832994135</v>
      </c>
      <c r="P203" s="310">
        <f t="shared" ca="1" si="105"/>
        <v>23</v>
      </c>
      <c r="Q203" s="304">
        <f t="shared" ca="1" si="106"/>
        <v>0</v>
      </c>
      <c r="R203" s="306">
        <f t="shared" ca="1" si="107"/>
        <v>0</v>
      </c>
      <c r="S203" s="307">
        <f t="shared" ca="1" si="108"/>
        <v>4.5130000000000043</v>
      </c>
      <c r="T203" s="304">
        <f t="shared" ca="1" si="88"/>
        <v>44.272530000000046</v>
      </c>
      <c r="U203" s="311">
        <f t="shared" ca="1" si="89"/>
        <v>0</v>
      </c>
      <c r="V203" s="306">
        <f t="shared" ca="1" si="90"/>
        <v>1.159261773940397</v>
      </c>
      <c r="W203" s="304">
        <f t="shared" ca="1" si="91"/>
        <v>429.46161087339982</v>
      </c>
      <c r="Y203" s="314" t="str">
        <f t="shared" ca="1" si="109"/>
        <v/>
      </c>
      <c r="Z203" s="315" t="str">
        <f t="shared" ca="1" si="110"/>
        <v/>
      </c>
      <c r="AA203" s="316" t="str">
        <f t="shared" ca="1" si="111"/>
        <v/>
      </c>
      <c r="AC203" s="310" t="e">
        <f t="shared" ca="1" si="112"/>
        <v>#N/A</v>
      </c>
      <c r="AD203" s="323" t="e">
        <f t="shared" ca="1" si="113"/>
        <v>#N/A</v>
      </c>
      <c r="AE203" s="324">
        <f t="shared" ca="1" si="92"/>
        <v>551.43463505653256</v>
      </c>
      <c r="AG203" s="306">
        <f t="shared" ca="1" si="114"/>
        <v>-105.40740385850678</v>
      </c>
      <c r="AH203" s="304">
        <f t="shared" ca="1" si="115"/>
        <v>-95.770574293475818</v>
      </c>
    </row>
    <row r="204" spans="1:34" x14ac:dyDescent="0.2">
      <c r="A204" s="347">
        <f t="shared" ca="1" si="93"/>
        <v>0.01</v>
      </c>
      <c r="B204" s="304">
        <f t="shared" ca="1" si="94"/>
        <v>2.0000000000000013</v>
      </c>
      <c r="D204" s="306">
        <f t="shared" ca="1" si="95"/>
        <v>-17.806206443952174</v>
      </c>
      <c r="E204" s="307">
        <f t="shared" ca="1" si="96"/>
        <v>-103.2902422270687</v>
      </c>
      <c r="F204" s="304">
        <f t="shared" ca="1" si="97"/>
        <v>104.81381171988342</v>
      </c>
      <c r="G204" s="306">
        <f t="shared" ca="1" si="98"/>
        <v>65.008611175743795</v>
      </c>
      <c r="H204" s="307">
        <f t="shared" ca="1" si="99"/>
        <v>341.18855972071179</v>
      </c>
      <c r="I204" s="304">
        <f t="shared" ca="1" si="100"/>
        <v>347.32657947714387</v>
      </c>
      <c r="J204" s="306">
        <f t="shared" ca="1" si="101"/>
        <v>103.13452968390871</v>
      </c>
      <c r="K204" s="307">
        <f t="shared" ca="1" si="102"/>
        <v>554.85168516585099</v>
      </c>
      <c r="L204" s="304">
        <f t="shared" ca="1" si="87"/>
        <v>564.35549412095361</v>
      </c>
      <c r="M204" s="306">
        <f t="shared" ca="1" si="103"/>
        <v>1.3825173674644553</v>
      </c>
      <c r="N204" s="304">
        <f t="shared" ca="1" si="104"/>
        <v>79.212410259250447</v>
      </c>
      <c r="P204" s="310">
        <f t="shared" ca="1" si="105"/>
        <v>23</v>
      </c>
      <c r="Q204" s="304">
        <f t="shared" ca="1" si="106"/>
        <v>0</v>
      </c>
      <c r="R204" s="306">
        <f t="shared" ca="1" si="107"/>
        <v>0</v>
      </c>
      <c r="S204" s="307">
        <f t="shared" ca="1" si="108"/>
        <v>4.5130000000000043</v>
      </c>
      <c r="T204" s="304">
        <f t="shared" ca="1" si="88"/>
        <v>44.272530000000046</v>
      </c>
      <c r="U204" s="311">
        <f t="shared" ca="1" si="89"/>
        <v>0</v>
      </c>
      <c r="V204" s="306">
        <f t="shared" ca="1" si="90"/>
        <v>1.1588654129215936</v>
      </c>
      <c r="W204" s="304">
        <f t="shared" ca="1" si="91"/>
        <v>426.73573852945708</v>
      </c>
      <c r="Y204" s="314" t="str">
        <f t="shared" ca="1" si="109"/>
        <v/>
      </c>
      <c r="Z204" s="315" t="str">
        <f t="shared" ca="1" si="110"/>
        <v/>
      </c>
      <c r="AA204" s="316" t="str">
        <f t="shared" ca="1" si="111"/>
        <v/>
      </c>
      <c r="AC204" s="310">
        <f t="shared" ca="1" si="112"/>
        <v>2.0000000000000013</v>
      </c>
      <c r="AD204" s="323">
        <f t="shared" ca="1" si="113"/>
        <v>103.13452968390871</v>
      </c>
      <c r="AE204" s="324">
        <f t="shared" ca="1" si="92"/>
        <v>554.85168516585099</v>
      </c>
      <c r="AG204" s="306">
        <f t="shared" ca="1" si="114"/>
        <v>-104.79773684555664</v>
      </c>
      <c r="AH204" s="304">
        <f t="shared" ca="1" si="115"/>
        <v>-95.161003960425305</v>
      </c>
    </row>
    <row r="205" spans="1:34" x14ac:dyDescent="0.2">
      <c r="A205" s="347">
        <f t="shared" ca="1" si="93"/>
        <v>0.1</v>
      </c>
      <c r="B205" s="304">
        <f t="shared" ca="1" si="94"/>
        <v>2.1000000000000014</v>
      </c>
      <c r="D205" s="306">
        <f t="shared" ca="1" si="95"/>
        <v>-17.698096185471385</v>
      </c>
      <c r="E205" s="307">
        <f t="shared" ca="1" si="96"/>
        <v>-102.69597061388481</v>
      </c>
      <c r="F205" s="304">
        <f t="shared" ca="1" si="97"/>
        <v>104.2098123447024</v>
      </c>
      <c r="G205" s="306">
        <f t="shared" ca="1" si="98"/>
        <v>63.238801557196659</v>
      </c>
      <c r="H205" s="307">
        <f t="shared" ca="1" si="99"/>
        <v>330.91896265932331</v>
      </c>
      <c r="I205" s="304">
        <f t="shared" ca="1" si="100"/>
        <v>336.90726597969524</v>
      </c>
      <c r="J205" s="306">
        <f t="shared" ca="1" si="101"/>
        <v>109.54690032055574</v>
      </c>
      <c r="K205" s="307">
        <f t="shared" ca="1" si="102"/>
        <v>588.45706128485278</v>
      </c>
      <c r="L205" s="304">
        <f t="shared" ca="1" si="87"/>
        <v>598.56681861413495</v>
      </c>
      <c r="M205" s="306">
        <f t="shared" ca="1" si="103"/>
        <v>1.3819723737165439</v>
      </c>
      <c r="N205" s="304">
        <f t="shared" ca="1" si="104"/>
        <v>79.1811844176341</v>
      </c>
      <c r="P205" s="310">
        <f t="shared" ca="1" si="105"/>
        <v>23</v>
      </c>
      <c r="Q205" s="304">
        <f t="shared" ca="1" si="106"/>
        <v>0</v>
      </c>
      <c r="R205" s="306">
        <f t="shared" ca="1" si="107"/>
        <v>0</v>
      </c>
      <c r="S205" s="307">
        <f t="shared" ca="1" si="108"/>
        <v>4.5130000000000043</v>
      </c>
      <c r="T205" s="304">
        <f t="shared" ca="1" si="88"/>
        <v>44.272530000000046</v>
      </c>
      <c r="U205" s="311">
        <f t="shared" ca="1" si="89"/>
        <v>0</v>
      </c>
      <c r="V205" s="306">
        <f t="shared" ca="1" si="90"/>
        <v>1.1549743639916108</v>
      </c>
      <c r="W205" s="304">
        <f t="shared" ca="1" si="91"/>
        <v>400.16866220995803</v>
      </c>
      <c r="Y205" s="314" t="str">
        <f t="shared" ca="1" si="109"/>
        <v/>
      </c>
      <c r="Z205" s="315" t="str">
        <f t="shared" ca="1" si="110"/>
        <v/>
      </c>
      <c r="AA205" s="316" t="str">
        <f t="shared" ca="1" si="111"/>
        <v/>
      </c>
      <c r="AC205" s="310" t="e">
        <f t="shared" ca="1" si="112"/>
        <v>#N/A</v>
      </c>
      <c r="AD205" s="323" t="e">
        <f t="shared" ca="1" si="113"/>
        <v>#N/A</v>
      </c>
      <c r="AE205" s="324">
        <f t="shared" ca="1" si="92"/>
        <v>588.45706128485278</v>
      </c>
      <c r="AG205" s="306">
        <f t="shared" ca="1" si="114"/>
        <v>-104.19363531239793</v>
      </c>
      <c r="AH205" s="304">
        <f t="shared" ca="1" si="115"/>
        <v>-94.55699945257183</v>
      </c>
    </row>
    <row r="206" spans="1:34" x14ac:dyDescent="0.2">
      <c r="A206" s="347">
        <f t="shared" ca="1" si="93"/>
        <v>0.1</v>
      </c>
      <c r="B206" s="304">
        <f t="shared" ca="1" si="94"/>
        <v>2.2000000000000015</v>
      </c>
      <c r="D206" s="306">
        <f t="shared" ca="1" si="95"/>
        <v>-16.643742783922903</v>
      </c>
      <c r="E206" s="307">
        <f t="shared" ca="1" si="96"/>
        <v>-96.904156770869079</v>
      </c>
      <c r="F206" s="304">
        <f t="shared" ca="1" si="97"/>
        <v>98.323088709267864</v>
      </c>
      <c r="G206" s="306">
        <f t="shared" ca="1" si="98"/>
        <v>61.574427278804372</v>
      </c>
      <c r="H206" s="307">
        <f t="shared" ca="1" si="99"/>
        <v>321.22854698223642</v>
      </c>
      <c r="I206" s="304">
        <f t="shared" ca="1" si="100"/>
        <v>327.076733337961</v>
      </c>
      <c r="J206" s="306">
        <f t="shared" ca="1" si="101"/>
        <v>115.78756176235579</v>
      </c>
      <c r="K206" s="307">
        <f t="shared" ca="1" si="102"/>
        <v>621.06443676693073</v>
      </c>
      <c r="L206" s="304">
        <f t="shared" ca="1" si="87"/>
        <v>631.76561640809189</v>
      </c>
      <c r="M206" s="306">
        <f t="shared" ca="1" si="103"/>
        <v>1.3814093941500105</v>
      </c>
      <c r="N206" s="304">
        <f t="shared" ca="1" si="104"/>
        <v>79.148928064519637</v>
      </c>
      <c r="P206" s="310">
        <f t="shared" ca="1" si="105"/>
        <v>23</v>
      </c>
      <c r="Q206" s="304">
        <f t="shared" ca="1" si="106"/>
        <v>0</v>
      </c>
      <c r="R206" s="306">
        <f t="shared" ca="1" si="107"/>
        <v>0</v>
      </c>
      <c r="S206" s="307">
        <f t="shared" ca="1" si="108"/>
        <v>4.5130000000000043</v>
      </c>
      <c r="T206" s="304">
        <f t="shared" ca="1" si="88"/>
        <v>44.272530000000046</v>
      </c>
      <c r="U206" s="311">
        <f t="shared" ca="1" si="89"/>
        <v>0</v>
      </c>
      <c r="V206" s="306">
        <f t="shared" ca="1" si="90"/>
        <v>1.1512109929026757</v>
      </c>
      <c r="W206" s="304">
        <f t="shared" ca="1" si="91"/>
        <v>375.92759577869168</v>
      </c>
      <c r="Y206" s="314" t="str">
        <f t="shared" ca="1" si="109"/>
        <v/>
      </c>
      <c r="Z206" s="315" t="str">
        <f t="shared" ca="1" si="110"/>
        <v/>
      </c>
      <c r="AA206" s="316" t="str">
        <f t="shared" ca="1" si="111"/>
        <v/>
      </c>
      <c r="AC206" s="310" t="e">
        <f t="shared" ca="1" si="112"/>
        <v>#N/A</v>
      </c>
      <c r="AD206" s="323" t="e">
        <f t="shared" ca="1" si="113"/>
        <v>#N/A</v>
      </c>
      <c r="AE206" s="324">
        <f t="shared" ca="1" si="92"/>
        <v>621.06443676693073</v>
      </c>
      <c r="AG206" s="306">
        <f t="shared" ca="1" si="114"/>
        <v>-98.305844745628136</v>
      </c>
      <c r="AH206" s="304">
        <f t="shared" ca="1" si="115"/>
        <v>-88.670210992678406</v>
      </c>
    </row>
    <row r="207" spans="1:34" x14ac:dyDescent="0.2">
      <c r="A207" s="347">
        <f t="shared" ca="1" si="93"/>
        <v>0.1</v>
      </c>
      <c r="B207" s="304">
        <f t="shared" ca="1" si="94"/>
        <v>2.3000000000000016</v>
      </c>
      <c r="D207" s="306">
        <f t="shared" ca="1" si="95"/>
        <v>-15.681572242374868</v>
      </c>
      <c r="E207" s="307">
        <f t="shared" ca="1" si="96"/>
        <v>-91.619427849100845</v>
      </c>
      <c r="F207" s="304">
        <f t="shared" ca="1" si="97"/>
        <v>92.951768500601517</v>
      </c>
      <c r="G207" s="306">
        <f t="shared" ca="1" si="98"/>
        <v>60.006270054566883</v>
      </c>
      <c r="H207" s="307">
        <f t="shared" ca="1" si="99"/>
        <v>312.06660419732634</v>
      </c>
      <c r="I207" s="304">
        <f t="shared" ca="1" si="100"/>
        <v>317.78344497646873</v>
      </c>
      <c r="J207" s="306">
        <f t="shared" ca="1" si="101"/>
        <v>121.86659662902436</v>
      </c>
      <c r="K207" s="307">
        <f t="shared" ca="1" si="102"/>
        <v>652.72919432590891</v>
      </c>
      <c r="L207" s="304">
        <f t="shared" ca="1" si="87"/>
        <v>664.00818406047642</v>
      </c>
      <c r="M207" s="306">
        <f t="shared" ca="1" si="103"/>
        <v>1.3808282438150019</v>
      </c>
      <c r="N207" s="304">
        <f t="shared" ca="1" si="104"/>
        <v>79.115630603061035</v>
      </c>
      <c r="P207" s="310">
        <f t="shared" ca="1" si="105"/>
        <v>23</v>
      </c>
      <c r="Q207" s="304">
        <f t="shared" ca="1" si="106"/>
        <v>0</v>
      </c>
      <c r="R207" s="306">
        <f t="shared" ca="1" si="107"/>
        <v>0</v>
      </c>
      <c r="S207" s="307">
        <f t="shared" ca="1" si="108"/>
        <v>4.5130000000000043</v>
      </c>
      <c r="T207" s="304">
        <f t="shared" ca="1" si="88"/>
        <v>44.272530000000046</v>
      </c>
      <c r="U207" s="311">
        <f t="shared" ca="1" si="89"/>
        <v>0</v>
      </c>
      <c r="V207" s="306">
        <f t="shared" ca="1" si="90"/>
        <v>1.1475677869955401</v>
      </c>
      <c r="W207" s="304">
        <f t="shared" ca="1" si="91"/>
        <v>353.74544981998048</v>
      </c>
      <c r="Y207" s="314" t="str">
        <f t="shared" ca="1" si="109"/>
        <v/>
      </c>
      <c r="Z207" s="315" t="str">
        <f t="shared" ca="1" si="110"/>
        <v/>
      </c>
      <c r="AA207" s="316" t="str">
        <f t="shared" ca="1" si="111"/>
        <v/>
      </c>
      <c r="AC207" s="310" t="e">
        <f t="shared" ca="1" si="112"/>
        <v>#N/A</v>
      </c>
      <c r="AD207" s="323" t="e">
        <f t="shared" ca="1" si="113"/>
        <v>#N/A</v>
      </c>
      <c r="AE207" s="324">
        <f t="shared" ca="1" si="92"/>
        <v>652.72919432590891</v>
      </c>
      <c r="AG207" s="306">
        <f t="shared" ca="1" si="114"/>
        <v>-92.933420248997251</v>
      </c>
      <c r="AH207" s="304">
        <f t="shared" ca="1" si="115"/>
        <v>-83.298824679523889</v>
      </c>
    </row>
    <row r="208" spans="1:34" x14ac:dyDescent="0.2">
      <c r="A208" s="347">
        <f t="shared" ca="1" si="93"/>
        <v>0.1</v>
      </c>
      <c r="B208" s="304">
        <f t="shared" ca="1" si="94"/>
        <v>2.4000000000000017</v>
      </c>
      <c r="D208" s="306">
        <f t="shared" ca="1" si="95"/>
        <v>-14.800994328052452</v>
      </c>
      <c r="E208" s="307">
        <f t="shared" ca="1" si="96"/>
        <v>-86.78355683829389</v>
      </c>
      <c r="F208" s="304">
        <f t="shared" ca="1" si="97"/>
        <v>88.036669465651798</v>
      </c>
      <c r="G208" s="306">
        <f t="shared" ca="1" si="98"/>
        <v>58.526170621761636</v>
      </c>
      <c r="H208" s="307">
        <f t="shared" ca="1" si="99"/>
        <v>303.38824851349693</v>
      </c>
      <c r="I208" s="304">
        <f t="shared" ca="1" si="100"/>
        <v>308.98178260819026</v>
      </c>
      <c r="J208" s="306">
        <f t="shared" ca="1" si="101"/>
        <v>127.79321866284079</v>
      </c>
      <c r="K208" s="307">
        <f t="shared" ca="1" si="102"/>
        <v>683.50193696145004</v>
      </c>
      <c r="L208" s="304">
        <f t="shared" ca="1" si="87"/>
        <v>695.34596034367144</v>
      </c>
      <c r="M208" s="306">
        <f t="shared" ca="1" si="103"/>
        <v>1.3802287267875841</v>
      </c>
      <c r="N208" s="304">
        <f t="shared" ca="1" si="104"/>
        <v>79.081280807643765</v>
      </c>
      <c r="P208" s="310">
        <f t="shared" ca="1" si="105"/>
        <v>23</v>
      </c>
      <c r="Q208" s="304">
        <f t="shared" ca="1" si="106"/>
        <v>0</v>
      </c>
      <c r="R208" s="306">
        <f t="shared" ca="1" si="107"/>
        <v>0</v>
      </c>
      <c r="S208" s="307">
        <f t="shared" ca="1" si="108"/>
        <v>4.5130000000000043</v>
      </c>
      <c r="T208" s="304">
        <f t="shared" ca="1" si="88"/>
        <v>44.272530000000046</v>
      </c>
      <c r="U208" s="311">
        <f t="shared" ca="1" si="89"/>
        <v>0</v>
      </c>
      <c r="V208" s="306">
        <f t="shared" ca="1" si="90"/>
        <v>1.1440379003198162</v>
      </c>
      <c r="W208" s="304">
        <f t="shared" ca="1" si="91"/>
        <v>333.39273901120197</v>
      </c>
      <c r="Y208" s="314" t="str">
        <f t="shared" ca="1" si="109"/>
        <v/>
      </c>
      <c r="Z208" s="315" t="str">
        <f t="shared" ca="1" si="110"/>
        <v/>
      </c>
      <c r="AA208" s="316" t="str">
        <f t="shared" ca="1" si="111"/>
        <v/>
      </c>
      <c r="AC208" s="310" t="e">
        <f t="shared" ca="1" si="112"/>
        <v>#N/A</v>
      </c>
      <c r="AD208" s="323" t="e">
        <f t="shared" ca="1" si="113"/>
        <v>#N/A</v>
      </c>
      <c r="AE208" s="324">
        <f t="shared" ca="1" si="92"/>
        <v>683.50193696145004</v>
      </c>
      <c r="AG208" s="306">
        <f t="shared" ca="1" si="114"/>
        <v>-88.017178954959135</v>
      </c>
      <c r="AH208" s="304">
        <f t="shared" ca="1" si="115"/>
        <v>-78.383658280518532</v>
      </c>
    </row>
    <row r="209" spans="1:34" x14ac:dyDescent="0.2">
      <c r="A209" s="347">
        <f t="shared" ca="1" si="93"/>
        <v>0.1</v>
      </c>
      <c r="B209" s="304">
        <f t="shared" ca="1" si="94"/>
        <v>2.5000000000000018</v>
      </c>
      <c r="D209" s="306">
        <f t="shared" ca="1" si="95"/>
        <v>-13.992909914876172</v>
      </c>
      <c r="E209" s="307">
        <f t="shared" ca="1" si="96"/>
        <v>-82.346514615273918</v>
      </c>
      <c r="F209" s="304">
        <f t="shared" ca="1" si="97"/>
        <v>83.526941744381858</v>
      </c>
      <c r="G209" s="306">
        <f t="shared" ca="1" si="98"/>
        <v>57.126879630274018</v>
      </c>
      <c r="H209" s="307">
        <f t="shared" ca="1" si="99"/>
        <v>295.15359705196954</v>
      </c>
      <c r="I209" s="304">
        <f t="shared" ca="1" si="100"/>
        <v>300.63121299859773</v>
      </c>
      <c r="J209" s="306">
        <f t="shared" ca="1" si="101"/>
        <v>133.57587117544256</v>
      </c>
      <c r="K209" s="307">
        <f t="shared" ca="1" si="102"/>
        <v>713.42902923972338</v>
      </c>
      <c r="L209" s="304">
        <f t="shared" ca="1" si="87"/>
        <v>725.8260763586635</v>
      </c>
      <c r="M209" s="306">
        <f t="shared" ca="1" si="103"/>
        <v>1.3796106360997915</v>
      </c>
      <c r="N209" s="304">
        <f t="shared" ca="1" si="104"/>
        <v>79.045866819876906</v>
      </c>
      <c r="P209" s="310">
        <f t="shared" ca="1" si="105"/>
        <v>23</v>
      </c>
      <c r="Q209" s="304">
        <f t="shared" ca="1" si="106"/>
        <v>0</v>
      </c>
      <c r="R209" s="306">
        <f t="shared" ca="1" si="107"/>
        <v>0</v>
      </c>
      <c r="S209" s="307">
        <f t="shared" ca="1" si="108"/>
        <v>4.5130000000000043</v>
      </c>
      <c r="T209" s="304">
        <f t="shared" ca="1" si="88"/>
        <v>44.272530000000046</v>
      </c>
      <c r="U209" s="311">
        <f t="shared" ca="1" si="89"/>
        <v>0</v>
      </c>
      <c r="V209" s="306">
        <f t="shared" ca="1" si="90"/>
        <v>1.140615076616724</v>
      </c>
      <c r="W209" s="304">
        <f t="shared" ca="1" si="91"/>
        <v>314.67136357490244</v>
      </c>
      <c r="Y209" s="314" t="str">
        <f t="shared" ca="1" si="109"/>
        <v/>
      </c>
      <c r="Z209" s="315" t="str">
        <f t="shared" ca="1" si="110"/>
        <v/>
      </c>
      <c r="AA209" s="316" t="str">
        <f t="shared" ca="1" si="111"/>
        <v/>
      </c>
      <c r="AC209" s="310" t="e">
        <f t="shared" ca="1" si="112"/>
        <v>#N/A</v>
      </c>
      <c r="AD209" s="323" t="e">
        <f t="shared" ca="1" si="113"/>
        <v>#N/A</v>
      </c>
      <c r="AE209" s="324">
        <f t="shared" ca="1" si="92"/>
        <v>713.42902923972338</v>
      </c>
      <c r="AG209" s="306">
        <f t="shared" ca="1" si="114"/>
        <v>-83.50627035578529</v>
      </c>
      <c r="AH209" s="304">
        <f t="shared" ca="1" si="115"/>
        <v>-73.873861956836166</v>
      </c>
    </row>
    <row r="210" spans="1:34" x14ac:dyDescent="0.2">
      <c r="A210" s="347">
        <f t="shared" ca="1" si="93"/>
        <v>0.1</v>
      </c>
      <c r="B210" s="304">
        <f t="shared" ca="1" si="94"/>
        <v>2.6000000000000019</v>
      </c>
      <c r="D210" s="306">
        <f t="shared" ca="1" si="95"/>
        <v>-13.249464387574571</v>
      </c>
      <c r="E210" s="307">
        <f t="shared" ca="1" si="96"/>
        <v>-78.265114270449189</v>
      </c>
      <c r="F210" s="304">
        <f t="shared" ca="1" si="97"/>
        <v>79.37868995091867</v>
      </c>
      <c r="G210" s="306">
        <f t="shared" ca="1" si="98"/>
        <v>55.801933191516561</v>
      </c>
      <c r="H210" s="307">
        <f t="shared" ca="1" si="99"/>
        <v>287.32708562492462</v>
      </c>
      <c r="I210" s="304">
        <f t="shared" ca="1" si="100"/>
        <v>292.69559252169012</v>
      </c>
      <c r="J210" s="306">
        <f t="shared" ca="1" si="101"/>
        <v>139.22231181653208</v>
      </c>
      <c r="K210" s="307">
        <f t="shared" ca="1" si="102"/>
        <v>742.55306337356808</v>
      </c>
      <c r="L210" s="304">
        <f t="shared" ca="1" si="87"/>
        <v>755.49182922981367</v>
      </c>
      <c r="M210" s="306">
        <f t="shared" ca="1" si="103"/>
        <v>1.3789737536409896</v>
      </c>
      <c r="N210" s="304">
        <f t="shared" ca="1" si="104"/>
        <v>79.009376142941647</v>
      </c>
      <c r="P210" s="310">
        <f t="shared" ca="1" si="105"/>
        <v>23</v>
      </c>
      <c r="Q210" s="304">
        <f t="shared" ca="1" si="106"/>
        <v>0</v>
      </c>
      <c r="R210" s="306">
        <f t="shared" ca="1" si="107"/>
        <v>0</v>
      </c>
      <c r="S210" s="307">
        <f t="shared" ca="1" si="108"/>
        <v>4.5130000000000043</v>
      </c>
      <c r="T210" s="304">
        <f t="shared" ca="1" si="88"/>
        <v>44.272530000000046</v>
      </c>
      <c r="U210" s="311">
        <f t="shared" ca="1" si="89"/>
        <v>0</v>
      </c>
      <c r="V210" s="306">
        <f t="shared" ca="1" si="90"/>
        <v>1.1372935831617752</v>
      </c>
      <c r="W210" s="304">
        <f t="shared" ca="1" si="91"/>
        <v>297.40956399247972</v>
      </c>
      <c r="Y210" s="314" t="str">
        <f t="shared" ca="1" si="109"/>
        <v/>
      </c>
      <c r="Z210" s="315" t="str">
        <f t="shared" ca="1" si="110"/>
        <v/>
      </c>
      <c r="AA210" s="316" t="str">
        <f t="shared" ca="1" si="111"/>
        <v/>
      </c>
      <c r="AC210" s="310" t="e">
        <f t="shared" ca="1" si="112"/>
        <v>#N/A</v>
      </c>
      <c r="AD210" s="323" t="e">
        <f t="shared" ca="1" si="113"/>
        <v>#N/A</v>
      </c>
      <c r="AE210" s="324">
        <f t="shared" ca="1" si="92"/>
        <v>742.55306337356808</v>
      </c>
      <c r="AG210" s="306">
        <f t="shared" ca="1" si="114"/>
        <v>-79.356798383913542</v>
      </c>
      <c r="AH210" s="304">
        <f t="shared" ca="1" si="115"/>
        <v>-69.725540344538473</v>
      </c>
    </row>
    <row r="211" spans="1:34" x14ac:dyDescent="0.2">
      <c r="A211" s="347">
        <f t="shared" ca="1" si="93"/>
        <v>0.1</v>
      </c>
      <c r="B211" s="304">
        <f t="shared" ca="1" si="94"/>
        <v>2.700000000000002</v>
      </c>
      <c r="D211" s="306">
        <f t="shared" ca="1" si="95"/>
        <v>-12.563847573082105</v>
      </c>
      <c r="E211" s="307">
        <f t="shared" ca="1" si="96"/>
        <v>-74.50191121067239</v>
      </c>
      <c r="F211" s="304">
        <f t="shared" ca="1" si="97"/>
        <v>75.553855228456428</v>
      </c>
      <c r="G211" s="306">
        <f t="shared" ca="1" si="98"/>
        <v>54.545548434208349</v>
      </c>
      <c r="H211" s="307">
        <f t="shared" ca="1" si="99"/>
        <v>279.87689450385739</v>
      </c>
      <c r="I211" s="304">
        <f t="shared" ca="1" si="100"/>
        <v>285.14258351062176</v>
      </c>
      <c r="J211" s="306">
        <f t="shared" ca="1" si="101"/>
        <v>144.73968589781833</v>
      </c>
      <c r="K211" s="307">
        <f t="shared" ca="1" si="102"/>
        <v>770.91326238000715</v>
      </c>
      <c r="L211" s="304">
        <f t="shared" ca="1" si="87"/>
        <v>784.3830918544744</v>
      </c>
      <c r="M211" s="306">
        <f t="shared" ca="1" si="103"/>
        <v>1.3783178500322288</v>
      </c>
      <c r="N211" s="304">
        <f t="shared" ca="1" si="104"/>
        <v>78.971795634392251</v>
      </c>
      <c r="P211" s="310">
        <f t="shared" ca="1" si="105"/>
        <v>23</v>
      </c>
      <c r="Q211" s="304">
        <f t="shared" ca="1" si="106"/>
        <v>0</v>
      </c>
      <c r="R211" s="306">
        <f t="shared" ca="1" si="107"/>
        <v>0</v>
      </c>
      <c r="S211" s="307">
        <f t="shared" ca="1" si="108"/>
        <v>4.5130000000000043</v>
      </c>
      <c r="T211" s="304">
        <f t="shared" ca="1" si="88"/>
        <v>44.272530000000046</v>
      </c>
      <c r="U211" s="311">
        <f t="shared" ca="1" si="89"/>
        <v>0</v>
      </c>
      <c r="V211" s="306">
        <f t="shared" ca="1" si="90"/>
        <v>1.1340681536737303</v>
      </c>
      <c r="W211" s="304">
        <f t="shared" ca="1" si="91"/>
        <v>281.45780167962761</v>
      </c>
      <c r="Y211" s="314" t="str">
        <f t="shared" ca="1" si="109"/>
        <v/>
      </c>
      <c r="Z211" s="315" t="str">
        <f t="shared" ca="1" si="110"/>
        <v/>
      </c>
      <c r="AA211" s="316" t="str">
        <f t="shared" ca="1" si="111"/>
        <v/>
      </c>
      <c r="AC211" s="310" t="e">
        <f t="shared" ca="1" si="112"/>
        <v>#N/A</v>
      </c>
      <c r="AD211" s="323" t="e">
        <f t="shared" ca="1" si="113"/>
        <v>#N/A</v>
      </c>
      <c r="AE211" s="324">
        <f t="shared" ca="1" si="92"/>
        <v>770.91326238000715</v>
      </c>
      <c r="AG211" s="306">
        <f t="shared" ca="1" si="114"/>
        <v>-75.530703465965772</v>
      </c>
      <c r="AH211" s="304">
        <f t="shared" ca="1" si="115"/>
        <v>-65.900634609457001</v>
      </c>
    </row>
    <row r="212" spans="1:34" x14ac:dyDescent="0.2">
      <c r="A212" s="347">
        <f t="shared" ca="1" si="93"/>
        <v>0.1</v>
      </c>
      <c r="B212" s="304">
        <f t="shared" ca="1" si="94"/>
        <v>2.800000000000002</v>
      </c>
      <c r="D212" s="306">
        <f t="shared" ca="1" si="95"/>
        <v>-11.930130391930527</v>
      </c>
      <c r="E212" s="307">
        <f t="shared" ca="1" si="96"/>
        <v>-71.02430512605433</v>
      </c>
      <c r="F212" s="304">
        <f t="shared" ca="1" si="97"/>
        <v>72.019302480705349</v>
      </c>
      <c r="G212" s="306">
        <f t="shared" ca="1" si="98"/>
        <v>53.352535395015295</v>
      </c>
      <c r="H212" s="307">
        <f t="shared" ca="1" si="99"/>
        <v>272.77446399125193</v>
      </c>
      <c r="I212" s="304">
        <f t="shared" ca="1" si="100"/>
        <v>277.94316188528757</v>
      </c>
      <c r="J212" s="306">
        <f t="shared" ca="1" si="101"/>
        <v>150.13459008927953</v>
      </c>
      <c r="K212" s="307">
        <f t="shared" ca="1" si="102"/>
        <v>798.5458303047626</v>
      </c>
      <c r="L212" s="304">
        <f t="shared" ca="1" si="87"/>
        <v>812.53666885771906</v>
      </c>
      <c r="M212" s="306">
        <f t="shared" ca="1" si="103"/>
        <v>1.3776426844749023</v>
      </c>
      <c r="N212" s="304">
        <f t="shared" ca="1" si="104"/>
        <v>78.933111497484845</v>
      </c>
      <c r="P212" s="310">
        <f t="shared" ca="1" si="105"/>
        <v>23</v>
      </c>
      <c r="Q212" s="304">
        <f t="shared" ca="1" si="106"/>
        <v>0</v>
      </c>
      <c r="R212" s="306">
        <f t="shared" ca="1" si="107"/>
        <v>0</v>
      </c>
      <c r="S212" s="307">
        <f t="shared" ca="1" si="108"/>
        <v>4.5130000000000043</v>
      </c>
      <c r="T212" s="304">
        <f t="shared" ca="1" si="88"/>
        <v>44.272530000000046</v>
      </c>
      <c r="U212" s="311">
        <f t="shared" ca="1" si="89"/>
        <v>0</v>
      </c>
      <c r="V212" s="306">
        <f t="shared" ca="1" si="90"/>
        <v>1.1309339388335495</v>
      </c>
      <c r="W212" s="304">
        <f t="shared" ca="1" si="91"/>
        <v>266.68537564145151</v>
      </c>
      <c r="Y212" s="314" t="str">
        <f t="shared" ca="1" si="109"/>
        <v/>
      </c>
      <c r="Z212" s="315" t="str">
        <f t="shared" ca="1" si="110"/>
        <v/>
      </c>
      <c r="AA212" s="316" t="str">
        <f t="shared" ca="1" si="111"/>
        <v/>
      </c>
      <c r="AC212" s="310" t="e">
        <f t="shared" ca="1" si="112"/>
        <v>#N/A</v>
      </c>
      <c r="AD212" s="323" t="e">
        <f t="shared" ca="1" si="113"/>
        <v>#N/A</v>
      </c>
      <c r="AE212" s="324">
        <f t="shared" ca="1" si="92"/>
        <v>798.5458303047626</v>
      </c>
      <c r="AG212" s="306">
        <f t="shared" ca="1" si="114"/>
        <v>-71.994849753226148</v>
      </c>
      <c r="AH212" s="304">
        <f t="shared" ca="1" si="115"/>
        <v>-62.366009678623385</v>
      </c>
    </row>
    <row r="213" spans="1:34" x14ac:dyDescent="0.2">
      <c r="A213" s="347">
        <f t="shared" ca="1" si="93"/>
        <v>0.1</v>
      </c>
      <c r="B213" s="304">
        <f t="shared" ca="1" si="94"/>
        <v>2.9000000000000021</v>
      </c>
      <c r="D213" s="306">
        <f t="shared" ca="1" si="95"/>
        <v>-11.34313069547137</v>
      </c>
      <c r="E213" s="307">
        <f t="shared" ca="1" si="96"/>
        <v>-67.80380240379354</v>
      </c>
      <c r="F213" s="304">
        <f t="shared" ca="1" si="97"/>
        <v>68.746070683255951</v>
      </c>
      <c r="G213" s="306">
        <f t="shared" ca="1" si="98"/>
        <v>52.218222325468155</v>
      </c>
      <c r="H213" s="307">
        <f t="shared" ca="1" si="99"/>
        <v>265.99408375087256</v>
      </c>
      <c r="I213" s="304">
        <f t="shared" ca="1" si="100"/>
        <v>271.0711997488819</v>
      </c>
      <c r="J213" s="306">
        <f t="shared" ca="1" si="101"/>
        <v>155.41312797530369</v>
      </c>
      <c r="K213" s="307">
        <f t="shared" ca="1" si="102"/>
        <v>825.48425769186883</v>
      </c>
      <c r="L213" s="304">
        <f t="shared" ca="1" si="87"/>
        <v>839.98660706237683</v>
      </c>
      <c r="M213" s="306">
        <f t="shared" ca="1" si="103"/>
        <v>1.3769480045747193</v>
      </c>
      <c r="N213" s="304">
        <f t="shared" ca="1" si="104"/>
        <v>78.893309271091795</v>
      </c>
      <c r="P213" s="310">
        <f t="shared" ca="1" si="105"/>
        <v>23</v>
      </c>
      <c r="Q213" s="304">
        <f t="shared" ca="1" si="106"/>
        <v>0</v>
      </c>
      <c r="R213" s="306">
        <f t="shared" ca="1" si="107"/>
        <v>0</v>
      </c>
      <c r="S213" s="307">
        <f t="shared" ca="1" si="108"/>
        <v>4.5130000000000043</v>
      </c>
      <c r="T213" s="304">
        <f t="shared" ca="1" si="88"/>
        <v>44.272530000000046</v>
      </c>
      <c r="U213" s="311">
        <f t="shared" ca="1" si="89"/>
        <v>0</v>
      </c>
      <c r="V213" s="306">
        <f t="shared" ca="1" si="90"/>
        <v>1.1278864632236301</v>
      </c>
      <c r="W213" s="304">
        <f t="shared" ca="1" si="91"/>
        <v>252.97762801432438</v>
      </c>
      <c r="Y213" s="314" t="str">
        <f t="shared" ca="1" si="109"/>
        <v/>
      </c>
      <c r="Z213" s="315" t="str">
        <f t="shared" ca="1" si="110"/>
        <v/>
      </c>
      <c r="AA213" s="316" t="str">
        <f t="shared" ca="1" si="111"/>
        <v/>
      </c>
      <c r="AC213" s="310" t="e">
        <f t="shared" ca="1" si="112"/>
        <v>#N/A</v>
      </c>
      <c r="AD213" s="323" t="e">
        <f t="shared" ca="1" si="113"/>
        <v>#N/A</v>
      </c>
      <c r="AE213" s="324">
        <f t="shared" ca="1" si="92"/>
        <v>825.48425769186883</v>
      </c>
      <c r="AG213" s="306">
        <f t="shared" ca="1" si="114"/>
        <v>-68.720275431949773</v>
      </c>
      <c r="AH213" s="304">
        <f t="shared" ca="1" si="115"/>
        <v>-59.092704551617828</v>
      </c>
    </row>
    <row r="214" spans="1:34" x14ac:dyDescent="0.2">
      <c r="A214" s="347">
        <f t="shared" ca="1" si="93"/>
        <v>0.1</v>
      </c>
      <c r="B214" s="304">
        <f t="shared" ca="1" si="94"/>
        <v>3.0000000000000022</v>
      </c>
      <c r="D214" s="306">
        <f t="shared" ca="1" si="95"/>
        <v>-10.79830245567228</v>
      </c>
      <c r="E214" s="307">
        <f t="shared" ca="1" si="96"/>
        <v>-64.81540692210541</v>
      </c>
      <c r="F214" s="304">
        <f t="shared" ca="1" si="97"/>
        <v>65.708753681699733</v>
      </c>
      <c r="G214" s="306">
        <f t="shared" ca="1" si="98"/>
        <v>51.138392079900925</v>
      </c>
      <c r="H214" s="307">
        <f t="shared" ca="1" si="99"/>
        <v>259.512543058662</v>
      </c>
      <c r="I214" s="304">
        <f t="shared" ca="1" si="100"/>
        <v>264.50310990476379</v>
      </c>
      <c r="J214" s="306">
        <f t="shared" ca="1" si="101"/>
        <v>160.58095869557215</v>
      </c>
      <c r="K214" s="307">
        <f t="shared" ca="1" si="102"/>
        <v>851.7595890323455</v>
      </c>
      <c r="L214" s="304">
        <f t="shared" ca="1" si="87"/>
        <v>866.76446731747092</v>
      </c>
      <c r="M214" s="306">
        <f t="shared" ca="1" si="103"/>
        <v>1.3762335461417317</v>
      </c>
      <c r="N214" s="304">
        <f t="shared" ca="1" si="104"/>
        <v>78.852373818244061</v>
      </c>
      <c r="P214" s="310">
        <f t="shared" ca="1" si="105"/>
        <v>23</v>
      </c>
      <c r="Q214" s="304">
        <f t="shared" ca="1" si="106"/>
        <v>0</v>
      </c>
      <c r="R214" s="306">
        <f t="shared" ca="1" si="107"/>
        <v>0</v>
      </c>
      <c r="S214" s="307">
        <f t="shared" ca="1" si="108"/>
        <v>4.5130000000000043</v>
      </c>
      <c r="T214" s="304">
        <f t="shared" ca="1" si="88"/>
        <v>44.272530000000046</v>
      </c>
      <c r="U214" s="311">
        <f t="shared" ca="1" si="89"/>
        <v>0</v>
      </c>
      <c r="V214" s="306">
        <f t="shared" ca="1" si="90"/>
        <v>1.1249215877097072</v>
      </c>
      <c r="W214" s="304">
        <f t="shared" ca="1" si="91"/>
        <v>240.23362376819756</v>
      </c>
      <c r="Y214" s="314" t="str">
        <f t="shared" ca="1" si="109"/>
        <v/>
      </c>
      <c r="Z214" s="315" t="str">
        <f t="shared" ca="1" si="110"/>
        <v/>
      </c>
      <c r="AA214" s="316" t="str">
        <f t="shared" ca="1" si="111"/>
        <v/>
      </c>
      <c r="AC214" s="310">
        <f t="shared" ca="1" si="112"/>
        <v>3.0000000000000022</v>
      </c>
      <c r="AD214" s="323">
        <f t="shared" ca="1" si="113"/>
        <v>160.58095869557215</v>
      </c>
      <c r="AE214" s="324">
        <f t="shared" ca="1" si="92"/>
        <v>851.7595890323455</v>
      </c>
      <c r="AG214" s="306">
        <f t="shared" ca="1" si="114"/>
        <v>-65.681573520341402</v>
      </c>
      <c r="AH214" s="304">
        <f t="shared" ca="1" si="115"/>
        <v>-56.055313098675853</v>
      </c>
    </row>
    <row r="215" spans="1:34" x14ac:dyDescent="0.2">
      <c r="A215" s="347">
        <f t="shared" ca="1" si="93"/>
        <v>0.1</v>
      </c>
      <c r="B215" s="304">
        <f t="shared" ca="1" si="94"/>
        <v>3.1000000000000023</v>
      </c>
      <c r="D215" s="306">
        <f t="shared" ca="1" si="95"/>
        <v>-10.291643757823994</v>
      </c>
      <c r="E215" s="307">
        <f t="shared" ca="1" si="96"/>
        <v>-62.03711421340185</v>
      </c>
      <c r="F215" s="304">
        <f t="shared" ca="1" si="97"/>
        <v>62.8849860552153</v>
      </c>
      <c r="G215" s="306">
        <f t="shared" ca="1" si="98"/>
        <v>50.109227704118524</v>
      </c>
      <c r="H215" s="307">
        <f t="shared" ca="1" si="99"/>
        <v>253.30883163732182</v>
      </c>
      <c r="I215" s="304">
        <f t="shared" ca="1" si="100"/>
        <v>258.21754178709131</v>
      </c>
      <c r="J215" s="306">
        <f t="shared" ca="1" si="101"/>
        <v>165.64333968477311</v>
      </c>
      <c r="K215" s="307">
        <f t="shared" ca="1" si="102"/>
        <v>877.40065776714471</v>
      </c>
      <c r="L215" s="304">
        <f t="shared" ca="1" si="87"/>
        <v>892.89956335085265</v>
      </c>
      <c r="M215" s="306">
        <f t="shared" ca="1" si="103"/>
        <v>1.3754990329669454</v>
      </c>
      <c r="N215" s="304">
        <f t="shared" ca="1" si="104"/>
        <v>78.810289313332063</v>
      </c>
      <c r="P215" s="310">
        <f t="shared" ca="1" si="105"/>
        <v>23</v>
      </c>
      <c r="Q215" s="304">
        <f t="shared" ca="1" si="106"/>
        <v>0</v>
      </c>
      <c r="R215" s="306">
        <f t="shared" ca="1" si="107"/>
        <v>0</v>
      </c>
      <c r="S215" s="307">
        <f t="shared" ca="1" si="108"/>
        <v>4.5130000000000043</v>
      </c>
      <c r="T215" s="304">
        <f t="shared" ca="1" si="88"/>
        <v>44.272530000000046</v>
      </c>
      <c r="U215" s="311">
        <f t="shared" ca="1" si="89"/>
        <v>0</v>
      </c>
      <c r="V215" s="306">
        <f t="shared" ca="1" si="90"/>
        <v>1.1220354764576612</v>
      </c>
      <c r="W215" s="304">
        <f t="shared" ca="1" si="91"/>
        <v>228.36421446518122</v>
      </c>
      <c r="Y215" s="314" t="str">
        <f t="shared" ca="1" si="109"/>
        <v/>
      </c>
      <c r="Z215" s="315" t="str">
        <f t="shared" ca="1" si="110"/>
        <v/>
      </c>
      <c r="AA215" s="316" t="str">
        <f t="shared" ca="1" si="111"/>
        <v/>
      </c>
      <c r="AC215" s="310" t="e">
        <f t="shared" ca="1" si="112"/>
        <v>#N/A</v>
      </c>
      <c r="AD215" s="323" t="e">
        <f t="shared" ca="1" si="113"/>
        <v>#N/A</v>
      </c>
      <c r="AE215" s="324">
        <f t="shared" ca="1" si="92"/>
        <v>877.40065776714471</v>
      </c>
      <c r="AG215" s="306">
        <f t="shared" ca="1" si="114"/>
        <v>-62.856377730912307</v>
      </c>
      <c r="AH215" s="304">
        <f t="shared" ca="1" si="115"/>
        <v>-53.231469924262647</v>
      </c>
    </row>
    <row r="216" spans="1:34" x14ac:dyDescent="0.2">
      <c r="A216" s="347">
        <f t="shared" ca="1" si="93"/>
        <v>0.1</v>
      </c>
      <c r="B216" s="304">
        <f t="shared" ca="1" si="94"/>
        <v>3.2000000000000024</v>
      </c>
      <c r="D216" s="306">
        <f t="shared" ca="1" si="95"/>
        <v>-9.8196200229486799</v>
      </c>
      <c r="E216" s="307">
        <f t="shared" ca="1" si="96"/>
        <v>-59.44948935359745</v>
      </c>
      <c r="F216" s="304">
        <f t="shared" ca="1" si="97"/>
        <v>60.25501408014599</v>
      </c>
      <c r="G216" s="306">
        <f t="shared" ca="1" si="98"/>
        <v>49.127265701823653</v>
      </c>
      <c r="H216" s="307">
        <f t="shared" ca="1" si="99"/>
        <v>247.36388270196207</v>
      </c>
      <c r="I216" s="304">
        <f t="shared" ca="1" si="100"/>
        <v>252.19512029523415</v>
      </c>
      <c r="J216" s="306">
        <f t="shared" ca="1" si="101"/>
        <v>170.60516435507023</v>
      </c>
      <c r="K216" s="307">
        <f t="shared" ca="1" si="102"/>
        <v>902.43429348410893</v>
      </c>
      <c r="L216" s="304">
        <f t="shared" ca="1" si="87"/>
        <v>918.41917236128268</v>
      </c>
      <c r="M216" s="306">
        <f t="shared" ca="1" si="103"/>
        <v>1.3747441765758377</v>
      </c>
      <c r="N216" s="304">
        <f t="shared" ca="1" si="104"/>
        <v>78.767039227983105</v>
      </c>
      <c r="P216" s="310">
        <f t="shared" ca="1" si="105"/>
        <v>23</v>
      </c>
      <c r="Q216" s="304">
        <f t="shared" ca="1" si="106"/>
        <v>0</v>
      </c>
      <c r="R216" s="306">
        <f t="shared" ca="1" si="107"/>
        <v>0</v>
      </c>
      <c r="S216" s="307">
        <f t="shared" ca="1" si="108"/>
        <v>4.5130000000000043</v>
      </c>
      <c r="T216" s="304">
        <f t="shared" ca="1" si="88"/>
        <v>44.272530000000046</v>
      </c>
      <c r="U216" s="311">
        <f t="shared" ca="1" si="89"/>
        <v>0</v>
      </c>
      <c r="V216" s="306">
        <f t="shared" ca="1" si="90"/>
        <v>1.1192245679143082</v>
      </c>
      <c r="W216" s="304">
        <f t="shared" ca="1" si="91"/>
        <v>217.29041484290153</v>
      </c>
      <c r="Y216" s="314" t="str">
        <f t="shared" ca="1" si="109"/>
        <v/>
      </c>
      <c r="Z216" s="315" t="str">
        <f t="shared" ca="1" si="110"/>
        <v/>
      </c>
      <c r="AA216" s="316" t="str">
        <f t="shared" ca="1" si="111"/>
        <v/>
      </c>
      <c r="AC216" s="310" t="e">
        <f t="shared" ca="1" si="112"/>
        <v>#N/A</v>
      </c>
      <c r="AD216" s="323" t="e">
        <f t="shared" ca="1" si="113"/>
        <v>#N/A</v>
      </c>
      <c r="AE216" s="324">
        <f t="shared" ca="1" si="92"/>
        <v>902.43429348410893</v>
      </c>
      <c r="AG216" s="306">
        <f t="shared" ca="1" si="114"/>
        <v>-60.224933432738815</v>
      </c>
      <c r="AH216" s="304">
        <f t="shared" ca="1" si="115"/>
        <v>-50.601421330640591</v>
      </c>
    </row>
    <row r="217" spans="1:34" x14ac:dyDescent="0.2">
      <c r="A217" s="347">
        <f t="shared" ca="1" si="93"/>
        <v>0.1</v>
      </c>
      <c r="B217" s="304">
        <f t="shared" ca="1" si="94"/>
        <v>3.3000000000000025</v>
      </c>
      <c r="D217" s="306">
        <f t="shared" ca="1" si="95"/>
        <v>-9.3790996351434917</v>
      </c>
      <c r="E217" s="307">
        <f t="shared" ca="1" si="96"/>
        <v>-57.035313048748165</v>
      </c>
      <c r="F217" s="304">
        <f t="shared" ca="1" si="97"/>
        <v>57.80133600994575</v>
      </c>
      <c r="G217" s="306">
        <f t="shared" ca="1" si="98"/>
        <v>48.189355738309303</v>
      </c>
      <c r="H217" s="307">
        <f t="shared" ca="1" si="99"/>
        <v>241.66035139708725</v>
      </c>
      <c r="I217" s="304">
        <f t="shared" ca="1" si="100"/>
        <v>246.41822060033834</v>
      </c>
      <c r="J217" s="306">
        <f t="shared" ca="1" si="101"/>
        <v>175.47099542707687</v>
      </c>
      <c r="K217" s="307">
        <f t="shared" ca="1" si="102"/>
        <v>926.8855051890614</v>
      </c>
      <c r="L217" s="304">
        <f t="shared" ca="1" si="87"/>
        <v>943.34872129332473</v>
      </c>
      <c r="M217" s="306">
        <f t="shared" ca="1" si="103"/>
        <v>1.3739686759589362</v>
      </c>
      <c r="N217" s="304">
        <f t="shared" ca="1" si="104"/>
        <v>78.722606315624859</v>
      </c>
      <c r="P217" s="310">
        <f t="shared" ca="1" si="105"/>
        <v>23</v>
      </c>
      <c r="Q217" s="304">
        <f t="shared" ca="1" si="106"/>
        <v>0</v>
      </c>
      <c r="R217" s="306">
        <f t="shared" ca="1" si="107"/>
        <v>0</v>
      </c>
      <c r="S217" s="307">
        <f t="shared" ca="1" si="108"/>
        <v>4.5130000000000043</v>
      </c>
      <c r="T217" s="304">
        <f t="shared" ca="1" si="88"/>
        <v>44.272530000000046</v>
      </c>
      <c r="U217" s="311">
        <f t="shared" ca="1" si="89"/>
        <v>0</v>
      </c>
      <c r="V217" s="306">
        <f t="shared" ca="1" si="90"/>
        <v>1.116485549192205</v>
      </c>
      <c r="W217" s="304">
        <f t="shared" ca="1" si="91"/>
        <v>206.94203556068732</v>
      </c>
      <c r="Y217" s="314" t="str">
        <f t="shared" ca="1" si="109"/>
        <v/>
      </c>
      <c r="Z217" s="315" t="str">
        <f t="shared" ca="1" si="110"/>
        <v/>
      </c>
      <c r="AA217" s="316" t="str">
        <f t="shared" ca="1" si="111"/>
        <v/>
      </c>
      <c r="AC217" s="310" t="e">
        <f t="shared" ca="1" si="112"/>
        <v>#N/A</v>
      </c>
      <c r="AD217" s="323" t="e">
        <f t="shared" ca="1" si="113"/>
        <v>#N/A</v>
      </c>
      <c r="AE217" s="324">
        <f t="shared" ca="1" si="92"/>
        <v>926.8855051890614</v>
      </c>
      <c r="AG217" s="306">
        <f t="shared" ca="1" si="114"/>
        <v>-57.769737929997213</v>
      </c>
      <c r="AH217" s="304">
        <f t="shared" ca="1" si="115"/>
        <v>-48.147665597806629</v>
      </c>
    </row>
    <row r="218" spans="1:34" x14ac:dyDescent="0.2">
      <c r="A218" s="347">
        <f t="shared" ca="1" si="93"/>
        <v>0.1</v>
      </c>
      <c r="B218" s="304">
        <f t="shared" ca="1" si="94"/>
        <v>3.4000000000000026</v>
      </c>
      <c r="D218" s="306">
        <f t="shared" ca="1" si="95"/>
        <v>-8.9672997268796024</v>
      </c>
      <c r="E218" s="307">
        <f t="shared" ca="1" si="96"/>
        <v>-54.77928356645338</v>
      </c>
      <c r="F218" s="304">
        <f t="shared" ca="1" si="97"/>
        <v>55.508399116220275</v>
      </c>
      <c r="G218" s="306">
        <f t="shared" ca="1" si="98"/>
        <v>47.292625765621345</v>
      </c>
      <c r="H218" s="307">
        <f t="shared" ca="1" si="99"/>
        <v>236.1824230404419</v>
      </c>
      <c r="I218" s="304">
        <f t="shared" ca="1" si="100"/>
        <v>240.87077324794174</v>
      </c>
      <c r="J218" s="306">
        <f t="shared" ca="1" si="101"/>
        <v>180.24509450227342</v>
      </c>
      <c r="K218" s="307">
        <f t="shared" ca="1" si="102"/>
        <v>950.77764391093785</v>
      </c>
      <c r="L218" s="304">
        <f t="shared" ca="1" si="87"/>
        <v>967.71195210815063</v>
      </c>
      <c r="M218" s="306">
        <f t="shared" ca="1" si="103"/>
        <v>1.373172217279464</v>
      </c>
      <c r="N218" s="304">
        <f t="shared" ca="1" si="104"/>
        <v>78.676972594734551</v>
      </c>
      <c r="P218" s="310">
        <f t="shared" ca="1" si="105"/>
        <v>23</v>
      </c>
      <c r="Q218" s="304">
        <f t="shared" ca="1" si="106"/>
        <v>0</v>
      </c>
      <c r="R218" s="306">
        <f t="shared" ca="1" si="107"/>
        <v>0</v>
      </c>
      <c r="S218" s="307">
        <f t="shared" ca="1" si="108"/>
        <v>4.5130000000000043</v>
      </c>
      <c r="T218" s="304">
        <f t="shared" ca="1" si="88"/>
        <v>44.272530000000046</v>
      </c>
      <c r="U218" s="311">
        <f t="shared" ca="1" si="89"/>
        <v>0</v>
      </c>
      <c r="V218" s="306">
        <f t="shared" ca="1" si="90"/>
        <v>1.1138153333888872</v>
      </c>
      <c r="W218" s="304">
        <f t="shared" ca="1" si="91"/>
        <v>197.25652677049231</v>
      </c>
      <c r="Y218" s="314" t="str">
        <f t="shared" ca="1" si="109"/>
        <v/>
      </c>
      <c r="Z218" s="315" t="str">
        <f t="shared" ca="1" si="110"/>
        <v/>
      </c>
      <c r="AA218" s="316" t="str">
        <f t="shared" ca="1" si="111"/>
        <v/>
      </c>
      <c r="AC218" s="310" t="e">
        <f t="shared" ca="1" si="112"/>
        <v>#N/A</v>
      </c>
      <c r="AD218" s="323" t="e">
        <f t="shared" ca="1" si="113"/>
        <v>#N/A</v>
      </c>
      <c r="AE218" s="324">
        <f t="shared" ca="1" si="92"/>
        <v>950.77764391093785</v>
      </c>
      <c r="AG218" s="306">
        <f t="shared" ca="1" si="114"/>
        <v>-55.47523750149864</v>
      </c>
      <c r="AH218" s="304">
        <f t="shared" ca="1" si="115"/>
        <v>-45.854650024526286</v>
      </c>
    </row>
    <row r="219" spans="1:34" x14ac:dyDescent="0.2">
      <c r="A219" s="347">
        <f t="shared" ca="1" si="93"/>
        <v>0.1</v>
      </c>
      <c r="B219" s="304">
        <f t="shared" ca="1" si="94"/>
        <v>3.5000000000000027</v>
      </c>
      <c r="D219" s="306">
        <f t="shared" ca="1" si="95"/>
        <v>-8.5817403243463435</v>
      </c>
      <c r="E219" s="307">
        <f t="shared" ca="1" si="96"/>
        <v>-52.667764628103583</v>
      </c>
      <c r="F219" s="304">
        <f t="shared" ca="1" si="97"/>
        <v>53.362343444753542</v>
      </c>
      <c r="G219" s="306">
        <f t="shared" ca="1" si="98"/>
        <v>46.434451733186712</v>
      </c>
      <c r="H219" s="307">
        <f t="shared" ca="1" si="99"/>
        <v>230.91564657763155</v>
      </c>
      <c r="I219" s="304">
        <f t="shared" ca="1" si="100"/>
        <v>235.5380948851529</v>
      </c>
      <c r="J219" s="306">
        <f t="shared" ca="1" si="101"/>
        <v>184.93144837721383</v>
      </c>
      <c r="K219" s="307">
        <f t="shared" ca="1" si="102"/>
        <v>974.13254739184151</v>
      </c>
      <c r="L219" s="304">
        <f t="shared" ca="1" si="87"/>
        <v>991.53106884606109</v>
      </c>
      <c r="M219" s="306">
        <f t="shared" ca="1" si="103"/>
        <v>1.3723544735579083</v>
      </c>
      <c r="N219" s="304">
        <f t="shared" ca="1" si="104"/>
        <v>78.630119330766078</v>
      </c>
      <c r="P219" s="310">
        <f t="shared" ca="1" si="105"/>
        <v>23</v>
      </c>
      <c r="Q219" s="304">
        <f t="shared" ca="1" si="106"/>
        <v>0</v>
      </c>
      <c r="R219" s="306">
        <f t="shared" ca="1" si="107"/>
        <v>0</v>
      </c>
      <c r="S219" s="307">
        <f t="shared" ca="1" si="108"/>
        <v>4.5130000000000043</v>
      </c>
      <c r="T219" s="304">
        <f t="shared" ca="1" si="88"/>
        <v>44.272530000000046</v>
      </c>
      <c r="U219" s="311">
        <f t="shared" ca="1" si="89"/>
        <v>0</v>
      </c>
      <c r="V219" s="306">
        <f t="shared" ca="1" si="90"/>
        <v>1.1112110394450241</v>
      </c>
      <c r="W219" s="304">
        <f t="shared" ca="1" si="91"/>
        <v>188.17799603233431</v>
      </c>
      <c r="Y219" s="314" t="str">
        <f t="shared" ca="1" si="109"/>
        <v/>
      </c>
      <c r="Z219" s="315" t="str">
        <f t="shared" ca="1" si="110"/>
        <v/>
      </c>
      <c r="AA219" s="316" t="str">
        <f t="shared" ca="1" si="111"/>
        <v/>
      </c>
      <c r="AC219" s="310" t="e">
        <f t="shared" ca="1" si="112"/>
        <v>#N/A</v>
      </c>
      <c r="AD219" s="323" t="e">
        <f t="shared" ca="1" si="113"/>
        <v>#N/A</v>
      </c>
      <c r="AE219" s="324">
        <f t="shared" ca="1" si="92"/>
        <v>974.13254739184151</v>
      </c>
      <c r="AG219" s="306">
        <f t="shared" ca="1" si="114"/>
        <v>-53.327571155111059</v>
      </c>
      <c r="AH219" s="304">
        <f t="shared" ca="1" si="115"/>
        <v>-43.708514684354562</v>
      </c>
    </row>
    <row r="220" spans="1:34" x14ac:dyDescent="0.2">
      <c r="A220" s="347">
        <f t="shared" ca="1" si="93"/>
        <v>0.1</v>
      </c>
      <c r="B220" s="304">
        <f t="shared" ca="1" si="94"/>
        <v>3.6000000000000028</v>
      </c>
      <c r="D220" s="306">
        <f t="shared" ca="1" si="95"/>
        <v>-8.2202054062042915</v>
      </c>
      <c r="E220" s="307">
        <f t="shared" ca="1" si="96"/>
        <v>-50.688571309112334</v>
      </c>
      <c r="F220" s="304">
        <f t="shared" ca="1" si="97"/>
        <v>51.350784203156586</v>
      </c>
      <c r="G220" s="306">
        <f t="shared" ca="1" si="98"/>
        <v>45.612431192566284</v>
      </c>
      <c r="H220" s="307">
        <f t="shared" ca="1" si="99"/>
        <v>225.84678944672032</v>
      </c>
      <c r="I220" s="304">
        <f t="shared" ca="1" si="100"/>
        <v>230.4067407492407</v>
      </c>
      <c r="J220" s="306">
        <f t="shared" ca="1" si="101"/>
        <v>189.53379252350149</v>
      </c>
      <c r="K220" s="307">
        <f t="shared" ca="1" si="102"/>
        <v>996.97066919305917</v>
      </c>
      <c r="L220" s="304">
        <f t="shared" ca="1" si="87"/>
        <v>1014.8268688498536</v>
      </c>
      <c r="M220" s="306">
        <f t="shared" ca="1" si="103"/>
        <v>1.3715151043332499</v>
      </c>
      <c r="N220" s="304">
        <f t="shared" ca="1" si="104"/>
        <v>78.582027016739985</v>
      </c>
      <c r="P220" s="310">
        <f t="shared" ca="1" si="105"/>
        <v>23</v>
      </c>
      <c r="Q220" s="304">
        <f t="shared" ca="1" si="106"/>
        <v>0</v>
      </c>
      <c r="R220" s="306">
        <f t="shared" ca="1" si="107"/>
        <v>0</v>
      </c>
      <c r="S220" s="307">
        <f t="shared" ca="1" si="108"/>
        <v>4.5130000000000043</v>
      </c>
      <c r="T220" s="304">
        <f t="shared" ca="1" si="88"/>
        <v>44.272530000000046</v>
      </c>
      <c r="U220" s="311">
        <f t="shared" ca="1" si="89"/>
        <v>0</v>
      </c>
      <c r="V220" s="306">
        <f t="shared" ca="1" si="90"/>
        <v>1.108669974206957</v>
      </c>
      <c r="W220" s="304">
        <f t="shared" ca="1" si="91"/>
        <v>179.65637106525645</v>
      </c>
      <c r="Y220" s="314" t="str">
        <f t="shared" ca="1" si="109"/>
        <v/>
      </c>
      <c r="Z220" s="315" t="str">
        <f t="shared" ca="1" si="110"/>
        <v/>
      </c>
      <c r="AA220" s="316" t="str">
        <f t="shared" ca="1" si="111"/>
        <v/>
      </c>
      <c r="AC220" s="310" t="e">
        <f t="shared" ca="1" si="112"/>
        <v>#N/A</v>
      </c>
      <c r="AD220" s="323" t="e">
        <f t="shared" ca="1" si="113"/>
        <v>#N/A</v>
      </c>
      <c r="AE220" s="324">
        <f t="shared" ca="1" si="92"/>
        <v>996.97066919305917</v>
      </c>
      <c r="AG220" s="306">
        <f t="shared" ca="1" si="114"/>
        <v>-51.314353013700966</v>
      </c>
      <c r="AH220" s="304">
        <f t="shared" ca="1" si="115"/>
        <v>-41.696874813280331</v>
      </c>
    </row>
    <row r="221" spans="1:34" x14ac:dyDescent="0.2">
      <c r="A221" s="347">
        <f t="shared" ca="1" si="93"/>
        <v>0.1</v>
      </c>
      <c r="B221" s="304">
        <f t="shared" ca="1" si="94"/>
        <v>3.7000000000000028</v>
      </c>
      <c r="D221" s="306">
        <f t="shared" ca="1" si="95"/>
        <v>-7.8807097055648825</v>
      </c>
      <c r="E221" s="307">
        <f t="shared" ca="1" si="96"/>
        <v>-48.830787514029872</v>
      </c>
      <c r="F221" s="304">
        <f t="shared" ca="1" si="97"/>
        <v>49.462626241473679</v>
      </c>
      <c r="G221" s="306">
        <f t="shared" ca="1" si="98"/>
        <v>44.824360222009794</v>
      </c>
      <c r="H221" s="307">
        <f t="shared" ca="1" si="99"/>
        <v>220.96371069531733</v>
      </c>
      <c r="I221" s="304">
        <f t="shared" ca="1" si="100"/>
        <v>225.46437570835087</v>
      </c>
      <c r="J221" s="306">
        <f t="shared" ca="1" si="101"/>
        <v>194.0556320942303</v>
      </c>
      <c r="K221" s="307">
        <f t="shared" ca="1" si="102"/>
        <v>1019.311194200161</v>
      </c>
      <c r="L221" s="304">
        <f t="shared" ca="1" si="87"/>
        <v>1037.6188601645836</v>
      </c>
      <c r="M221" s="306">
        <f t="shared" ca="1" si="103"/>
        <v>1.3706537553004692</v>
      </c>
      <c r="N221" s="304">
        <f t="shared" ca="1" si="104"/>
        <v>78.532675352473973</v>
      </c>
      <c r="P221" s="310">
        <f t="shared" ca="1" si="105"/>
        <v>23</v>
      </c>
      <c r="Q221" s="304">
        <f t="shared" ca="1" si="106"/>
        <v>0</v>
      </c>
      <c r="R221" s="306">
        <f t="shared" ca="1" si="107"/>
        <v>0</v>
      </c>
      <c r="S221" s="307">
        <f t="shared" ca="1" si="108"/>
        <v>4.5130000000000043</v>
      </c>
      <c r="T221" s="304">
        <f t="shared" ca="1" si="88"/>
        <v>44.272530000000046</v>
      </c>
      <c r="U221" s="311">
        <f t="shared" ca="1" si="89"/>
        <v>0</v>
      </c>
      <c r="V221" s="306">
        <f t="shared" ca="1" si="90"/>
        <v>1.1061896164095295</v>
      </c>
      <c r="W221" s="304">
        <f t="shared" ca="1" si="91"/>
        <v>171.64668334311162</v>
      </c>
      <c r="Y221" s="314" t="str">
        <f t="shared" ca="1" si="109"/>
        <v/>
      </c>
      <c r="Z221" s="315" t="str">
        <f t="shared" ca="1" si="110"/>
        <v/>
      </c>
      <c r="AA221" s="316" t="str">
        <f t="shared" ca="1" si="111"/>
        <v/>
      </c>
      <c r="AC221" s="310" t="e">
        <f t="shared" ca="1" si="112"/>
        <v>#N/A</v>
      </c>
      <c r="AD221" s="323" t="e">
        <f t="shared" ca="1" si="113"/>
        <v>#N/A</v>
      </c>
      <c r="AE221" s="324">
        <f t="shared" ca="1" si="92"/>
        <v>1019.311194200161</v>
      </c>
      <c r="AG221" s="306">
        <f t="shared" ca="1" si="114"/>
        <v>-49.424486793925709</v>
      </c>
      <c r="AH221" s="304">
        <f t="shared" ca="1" si="115"/>
        <v>-39.808635290329335</v>
      </c>
    </row>
    <row r="222" spans="1:34" x14ac:dyDescent="0.2">
      <c r="A222" s="347">
        <f t="shared" ca="1" si="93"/>
        <v>0.1</v>
      </c>
      <c r="B222" s="304">
        <f t="shared" ca="1" si="94"/>
        <v>3.8000000000000029</v>
      </c>
      <c r="D222" s="306">
        <f t="shared" ca="1" si="95"/>
        <v>-7.5614703038489752</v>
      </c>
      <c r="E222" s="307">
        <f t="shared" ca="1" si="96"/>
        <v>-47.084609796449755</v>
      </c>
      <c r="F222" s="304">
        <f t="shared" ca="1" si="97"/>
        <v>47.687905309836395</v>
      </c>
      <c r="G222" s="306">
        <f t="shared" ca="1" si="98"/>
        <v>44.068213191624899</v>
      </c>
      <c r="H222" s="307">
        <f t="shared" ca="1" si="99"/>
        <v>216.25524971567236</v>
      </c>
      <c r="I222" s="304">
        <f t="shared" ca="1" si="100"/>
        <v>220.69966117665498</v>
      </c>
      <c r="J222" s="306">
        <f t="shared" ca="1" si="101"/>
        <v>198.50026076491204</v>
      </c>
      <c r="K222" s="307">
        <f t="shared" ca="1" si="102"/>
        <v>1041.1721422207106</v>
      </c>
      <c r="L222" s="304">
        <f t="shared" ca="1" si="87"/>
        <v>1059.9253668349493</v>
      </c>
      <c r="M222" s="306">
        <f t="shared" ca="1" si="103"/>
        <v>1.3697700579238259</v>
      </c>
      <c r="N222" s="304">
        <f t="shared" ca="1" si="104"/>
        <v>78.482043222425531</v>
      </c>
      <c r="P222" s="310">
        <f t="shared" ca="1" si="105"/>
        <v>23</v>
      </c>
      <c r="Q222" s="304">
        <f t="shared" ca="1" si="106"/>
        <v>0</v>
      </c>
      <c r="R222" s="306">
        <f t="shared" ca="1" si="107"/>
        <v>0</v>
      </c>
      <c r="S222" s="307">
        <f t="shared" ca="1" si="108"/>
        <v>4.5130000000000043</v>
      </c>
      <c r="T222" s="304">
        <f t="shared" ca="1" si="88"/>
        <v>44.272530000000046</v>
      </c>
      <c r="U222" s="311">
        <f t="shared" ca="1" si="89"/>
        <v>0</v>
      </c>
      <c r="V222" s="306">
        <f t="shared" ca="1" si="90"/>
        <v>1.1037676023370284</v>
      </c>
      <c r="W222" s="304">
        <f t="shared" ca="1" si="91"/>
        <v>164.10845293679654</v>
      </c>
      <c r="Y222" s="314" t="str">
        <f t="shared" ca="1" si="109"/>
        <v/>
      </c>
      <c r="Z222" s="315" t="str">
        <f t="shared" ca="1" si="110"/>
        <v/>
      </c>
      <c r="AA222" s="316" t="str">
        <f t="shared" ca="1" si="111"/>
        <v/>
      </c>
      <c r="AC222" s="310" t="e">
        <f t="shared" ca="1" si="112"/>
        <v>#N/A</v>
      </c>
      <c r="AD222" s="323" t="e">
        <f t="shared" ca="1" si="113"/>
        <v>#N/A</v>
      </c>
      <c r="AE222" s="324">
        <f t="shared" ca="1" si="92"/>
        <v>1041.1721422207106</v>
      </c>
      <c r="AG222" s="306">
        <f t="shared" ca="1" si="114"/>
        <v>-47.648007061962133</v>
      </c>
      <c r="AH222" s="304">
        <f t="shared" ca="1" si="115"/>
        <v>-38.033831895216366</v>
      </c>
    </row>
    <row r="223" spans="1:34" x14ac:dyDescent="0.2">
      <c r="A223" s="347">
        <f t="shared" ca="1" si="93"/>
        <v>0.1</v>
      </c>
      <c r="B223" s="304">
        <f t="shared" ca="1" si="94"/>
        <v>3.900000000000003</v>
      </c>
      <c r="D223" s="306">
        <f t="shared" ca="1" si="95"/>
        <v>-7.2608822393590193</v>
      </c>
      <c r="E223" s="307">
        <f t="shared" ca="1" si="96"/>
        <v>-45.441213251166943</v>
      </c>
      <c r="F223" s="304">
        <f t="shared" ca="1" si="97"/>
        <v>46.017651750517103</v>
      </c>
      <c r="G223" s="306">
        <f t="shared" ca="1" si="98"/>
        <v>43.342124967688996</v>
      </c>
      <c r="H223" s="307">
        <f t="shared" ca="1" si="99"/>
        <v>211.71112839055567</v>
      </c>
      <c r="I223" s="304">
        <f t="shared" ca="1" si="100"/>
        <v>216.10215566050496</v>
      </c>
      <c r="J223" s="306">
        <f t="shared" ca="1" si="101"/>
        <v>202.87077767287775</v>
      </c>
      <c r="K223" s="307">
        <f t="shared" ca="1" si="102"/>
        <v>1062.5704611260221</v>
      </c>
      <c r="L223" s="304">
        <f t="shared" ca="1" si="87"/>
        <v>1081.7636235754858</v>
      </c>
      <c r="M223" s="306">
        <f t="shared" ca="1" si="103"/>
        <v>1.3688636290253138</v>
      </c>
      <c r="N223" s="304">
        <f t="shared" ca="1" si="104"/>
        <v>78.430108672112098</v>
      </c>
      <c r="P223" s="310">
        <f t="shared" ca="1" si="105"/>
        <v>23</v>
      </c>
      <c r="Q223" s="304">
        <f t="shared" ca="1" si="106"/>
        <v>0</v>
      </c>
      <c r="R223" s="306">
        <f t="shared" ca="1" si="107"/>
        <v>0</v>
      </c>
      <c r="S223" s="307">
        <f t="shared" ca="1" si="108"/>
        <v>4.5130000000000043</v>
      </c>
      <c r="T223" s="304">
        <f t="shared" ca="1" si="88"/>
        <v>44.272530000000046</v>
      </c>
      <c r="U223" s="311">
        <f t="shared" ca="1" si="89"/>
        <v>0</v>
      </c>
      <c r="V223" s="306">
        <f t="shared" ca="1" si="90"/>
        <v>1.1014017129550493</v>
      </c>
      <c r="W223" s="304">
        <f t="shared" ca="1" si="91"/>
        <v>157.0051585191116</v>
      </c>
      <c r="Y223" s="314" t="str">
        <f t="shared" ca="1" si="109"/>
        <v/>
      </c>
      <c r="Z223" s="315" t="str">
        <f t="shared" ca="1" si="110"/>
        <v/>
      </c>
      <c r="AA223" s="316" t="str">
        <f t="shared" ca="1" si="111"/>
        <v/>
      </c>
      <c r="AC223" s="310" t="e">
        <f t="shared" ca="1" si="112"/>
        <v>#N/A</v>
      </c>
      <c r="AD223" s="323" t="e">
        <f t="shared" ca="1" si="113"/>
        <v>#N/A</v>
      </c>
      <c r="AE223" s="324">
        <f t="shared" ca="1" si="92"/>
        <v>1062.5704611260221</v>
      </c>
      <c r="AG223" s="306">
        <f t="shared" ca="1" si="114"/>
        <v>-45.975942923517692</v>
      </c>
      <c r="AH223" s="304">
        <f t="shared" ca="1" si="115"/>
        <v>-36.363495000398046</v>
      </c>
    </row>
    <row r="224" spans="1:34" x14ac:dyDescent="0.2">
      <c r="A224" s="347">
        <f t="shared" ca="1" si="93"/>
        <v>0.1</v>
      </c>
      <c r="B224" s="304">
        <f t="shared" ca="1" si="94"/>
        <v>4.0000000000000027</v>
      </c>
      <c r="D224" s="306">
        <f t="shared" ca="1" si="95"/>
        <v>-6.9774974927710831</v>
      </c>
      <c r="E224" s="307">
        <f t="shared" ca="1" si="96"/>
        <v>-43.892635972234501</v>
      </c>
      <c r="F224" s="304">
        <f t="shared" ca="1" si="97"/>
        <v>44.443773060494323</v>
      </c>
      <c r="G224" s="306">
        <f t="shared" ca="1" si="98"/>
        <v>42.644375218411888</v>
      </c>
      <c r="H224" s="307">
        <f t="shared" ca="1" si="99"/>
        <v>207.32186479333222</v>
      </c>
      <c r="I224" s="304">
        <f t="shared" ca="1" si="100"/>
        <v>211.66222704855355</v>
      </c>
      <c r="J224" s="306">
        <f t="shared" ca="1" si="101"/>
        <v>207.1701026821828</v>
      </c>
      <c r="K224" s="307">
        <f t="shared" ca="1" si="102"/>
        <v>1083.5221107852165</v>
      </c>
      <c r="L224" s="304">
        <f t="shared" ca="1" si="87"/>
        <v>1103.1498610822543</v>
      </c>
      <c r="M224" s="306">
        <f t="shared" ca="1" si="103"/>
        <v>1.3679340703475724</v>
      </c>
      <c r="N224" s="304">
        <f t="shared" ca="1" si="104"/>
        <v>78.376848883067751</v>
      </c>
      <c r="P224" s="310">
        <f t="shared" ca="1" si="105"/>
        <v>23</v>
      </c>
      <c r="Q224" s="304">
        <f t="shared" ca="1" si="106"/>
        <v>0</v>
      </c>
      <c r="R224" s="306">
        <f t="shared" ca="1" si="107"/>
        <v>0</v>
      </c>
      <c r="S224" s="307">
        <f t="shared" ca="1" si="108"/>
        <v>4.5130000000000043</v>
      </c>
      <c r="T224" s="304">
        <f t="shared" ca="1" si="88"/>
        <v>44.272530000000046</v>
      </c>
      <c r="U224" s="311">
        <f t="shared" ca="1" si="89"/>
        <v>0</v>
      </c>
      <c r="V224" s="306">
        <f t="shared" ca="1" si="90"/>
        <v>1.0990898623353917</v>
      </c>
      <c r="W224" s="304">
        <f t="shared" ca="1" si="91"/>
        <v>150.30377927473506</v>
      </c>
      <c r="Y224" s="314" t="str">
        <f t="shared" ca="1" si="109"/>
        <v/>
      </c>
      <c r="Z224" s="315" t="str">
        <f t="shared" ca="1" si="110"/>
        <v/>
      </c>
      <c r="AA224" s="316" t="str">
        <f t="shared" ca="1" si="111"/>
        <v/>
      </c>
      <c r="AC224" s="310">
        <f t="shared" ca="1" si="112"/>
        <v>4.0000000000000027</v>
      </c>
      <c r="AD224" s="323">
        <f t="shared" ca="1" si="113"/>
        <v>207.1701026821828</v>
      </c>
      <c r="AE224" s="324">
        <f t="shared" ca="1" si="92"/>
        <v>1083.5221107852165</v>
      </c>
      <c r="AG224" s="306">
        <f t="shared" ca="1" si="114"/>
        <v>-44.400200584230774</v>
      </c>
      <c r="AH224" s="304">
        <f t="shared" ca="1" si="115"/>
        <v>-34.789532133638701</v>
      </c>
    </row>
    <row r="225" spans="1:34" x14ac:dyDescent="0.2">
      <c r="A225" s="347">
        <f t="shared" ca="1" si="93"/>
        <v>0.1</v>
      </c>
      <c r="B225" s="304">
        <f t="shared" ca="1" si="94"/>
        <v>4.1000000000000023</v>
      </c>
      <c r="D225" s="306">
        <f t="shared" ca="1" si="95"/>
        <v>-6.710006823832491</v>
      </c>
      <c r="E225" s="307">
        <f t="shared" ca="1" si="96"/>
        <v>-42.431679186715094</v>
      </c>
      <c r="F225" s="304">
        <f t="shared" ca="1" si="97"/>
        <v>42.958952386902887</v>
      </c>
      <c r="G225" s="306">
        <f t="shared" ca="1" si="98"/>
        <v>41.973374536028636</v>
      </c>
      <c r="H225" s="307">
        <f t="shared" ca="1" si="99"/>
        <v>203.07869687466072</v>
      </c>
      <c r="I225" s="304">
        <f t="shared" ca="1" si="100"/>
        <v>207.37097505256628</v>
      </c>
      <c r="J225" s="306">
        <f t="shared" ca="1" si="101"/>
        <v>211.40099016990482</v>
      </c>
      <c r="K225" s="307">
        <f t="shared" ca="1" si="102"/>
        <v>1104.0421388686161</v>
      </c>
      <c r="L225" s="304">
        <f t="shared" ca="1" si="87"/>
        <v>1124.0993830806974</v>
      </c>
      <c r="M225" s="306">
        <f t="shared" ca="1" si="103"/>
        <v>1.3669809680904517</v>
      </c>
      <c r="N225" s="304">
        <f t="shared" ca="1" si="104"/>
        <v>78.322240146290341</v>
      </c>
      <c r="P225" s="310">
        <f t="shared" ca="1" si="105"/>
        <v>23</v>
      </c>
      <c r="Q225" s="304">
        <f t="shared" ca="1" si="106"/>
        <v>0</v>
      </c>
      <c r="R225" s="306">
        <f t="shared" ca="1" si="107"/>
        <v>0</v>
      </c>
      <c r="S225" s="307">
        <f t="shared" ca="1" si="108"/>
        <v>4.5130000000000043</v>
      </c>
      <c r="T225" s="304">
        <f t="shared" ca="1" si="88"/>
        <v>44.272530000000046</v>
      </c>
      <c r="U225" s="311">
        <f t="shared" ca="1" si="89"/>
        <v>0</v>
      </c>
      <c r="V225" s="306">
        <f t="shared" ca="1" si="90"/>
        <v>1.0968300872207644</v>
      </c>
      <c r="W225" s="304">
        <f t="shared" ca="1" si="91"/>
        <v>143.97439774159466</v>
      </c>
      <c r="Y225" s="314" t="str">
        <f t="shared" ca="1" si="109"/>
        <v/>
      </c>
      <c r="Z225" s="315" t="str">
        <f t="shared" ca="1" si="110"/>
        <v/>
      </c>
      <c r="AA225" s="316" t="str">
        <f t="shared" ca="1" si="111"/>
        <v/>
      </c>
      <c r="AC225" s="310" t="e">
        <f t="shared" ca="1" si="112"/>
        <v>#N/A</v>
      </c>
      <c r="AD225" s="323" t="e">
        <f t="shared" ca="1" si="113"/>
        <v>#N/A</v>
      </c>
      <c r="AE225" s="324">
        <f t="shared" ca="1" si="92"/>
        <v>1104.0421388686161</v>
      </c>
      <c r="AG225" s="306">
        <f t="shared" ca="1" si="114"/>
        <v>-42.913461842826649</v>
      </c>
      <c r="AH225" s="304">
        <f t="shared" ca="1" si="115"/>
        <v>-33.3046264734622</v>
      </c>
    </row>
    <row r="226" spans="1:34" x14ac:dyDescent="0.2">
      <c r="A226" s="347">
        <f t="shared" ca="1" si="93"/>
        <v>0.1</v>
      </c>
      <c r="B226" s="304">
        <f t="shared" ca="1" si="94"/>
        <v>4.200000000000002</v>
      </c>
      <c r="D226" s="306">
        <f t="shared" ca="1" si="95"/>
        <v>-6.457224024114784</v>
      </c>
      <c r="E226" s="307">
        <f t="shared" ca="1" si="96"/>
        <v>-41.05182067180192</v>
      </c>
      <c r="F226" s="304">
        <f t="shared" ca="1" si="97"/>
        <v>41.556560523789599</v>
      </c>
      <c r="G226" s="306">
        <f t="shared" ca="1" si="98"/>
        <v>41.327652133617157</v>
      </c>
      <c r="H226" s="307">
        <f t="shared" ca="1" si="99"/>
        <v>198.97351480748054</v>
      </c>
      <c r="I226" s="304">
        <f t="shared" ca="1" si="100"/>
        <v>203.22016244880808</v>
      </c>
      <c r="J226" s="306">
        <f t="shared" ca="1" si="101"/>
        <v>215.56604150338711</v>
      </c>
      <c r="K226" s="307">
        <f t="shared" ca="1" si="102"/>
        <v>1124.1447494527231</v>
      </c>
      <c r="L226" s="304">
        <f t="shared" ca="1" si="87"/>
        <v>1144.6266360571753</v>
      </c>
      <c r="M226" s="306">
        <f t="shared" ca="1" si="103"/>
        <v>1.3660038924203044</v>
      </c>
      <c r="N226" s="304">
        <f t="shared" ca="1" si="104"/>
        <v>78.26625783412598</v>
      </c>
      <c r="P226" s="310">
        <f t="shared" ca="1" si="105"/>
        <v>23</v>
      </c>
      <c r="Q226" s="304">
        <f t="shared" ca="1" si="106"/>
        <v>0</v>
      </c>
      <c r="R226" s="306">
        <f t="shared" ca="1" si="107"/>
        <v>0</v>
      </c>
      <c r="S226" s="307">
        <f t="shared" ca="1" si="108"/>
        <v>4.5130000000000043</v>
      </c>
      <c r="T226" s="304">
        <f t="shared" ca="1" si="88"/>
        <v>44.272530000000046</v>
      </c>
      <c r="U226" s="311">
        <f t="shared" ca="1" si="89"/>
        <v>0</v>
      </c>
      <c r="V226" s="306">
        <f t="shared" ca="1" si="90"/>
        <v>1.0946205375968878</v>
      </c>
      <c r="W226" s="304">
        <f t="shared" ca="1" si="91"/>
        <v>137.98985446379575</v>
      </c>
      <c r="Y226" s="314" t="str">
        <f t="shared" ca="1" si="109"/>
        <v/>
      </c>
      <c r="Z226" s="315" t="str">
        <f t="shared" ca="1" si="110"/>
        <v/>
      </c>
      <c r="AA226" s="316" t="str">
        <f t="shared" ca="1" si="111"/>
        <v/>
      </c>
      <c r="AC226" s="310" t="e">
        <f t="shared" ca="1" si="112"/>
        <v>#N/A</v>
      </c>
      <c r="AD226" s="323" t="e">
        <f t="shared" ca="1" si="113"/>
        <v>#N/A</v>
      </c>
      <c r="AE226" s="324">
        <f t="shared" ca="1" si="92"/>
        <v>1124.1447494527231</v>
      </c>
      <c r="AG226" s="306">
        <f t="shared" ca="1" si="114"/>
        <v>-41.509096085443133</v>
      </c>
      <c r="AH226" s="304">
        <f t="shared" ca="1" si="115"/>
        <v>-31.902148845910595</v>
      </c>
    </row>
    <row r="227" spans="1:34" x14ac:dyDescent="0.2">
      <c r="A227" s="347">
        <f t="shared" ca="1" si="93"/>
        <v>0.1</v>
      </c>
      <c r="B227" s="304">
        <f t="shared" ca="1" si="94"/>
        <v>4.3000000000000016</v>
      </c>
      <c r="D227" s="306">
        <f t="shared" ca="1" si="95"/>
        <v>-6.2180722241878792</v>
      </c>
      <c r="E227" s="307">
        <f t="shared" ca="1" si="96"/>
        <v>-39.747139467137288</v>
      </c>
      <c r="F227" s="304">
        <f t="shared" ca="1" si="97"/>
        <v>40.2305793893809</v>
      </c>
      <c r="G227" s="306">
        <f t="shared" ca="1" si="98"/>
        <v>40.705844911198369</v>
      </c>
      <c r="H227" s="307">
        <f t="shared" ca="1" si="99"/>
        <v>194.99880086076681</v>
      </c>
      <c r="I227" s="304">
        <f t="shared" ca="1" si="100"/>
        <v>199.20215397196768</v>
      </c>
      <c r="J227" s="306">
        <f t="shared" ca="1" si="101"/>
        <v>219.66771635562787</v>
      </c>
      <c r="K227" s="307">
        <f t="shared" ca="1" si="102"/>
        <v>1143.8433652361355</v>
      </c>
      <c r="L227" s="304">
        <f t="shared" ca="1" si="87"/>
        <v>1164.7452724967909</v>
      </c>
      <c r="M227" s="306">
        <f t="shared" ca="1" si="103"/>
        <v>1.3650023969509988</v>
      </c>
      <c r="N227" s="304">
        <f t="shared" ca="1" si="104"/>
        <v>78.208876370533304</v>
      </c>
      <c r="P227" s="310">
        <f t="shared" ca="1" si="105"/>
        <v>23</v>
      </c>
      <c r="Q227" s="304">
        <f t="shared" ca="1" si="106"/>
        <v>0</v>
      </c>
      <c r="R227" s="306">
        <f t="shared" ca="1" si="107"/>
        <v>0</v>
      </c>
      <c r="S227" s="307">
        <f t="shared" ca="1" si="108"/>
        <v>4.5130000000000043</v>
      </c>
      <c r="T227" s="304">
        <f t="shared" ca="1" si="88"/>
        <v>44.272530000000046</v>
      </c>
      <c r="U227" s="311">
        <f t="shared" ca="1" si="89"/>
        <v>0</v>
      </c>
      <c r="V227" s="306">
        <f t="shared" ca="1" si="90"/>
        <v>1.0924594681572344</v>
      </c>
      <c r="W227" s="304">
        <f t="shared" ca="1" si="91"/>
        <v>132.32544684778486</v>
      </c>
      <c r="Y227" s="314" t="str">
        <f t="shared" ca="1" si="109"/>
        <v/>
      </c>
      <c r="Z227" s="315" t="str">
        <f t="shared" ca="1" si="110"/>
        <v/>
      </c>
      <c r="AA227" s="316" t="str">
        <f t="shared" ca="1" si="111"/>
        <v/>
      </c>
      <c r="AC227" s="310" t="e">
        <f t="shared" ca="1" si="112"/>
        <v>#N/A</v>
      </c>
      <c r="AD227" s="323" t="e">
        <f t="shared" ca="1" si="113"/>
        <v>#N/A</v>
      </c>
      <c r="AE227" s="324">
        <f t="shared" ca="1" si="92"/>
        <v>1143.8433652361355</v>
      </c>
      <c r="AG227" s="306">
        <f t="shared" ca="1" si="114"/>
        <v>-40.181083760324846</v>
      </c>
      <c r="AH227" s="304">
        <f t="shared" ca="1" si="115"/>
        <v>-30.576081201816002</v>
      </c>
    </row>
    <row r="228" spans="1:34" x14ac:dyDescent="0.2">
      <c r="A228" s="347">
        <f t="shared" ca="1" si="93"/>
        <v>0.1</v>
      </c>
      <c r="B228" s="304">
        <f t="shared" ca="1" si="94"/>
        <v>4.4000000000000012</v>
      </c>
      <c r="D228" s="306">
        <f t="shared" ca="1" si="95"/>
        <v>-5.9915719535198191</v>
      </c>
      <c r="E228" s="307">
        <f t="shared" ca="1" si="96"/>
        <v>-38.512250223676055</v>
      </c>
      <c r="F228" s="304">
        <f t="shared" ca="1" si="97"/>
        <v>38.975535297994838</v>
      </c>
      <c r="G228" s="306">
        <f t="shared" ca="1" si="98"/>
        <v>40.106687715846384</v>
      </c>
      <c r="H228" s="307">
        <f t="shared" ca="1" si="99"/>
        <v>191.14757583839921</v>
      </c>
      <c r="I228" s="304">
        <f t="shared" ca="1" si="100"/>
        <v>195.30986188217173</v>
      </c>
      <c r="J228" s="306">
        <f t="shared" ca="1" si="101"/>
        <v>223.70834298698011</v>
      </c>
      <c r="K228" s="307">
        <f t="shared" ca="1" si="102"/>
        <v>1163.1506840710938</v>
      </c>
      <c r="L228" s="304">
        <f t="shared" ca="1" si="87"/>
        <v>1184.4682083437417</v>
      </c>
      <c r="M228" s="306">
        <f t="shared" ca="1" si="103"/>
        <v>1.3639760181955238</v>
      </c>
      <c r="N228" s="304">
        <f t="shared" ca="1" si="104"/>
        <v>78.150069199662695</v>
      </c>
      <c r="P228" s="310">
        <f t="shared" ca="1" si="105"/>
        <v>23</v>
      </c>
      <c r="Q228" s="304">
        <f t="shared" ca="1" si="106"/>
        <v>0</v>
      </c>
      <c r="R228" s="306">
        <f t="shared" ca="1" si="107"/>
        <v>0</v>
      </c>
      <c r="S228" s="307">
        <f t="shared" ca="1" si="108"/>
        <v>4.5130000000000043</v>
      </c>
      <c r="T228" s="304">
        <f t="shared" ca="1" si="88"/>
        <v>44.272530000000046</v>
      </c>
      <c r="U228" s="311">
        <f t="shared" ca="1" si="89"/>
        <v>0</v>
      </c>
      <c r="V228" s="306">
        <f t="shared" ca="1" si="90"/>
        <v>1.0903452305606329</v>
      </c>
      <c r="W228" s="304">
        <f t="shared" ca="1" si="91"/>
        <v>126.95866585100444</v>
      </c>
      <c r="Y228" s="314" t="str">
        <f t="shared" ca="1" si="109"/>
        <v/>
      </c>
      <c r="Z228" s="315" t="str">
        <f t="shared" ca="1" si="110"/>
        <v/>
      </c>
      <c r="AA228" s="316" t="str">
        <f t="shared" ca="1" si="111"/>
        <v/>
      </c>
      <c r="AC228" s="310" t="e">
        <f t="shared" ca="1" si="112"/>
        <v>#N/A</v>
      </c>
      <c r="AD228" s="323" t="e">
        <f t="shared" ca="1" si="113"/>
        <v>#N/A</v>
      </c>
      <c r="AE228" s="324">
        <f t="shared" ca="1" si="92"/>
        <v>1163.1506840710938</v>
      </c>
      <c r="AG228" s="306">
        <f t="shared" ca="1" si="114"/>
        <v>-38.923949647010446</v>
      </c>
      <c r="AH228" s="304">
        <f t="shared" ca="1" si="115"/>
        <v>-29.32094988871809</v>
      </c>
    </row>
    <row r="229" spans="1:34" x14ac:dyDescent="0.2">
      <c r="A229" s="347">
        <f t="shared" ca="1" si="93"/>
        <v>0.1</v>
      </c>
      <c r="B229" s="304">
        <f t="shared" ca="1" si="94"/>
        <v>4.5000000000000009</v>
      </c>
      <c r="D229" s="306">
        <f t="shared" ca="1" si="95"/>
        <v>-5.7768307004826021</v>
      </c>
      <c r="E229" s="307">
        <f t="shared" ca="1" si="96"/>
        <v>-37.342245800238551</v>
      </c>
      <c r="F229" s="304">
        <f t="shared" ca="1" si="97"/>
        <v>37.786440614954351</v>
      </c>
      <c r="G229" s="306">
        <f t="shared" ca="1" si="98"/>
        <v>39.529004645798125</v>
      </c>
      <c r="H229" s="307">
        <f t="shared" ca="1" si="99"/>
        <v>187.41335125837534</v>
      </c>
      <c r="I229" s="304">
        <f t="shared" ca="1" si="100"/>
        <v>191.53669736680411</v>
      </c>
      <c r="J229" s="306">
        <f t="shared" ca="1" si="101"/>
        <v>227.69012760506234</v>
      </c>
      <c r="K229" s="307">
        <f t="shared" ca="1" si="102"/>
        <v>1182.0787304259325</v>
      </c>
      <c r="L229" s="304">
        <f t="shared" ca="1" si="87"/>
        <v>1203.8076753095545</v>
      </c>
      <c r="M229" s="306">
        <f t="shared" ca="1" si="103"/>
        <v>1.3629242749869626</v>
      </c>
      <c r="N229" s="304">
        <f t="shared" ca="1" si="104"/>
        <v>78.089808752680582</v>
      </c>
      <c r="P229" s="310">
        <f t="shared" ca="1" si="105"/>
        <v>23</v>
      </c>
      <c r="Q229" s="304">
        <f t="shared" ca="1" si="106"/>
        <v>0</v>
      </c>
      <c r="R229" s="306">
        <f t="shared" ca="1" si="107"/>
        <v>0</v>
      </c>
      <c r="S229" s="307">
        <f t="shared" ca="1" si="108"/>
        <v>4.5130000000000043</v>
      </c>
      <c r="T229" s="304">
        <f t="shared" ca="1" si="88"/>
        <v>44.272530000000046</v>
      </c>
      <c r="U229" s="311">
        <f t="shared" ca="1" si="89"/>
        <v>0</v>
      </c>
      <c r="V229" s="306">
        <f t="shared" ca="1" si="90"/>
        <v>1.0882762663947809</v>
      </c>
      <c r="W229" s="304">
        <f t="shared" ca="1" si="91"/>
        <v>121.86896514967449</v>
      </c>
      <c r="Y229" s="314" t="str">
        <f t="shared" ca="1" si="109"/>
        <v/>
      </c>
      <c r="Z229" s="315" t="str">
        <f t="shared" ca="1" si="110"/>
        <v/>
      </c>
      <c r="AA229" s="316" t="str">
        <f t="shared" ca="1" si="111"/>
        <v/>
      </c>
      <c r="AC229" s="310" t="e">
        <f t="shared" ca="1" si="112"/>
        <v>#N/A</v>
      </c>
      <c r="AD229" s="323" t="e">
        <f t="shared" ca="1" si="113"/>
        <v>#N/A</v>
      </c>
      <c r="AE229" s="324">
        <f t="shared" ca="1" si="92"/>
        <v>1182.0787304259325</v>
      </c>
      <c r="AG229" s="306">
        <f t="shared" ca="1" si="114"/>
        <v>-37.732704508361138</v>
      </c>
      <c r="AH229" s="304">
        <f t="shared" ca="1" si="115"/>
        <v>-28.131767305784251</v>
      </c>
    </row>
    <row r="230" spans="1:34" x14ac:dyDescent="0.2">
      <c r="A230" s="347">
        <f t="shared" ca="1" si="93"/>
        <v>0.1</v>
      </c>
      <c r="B230" s="304">
        <f t="shared" ca="1" si="94"/>
        <v>4.6000000000000005</v>
      </c>
      <c r="D230" s="306">
        <f t="shared" ca="1" si="95"/>
        <v>-5.5730337601879594</v>
      </c>
      <c r="E230" s="307">
        <f t="shared" ca="1" si="96"/>
        <v>-36.232646940691822</v>
      </c>
      <c r="F230" s="304">
        <f t="shared" ca="1" si="97"/>
        <v>36.658742608292215</v>
      </c>
      <c r="G230" s="306">
        <f t="shared" ca="1" si="98"/>
        <v>38.971701269779331</v>
      </c>
      <c r="H230" s="307">
        <f t="shared" ca="1" si="99"/>
        <v>183.79008656430616</v>
      </c>
      <c r="I230" s="304">
        <f t="shared" ca="1" si="100"/>
        <v>187.8765270574695</v>
      </c>
      <c r="J230" s="306">
        <f t="shared" ca="1" si="101"/>
        <v>231.61516290084123</v>
      </c>
      <c r="K230" s="307">
        <f t="shared" ca="1" si="102"/>
        <v>1200.6389023170666</v>
      </c>
      <c r="L230" s="304">
        <f t="shared" ca="1" si="87"/>
        <v>1222.7752685766563</v>
      </c>
      <c r="M230" s="306">
        <f t="shared" ca="1" si="103"/>
        <v>1.3618466678674996</v>
      </c>
      <c r="N230" s="304">
        <f t="shared" ca="1" si="104"/>
        <v>78.028066412762115</v>
      </c>
      <c r="P230" s="310">
        <f t="shared" ca="1" si="105"/>
        <v>23</v>
      </c>
      <c r="Q230" s="304">
        <f t="shared" ca="1" si="106"/>
        <v>0</v>
      </c>
      <c r="R230" s="306">
        <f t="shared" ca="1" si="107"/>
        <v>0</v>
      </c>
      <c r="S230" s="307">
        <f t="shared" ca="1" si="108"/>
        <v>4.5130000000000043</v>
      </c>
      <c r="T230" s="304">
        <f t="shared" ca="1" si="88"/>
        <v>44.272530000000046</v>
      </c>
      <c r="U230" s="311">
        <f t="shared" ca="1" si="89"/>
        <v>0</v>
      </c>
      <c r="V230" s="306">
        <f t="shared" ca="1" si="90"/>
        <v>1.0862511007696414</v>
      </c>
      <c r="W230" s="304">
        <f t="shared" ca="1" si="91"/>
        <v>117.03755827194578</v>
      </c>
      <c r="Y230" s="314" t="str">
        <f t="shared" ca="1" si="109"/>
        <v/>
      </c>
      <c r="Z230" s="315" t="str">
        <f t="shared" ca="1" si="110"/>
        <v/>
      </c>
      <c r="AA230" s="316" t="str">
        <f t="shared" ca="1" si="111"/>
        <v/>
      </c>
      <c r="AC230" s="310" t="e">
        <f t="shared" ca="1" si="112"/>
        <v>#N/A</v>
      </c>
      <c r="AD230" s="323" t="e">
        <f t="shared" ca="1" si="113"/>
        <v>#N/A</v>
      </c>
      <c r="AE230" s="324">
        <f t="shared" ca="1" si="92"/>
        <v>1200.6389023170666</v>
      </c>
      <c r="AG230" s="306">
        <f t="shared" ca="1" si="114"/>
        <v>-36.602793939211445</v>
      </c>
      <c r="AH230" s="304">
        <f t="shared" ca="1" si="115"/>
        <v>-27.003980755522797</v>
      </c>
    </row>
    <row r="231" spans="1:34" x14ac:dyDescent="0.2">
      <c r="A231" s="347">
        <f t="shared" ca="1" si="93"/>
        <v>0.1</v>
      </c>
      <c r="B231" s="304">
        <f t="shared" ca="1" si="94"/>
        <v>4.7</v>
      </c>
      <c r="D231" s="306">
        <f t="shared" ca="1" si="95"/>
        <v>-5.3794361911709148</v>
      </c>
      <c r="E231" s="307">
        <f t="shared" ca="1" si="96"/>
        <v>-35.179358047736628</v>
      </c>
      <c r="F231" s="304">
        <f t="shared" ca="1" si="97"/>
        <v>35.588278497080061</v>
      </c>
      <c r="G231" s="306">
        <f t="shared" ca="1" si="98"/>
        <v>38.433757650662237</v>
      </c>
      <c r="H231" s="307">
        <f t="shared" ca="1" si="99"/>
        <v>180.27215075953251</v>
      </c>
      <c r="I231" s="304">
        <f t="shared" ca="1" si="100"/>
        <v>184.32363404245655</v>
      </c>
      <c r="J231" s="306">
        <f t="shared" ca="1" si="101"/>
        <v>235.48543584686331</v>
      </c>
      <c r="K231" s="307">
        <f t="shared" ca="1" si="102"/>
        <v>1218.8420141832585</v>
      </c>
      <c r="L231" s="304">
        <f t="shared" ca="1" si="87"/>
        <v>1241.3819903777762</v>
      </c>
      <c r="M231" s="306">
        <f t="shared" ca="1" si="103"/>
        <v>1.360742678444014</v>
      </c>
      <c r="N231" s="304">
        <f t="shared" ca="1" si="104"/>
        <v>77.964812478169307</v>
      </c>
      <c r="P231" s="310">
        <f t="shared" ca="1" si="105"/>
        <v>23</v>
      </c>
      <c r="Q231" s="304">
        <f t="shared" ca="1" si="106"/>
        <v>0</v>
      </c>
      <c r="R231" s="306">
        <f t="shared" ca="1" si="107"/>
        <v>0</v>
      </c>
      <c r="S231" s="307">
        <f t="shared" ca="1" si="108"/>
        <v>4.5130000000000043</v>
      </c>
      <c r="T231" s="304">
        <f t="shared" ca="1" si="88"/>
        <v>44.272530000000046</v>
      </c>
      <c r="U231" s="311">
        <f t="shared" ca="1" si="89"/>
        <v>0</v>
      </c>
      <c r="V231" s="306">
        <f t="shared" ca="1" si="90"/>
        <v>1.0842683364741135</v>
      </c>
      <c r="W231" s="304">
        <f t="shared" ca="1" si="91"/>
        <v>112.44723987814922</v>
      </c>
      <c r="Y231" s="314" t="str">
        <f t="shared" ca="1" si="109"/>
        <v/>
      </c>
      <c r="Z231" s="315" t="str">
        <f t="shared" ca="1" si="110"/>
        <v/>
      </c>
      <c r="AA231" s="316" t="str">
        <f t="shared" ca="1" si="111"/>
        <v>Satellite</v>
      </c>
      <c r="AC231" s="310" t="e">
        <f t="shared" ca="1" si="112"/>
        <v>#N/A</v>
      </c>
      <c r="AD231" s="323" t="e">
        <f t="shared" ca="1" si="113"/>
        <v>#N/A</v>
      </c>
      <c r="AE231" s="324">
        <f t="shared" ca="1" si="92"/>
        <v>1218.8420141832585</v>
      </c>
      <c r="AG231" s="306">
        <f t="shared" ca="1" si="114"/>
        <v>-35.530053411464721</v>
      </c>
      <c r="AH231" s="304">
        <f t="shared" ca="1" si="115"/>
        <v>-25.933427492121798</v>
      </c>
    </row>
    <row r="232" spans="1:34" x14ac:dyDescent="0.2">
      <c r="A232" s="347">
        <f t="shared" ca="1" si="93"/>
        <v>0.1</v>
      </c>
      <c r="B232" s="304">
        <f t="shared" ca="1" si="94"/>
        <v>4.8</v>
      </c>
      <c r="D232" s="306">
        <f t="shared" ca="1" si="95"/>
        <v>-5.1953557295176536</v>
      </c>
      <c r="E232" s="307">
        <f t="shared" ca="1" si="96"/>
        <v>-34.178628220896037</v>
      </c>
      <c r="F232" s="304">
        <f t="shared" ca="1" si="97"/>
        <v>34.571235850320178</v>
      </c>
      <c r="G232" s="306">
        <f t="shared" ca="1" si="98"/>
        <v>37.91422207771047</v>
      </c>
      <c r="H232" s="307">
        <f t="shared" ca="1" si="99"/>
        <v>176.8542879374429</v>
      </c>
      <c r="I232" s="304">
        <f t="shared" ca="1" si="100"/>
        <v>180.87268283966463</v>
      </c>
      <c r="J232" s="306">
        <f t="shared" ca="1" si="101"/>
        <v>239.30283483328193</v>
      </c>
      <c r="K232" s="307">
        <f t="shared" ca="1" si="102"/>
        <v>1236.6983361181071</v>
      </c>
      <c r="L232" s="304">
        <f t="shared" ca="1" si="87"/>
        <v>1259.6382898739382</v>
      </c>
      <c r="M232" s="306">
        <f t="shared" ca="1" si="103"/>
        <v>1.3596117687086924</v>
      </c>
      <c r="N232" s="304">
        <f t="shared" ca="1" si="104"/>
        <v>77.900016123325116</v>
      </c>
      <c r="P232" s="310">
        <f t="shared" ca="1" si="105"/>
        <v>23</v>
      </c>
      <c r="Q232" s="304">
        <f t="shared" ca="1" si="106"/>
        <v>0</v>
      </c>
      <c r="R232" s="306">
        <f t="shared" ca="1" si="107"/>
        <v>0</v>
      </c>
      <c r="S232" s="307">
        <f t="shared" ca="1" si="108"/>
        <v>4.5130000000000043</v>
      </c>
      <c r="T232" s="304">
        <f t="shared" ca="1" si="88"/>
        <v>44.272530000000046</v>
      </c>
      <c r="U232" s="311">
        <f t="shared" ca="1" si="89"/>
        <v>0</v>
      </c>
      <c r="V232" s="306">
        <f t="shared" ca="1" si="90"/>
        <v>1.0823266486374545</v>
      </c>
      <c r="W232" s="304">
        <f t="shared" ca="1" si="91"/>
        <v>108.08222794802944</v>
      </c>
      <c r="Y232" s="314" t="str">
        <f t="shared" ca="1" si="109"/>
        <v/>
      </c>
      <c r="Z232" s="315" t="str">
        <f t="shared" ca="1" si="110"/>
        <v/>
      </c>
      <c r="AA232" s="316" t="str">
        <f t="shared" ca="1" si="111"/>
        <v/>
      </c>
      <c r="AC232" s="310" t="e">
        <f t="shared" ca="1" si="112"/>
        <v>#N/A</v>
      </c>
      <c r="AD232" s="323" t="e">
        <f t="shared" ca="1" si="113"/>
        <v>#N/A</v>
      </c>
      <c r="AE232" s="324">
        <f t="shared" ca="1" si="92"/>
        <v>1236.6983361181071</v>
      </c>
      <c r="AG232" s="306">
        <f t="shared" ca="1" si="114"/>
        <v>-34.510668669561056</v>
      </c>
      <c r="AH232" s="304">
        <f t="shared" ca="1" si="115"/>
        <v>-24.916295120352117</v>
      </c>
    </row>
    <row r="233" spans="1:34" x14ac:dyDescent="0.2">
      <c r="A233" s="347">
        <f t="shared" ca="1" si="93"/>
        <v>0.1</v>
      </c>
      <c r="B233" s="304">
        <f t="shared" ca="1" si="94"/>
        <v>4.8999999999999995</v>
      </c>
      <c r="D233" s="306">
        <f t="shared" ca="1" si="95"/>
        <v>-5.020166531960454</v>
      </c>
      <c r="E233" s="307">
        <f t="shared" ca="1" si="96"/>
        <v>-33.227016852343723</v>
      </c>
      <c r="F233" s="304">
        <f t="shared" ca="1" si="97"/>
        <v>33.604117618448932</v>
      </c>
      <c r="G233" s="306">
        <f t="shared" ca="1" si="98"/>
        <v>37.412205424514426</v>
      </c>
      <c r="H233" s="307">
        <f t="shared" ca="1" si="99"/>
        <v>173.53158625220854</v>
      </c>
      <c r="I233" s="304">
        <f t="shared" ca="1" si="100"/>
        <v>177.51868786675323</v>
      </c>
      <c r="J233" s="306">
        <f t="shared" ca="1" si="101"/>
        <v>243.06915620839317</v>
      </c>
      <c r="K233" s="307">
        <f t="shared" ca="1" si="102"/>
        <v>1254.2176298275897</v>
      </c>
      <c r="L233" s="304">
        <f t="shared" ca="1" si="87"/>
        <v>1277.5540997038822</v>
      </c>
      <c r="M233" s="306">
        <f t="shared" ca="1" si="103"/>
        <v>1.3584533803229757</v>
      </c>
      <c r="N233" s="304">
        <f t="shared" ca="1" si="104"/>
        <v>77.83364535778658</v>
      </c>
      <c r="P233" s="310">
        <f t="shared" ca="1" si="105"/>
        <v>23</v>
      </c>
      <c r="Q233" s="304">
        <f t="shared" ca="1" si="106"/>
        <v>0</v>
      </c>
      <c r="R233" s="306">
        <f t="shared" ca="1" si="107"/>
        <v>0</v>
      </c>
      <c r="S233" s="307">
        <f t="shared" ca="1" si="108"/>
        <v>4.5130000000000043</v>
      </c>
      <c r="T233" s="304">
        <f t="shared" ca="1" si="88"/>
        <v>44.272530000000046</v>
      </c>
      <c r="U233" s="311">
        <f t="shared" ca="1" si="89"/>
        <v>0</v>
      </c>
      <c r="V233" s="306">
        <f t="shared" ca="1" si="90"/>
        <v>1.0804247798439186</v>
      </c>
      <c r="W233" s="304">
        <f t="shared" ca="1" si="91"/>
        <v>103.92802411714034</v>
      </c>
      <c r="Y233" s="314" t="str">
        <f t="shared" ca="1" si="109"/>
        <v/>
      </c>
      <c r="Z233" s="315" t="str">
        <f t="shared" ca="1" si="110"/>
        <v/>
      </c>
      <c r="AA233" s="316" t="str">
        <f t="shared" ca="1" si="111"/>
        <v/>
      </c>
      <c r="AC233" s="310" t="e">
        <f t="shared" ca="1" si="112"/>
        <v>#N/A</v>
      </c>
      <c r="AD233" s="323" t="e">
        <f t="shared" ca="1" si="113"/>
        <v>#N/A</v>
      </c>
      <c r="AE233" s="324">
        <f t="shared" ca="1" si="92"/>
        <v>1254.2176298275897</v>
      </c>
      <c r="AG233" s="306">
        <f t="shared" ca="1" si="114"/>
        <v>-33.541140758355056</v>
      </c>
      <c r="AH233" s="304">
        <f t="shared" ca="1" si="115"/>
        <v>-23.949086627083833</v>
      </c>
    </row>
    <row r="234" spans="1:34" x14ac:dyDescent="0.2">
      <c r="A234" s="347">
        <f t="shared" ca="1" si="93"/>
        <v>0.1</v>
      </c>
      <c r="B234" s="304">
        <f t="shared" ca="1" si="94"/>
        <v>4.9999999999999991</v>
      </c>
      <c r="D234" s="306">
        <f t="shared" ca="1" si="95"/>
        <v>-4.8532936385870338</v>
      </c>
      <c r="E234" s="307">
        <f t="shared" ca="1" si="96"/>
        <v>-32.321363179351835</v>
      </c>
      <c r="F234" s="304">
        <f t="shared" ca="1" si="97"/>
        <v>32.683711186367894</v>
      </c>
      <c r="G234" s="306">
        <f t="shared" ca="1" si="98"/>
        <v>36.926876060655722</v>
      </c>
      <c r="H234" s="307">
        <f t="shared" ca="1" si="99"/>
        <v>170.29944993427335</v>
      </c>
      <c r="I234" s="304">
        <f t="shared" ca="1" si="100"/>
        <v>174.2569850063839</v>
      </c>
      <c r="J234" s="306">
        <f t="shared" ca="1" si="101"/>
        <v>246.78611028265166</v>
      </c>
      <c r="K234" s="307">
        <f t="shared" ca="1" si="102"/>
        <v>1271.4091816369137</v>
      </c>
      <c r="L234" s="304">
        <f t="shared" ca="1" si="87"/>
        <v>1295.1388695344942</v>
      </c>
      <c r="M234" s="306">
        <f t="shared" ca="1" si="103"/>
        <v>1.357266933863027</v>
      </c>
      <c r="N234" s="304">
        <f t="shared" ca="1" si="104"/>
        <v>77.765666983013276</v>
      </c>
      <c r="P234" s="310">
        <f t="shared" ca="1" si="105"/>
        <v>23</v>
      </c>
      <c r="Q234" s="304">
        <f t="shared" ca="1" si="106"/>
        <v>0</v>
      </c>
      <c r="R234" s="306">
        <f t="shared" ca="1" si="107"/>
        <v>0</v>
      </c>
      <c r="S234" s="307">
        <f t="shared" ca="1" si="108"/>
        <v>4.5130000000000043</v>
      </c>
      <c r="T234" s="304">
        <f t="shared" ca="1" si="88"/>
        <v>44.272530000000046</v>
      </c>
      <c r="U234" s="311">
        <f t="shared" ca="1" si="89"/>
        <v>0</v>
      </c>
      <c r="V234" s="306">
        <f t="shared" ca="1" si="90"/>
        <v>1.0785615356551224</v>
      </c>
      <c r="W234" s="304">
        <f t="shared" ca="1" si="91"/>
        <v>99.971289808233152</v>
      </c>
      <c r="Y234" s="314" t="str">
        <f t="shared" ca="1" si="109"/>
        <v/>
      </c>
      <c r="Z234" s="315" t="str">
        <f t="shared" ca="1" si="110"/>
        <v/>
      </c>
      <c r="AA234" s="316" t="str">
        <f t="shared" ca="1" si="111"/>
        <v/>
      </c>
      <c r="AC234" s="310">
        <f t="shared" ca="1" si="112"/>
        <v>4.9999999999999991</v>
      </c>
      <c r="AD234" s="323">
        <f t="shared" ca="1" si="113"/>
        <v>246.78611028265166</v>
      </c>
      <c r="AE234" s="324">
        <f t="shared" ca="1" si="92"/>
        <v>1271.4091816369137</v>
      </c>
      <c r="AG234" s="306">
        <f t="shared" ca="1" si="114"/>
        <v>-32.618255072306717</v>
      </c>
      <c r="AH234" s="304">
        <f t="shared" ca="1" si="115"/>
        <v>-23.028589434331984</v>
      </c>
    </row>
    <row r="235" spans="1:34" x14ac:dyDescent="0.2">
      <c r="A235" s="347">
        <f t="shared" ca="1" si="93"/>
        <v>0.1</v>
      </c>
      <c r="B235" s="304">
        <f t="shared" ca="1" si="94"/>
        <v>5.0999999999999988</v>
      </c>
      <c r="D235" s="306">
        <f t="shared" ca="1" si="95"/>
        <v>-4.6942080618176618</v>
      </c>
      <c r="E235" s="307">
        <f t="shared" ca="1" si="96"/>
        <v>-31.458759280136732</v>
      </c>
      <c r="F235" s="304">
        <f t="shared" ca="1" si="97"/>
        <v>31.80706092636072</v>
      </c>
      <c r="G235" s="306">
        <f t="shared" ca="1" si="98"/>
        <v>36.457455254473956</v>
      </c>
      <c r="H235" s="307">
        <f t="shared" ca="1" si="99"/>
        <v>167.15357400625967</v>
      </c>
      <c r="I235" s="304">
        <f t="shared" ca="1" si="100"/>
        <v>171.08320591658932</v>
      </c>
      <c r="J235" s="306">
        <f t="shared" ca="1" si="101"/>
        <v>250.45532684840813</v>
      </c>
      <c r="K235" s="307">
        <f t="shared" ca="1" si="102"/>
        <v>1288.2818328339404</v>
      </c>
      <c r="L235" s="304">
        <f t="shared" ca="1" si="87"/>
        <v>1312.4015969042096</v>
      </c>
      <c r="M235" s="306">
        <f t="shared" ca="1" si="103"/>
        <v>1.3560518280247655</v>
      </c>
      <c r="N235" s="304">
        <f t="shared" ca="1" si="104"/>
        <v>77.69604654681919</v>
      </c>
      <c r="P235" s="310">
        <f t="shared" ca="1" si="105"/>
        <v>23</v>
      </c>
      <c r="Q235" s="304">
        <f t="shared" ca="1" si="106"/>
        <v>0</v>
      </c>
      <c r="R235" s="306">
        <f t="shared" ca="1" si="107"/>
        <v>0</v>
      </c>
      <c r="S235" s="307">
        <f t="shared" ca="1" si="108"/>
        <v>4.5130000000000043</v>
      </c>
      <c r="T235" s="304">
        <f t="shared" ca="1" si="88"/>
        <v>44.272530000000046</v>
      </c>
      <c r="U235" s="311">
        <f t="shared" ca="1" si="89"/>
        <v>0</v>
      </c>
      <c r="V235" s="306">
        <f t="shared" ca="1" si="90"/>
        <v>1.0767357804999058</v>
      </c>
      <c r="W235" s="304">
        <f t="shared" ca="1" si="91"/>
        <v>96.199736142386513</v>
      </c>
      <c r="Y235" s="314" t="str">
        <f t="shared" ca="1" si="109"/>
        <v/>
      </c>
      <c r="Z235" s="315" t="str">
        <f t="shared" ca="1" si="110"/>
        <v/>
      </c>
      <c r="AA235" s="316" t="str">
        <f t="shared" ca="1" si="111"/>
        <v/>
      </c>
      <c r="AC235" s="310" t="e">
        <f t="shared" ca="1" si="112"/>
        <v>#N/A</v>
      </c>
      <c r="AD235" s="323" t="e">
        <f t="shared" ca="1" si="113"/>
        <v>#N/A</v>
      </c>
      <c r="AE235" s="324">
        <f t="shared" ca="1" si="92"/>
        <v>1288.2818328339404</v>
      </c>
      <c r="AG235" s="306">
        <f t="shared" ca="1" si="114"/>
        <v>-31.739053904330177</v>
      </c>
      <c r="AH235" s="304">
        <f t="shared" ca="1" si="115"/>
        <v>-22.151847952189907</v>
      </c>
    </row>
    <row r="236" spans="1:34" x14ac:dyDescent="0.2">
      <c r="A236" s="347">
        <f t="shared" ca="1" si="93"/>
        <v>0.1</v>
      </c>
      <c r="B236" s="304">
        <f t="shared" ca="1" si="94"/>
        <v>5.1999999999999984</v>
      </c>
      <c r="D236" s="306">
        <f t="shared" ca="1" si="95"/>
        <v>-4.5424224217428559</v>
      </c>
      <c r="E236" s="307">
        <f t="shared" ca="1" si="96"/>
        <v>-30.636526073766795</v>
      </c>
      <c r="F236" s="304">
        <f t="shared" ca="1" si="97"/>
        <v>30.971443804352177</v>
      </c>
      <c r="G236" s="306">
        <f t="shared" ca="1" si="98"/>
        <v>36.003213012299668</v>
      </c>
      <c r="H236" s="307">
        <f t="shared" ca="1" si="99"/>
        <v>164.08992139888301</v>
      </c>
      <c r="I236" s="304">
        <f t="shared" ca="1" si="100"/>
        <v>167.99325478096026</v>
      </c>
      <c r="J236" s="306">
        <f t="shared" ca="1" si="101"/>
        <v>254.07836026174681</v>
      </c>
      <c r="K236" s="307">
        <f t="shared" ca="1" si="102"/>
        <v>1304.8440076041975</v>
      </c>
      <c r="L236" s="304">
        <f t="shared" ca="1" si="87"/>
        <v>1329.3508556185914</v>
      </c>
      <c r="M236" s="306">
        <f t="shared" ca="1" si="103"/>
        <v>1.3548074387863789</v>
      </c>
      <c r="N236" s="304">
        <f t="shared" ca="1" si="104"/>
        <v>77.624748295388144</v>
      </c>
      <c r="P236" s="310">
        <f t="shared" ca="1" si="105"/>
        <v>23</v>
      </c>
      <c r="Q236" s="304">
        <f t="shared" ca="1" si="106"/>
        <v>0</v>
      </c>
      <c r="R236" s="306">
        <f t="shared" ca="1" si="107"/>
        <v>0</v>
      </c>
      <c r="S236" s="307">
        <f t="shared" ca="1" si="108"/>
        <v>4.5130000000000043</v>
      </c>
      <c r="T236" s="304">
        <f t="shared" ca="1" si="88"/>
        <v>44.272530000000046</v>
      </c>
      <c r="U236" s="311">
        <f t="shared" ca="1" si="89"/>
        <v>0</v>
      </c>
      <c r="V236" s="306">
        <f t="shared" ca="1" si="90"/>
        <v>1.0749464338960075</v>
      </c>
      <c r="W236" s="304">
        <f t="shared" ca="1" si="91"/>
        <v>92.602025900071609</v>
      </c>
      <c r="Y236" s="314" t="str">
        <f t="shared" ca="1" si="109"/>
        <v/>
      </c>
      <c r="Z236" s="315" t="str">
        <f t="shared" ca="1" si="110"/>
        <v/>
      </c>
      <c r="AA236" s="316" t="str">
        <f t="shared" ca="1" si="111"/>
        <v/>
      </c>
      <c r="AC236" s="310" t="e">
        <f t="shared" ca="1" si="112"/>
        <v>#N/A</v>
      </c>
      <c r="AD236" s="323" t="e">
        <f t="shared" ca="1" si="113"/>
        <v>#N/A</v>
      </c>
      <c r="AE236" s="324">
        <f t="shared" ca="1" si="92"/>
        <v>1304.8440076041975</v>
      </c>
      <c r="AG236" s="306">
        <f t="shared" ca="1" si="114"/>
        <v>-30.900812047742132</v>
      </c>
      <c r="AH236" s="304">
        <f t="shared" ca="1" si="115"/>
        <v>-21.316139185106675</v>
      </c>
    </row>
    <row r="237" spans="1:34" x14ac:dyDescent="0.2">
      <c r="A237" s="347">
        <f t="shared" ca="1" si="93"/>
        <v>0.1</v>
      </c>
      <c r="B237" s="304">
        <f t="shared" ca="1" si="94"/>
        <v>5.299999999999998</v>
      </c>
      <c r="D237" s="306">
        <f t="shared" ca="1" si="95"/>
        <v>-4.3974870592328719</v>
      </c>
      <c r="E237" s="307">
        <f t="shared" ca="1" si="96"/>
        <v>-29.8521919470247</v>
      </c>
      <c r="F237" s="304">
        <f t="shared" ca="1" si="97"/>
        <v>30.174347656214987</v>
      </c>
      <c r="G237" s="306">
        <f t="shared" ca="1" si="98"/>
        <v>35.563464306376382</v>
      </c>
      <c r="H237" s="307">
        <f t="shared" ca="1" si="99"/>
        <v>161.10470220418054</v>
      </c>
      <c r="I237" s="304">
        <f t="shared" ca="1" si="100"/>
        <v>164.98328723167265</v>
      </c>
      <c r="J237" s="306">
        <f t="shared" ca="1" si="101"/>
        <v>257.65669412768062</v>
      </c>
      <c r="K237" s="307">
        <f t="shared" ca="1" si="102"/>
        <v>1321.1037387843508</v>
      </c>
      <c r="L237" s="304">
        <f t="shared" ca="1" si="87"/>
        <v>1345.9948219286712</v>
      </c>
      <c r="M237" s="306">
        <f t="shared" ca="1" si="103"/>
        <v>1.3535331185260662</v>
      </c>
      <c r="N237" s="304">
        <f t="shared" ca="1" si="104"/>
        <v>77.55173512272421</v>
      </c>
      <c r="P237" s="310">
        <f t="shared" ca="1" si="105"/>
        <v>23</v>
      </c>
      <c r="Q237" s="304">
        <f t="shared" ca="1" si="106"/>
        <v>0</v>
      </c>
      <c r="R237" s="306">
        <f t="shared" ca="1" si="107"/>
        <v>0</v>
      </c>
      <c r="S237" s="307">
        <f t="shared" ca="1" si="108"/>
        <v>4.5130000000000043</v>
      </c>
      <c r="T237" s="304">
        <f t="shared" ca="1" si="88"/>
        <v>44.272530000000046</v>
      </c>
      <c r="U237" s="311">
        <f t="shared" ca="1" si="89"/>
        <v>0</v>
      </c>
      <c r="V237" s="306">
        <f t="shared" ca="1" si="90"/>
        <v>1.0731924669718718</v>
      </c>
      <c r="W237" s="304">
        <f t="shared" ca="1" si="91"/>
        <v>89.167686043470638</v>
      </c>
      <c r="Y237" s="314" t="str">
        <f t="shared" ca="1" si="109"/>
        <v/>
      </c>
      <c r="Z237" s="315" t="str">
        <f t="shared" ca="1" si="110"/>
        <v/>
      </c>
      <c r="AA237" s="316" t="str">
        <f t="shared" ca="1" si="111"/>
        <v/>
      </c>
      <c r="AC237" s="310" t="e">
        <f t="shared" ca="1" si="112"/>
        <v>#N/A</v>
      </c>
      <c r="AD237" s="323" t="e">
        <f t="shared" ca="1" si="113"/>
        <v>#N/A</v>
      </c>
      <c r="AE237" s="324">
        <f t="shared" ca="1" si="92"/>
        <v>1321.1037387843508</v>
      </c>
      <c r="AG237" s="306">
        <f t="shared" ca="1" si="114"/>
        <v>-30.101015067999974</v>
      </c>
      <c r="AH237" s="304">
        <f t="shared" ca="1" si="115"/>
        <v>-20.518951008214387</v>
      </c>
    </row>
    <row r="238" spans="1:34" x14ac:dyDescent="0.2">
      <c r="A238" s="347">
        <f t="shared" ca="1" si="93"/>
        <v>0.1</v>
      </c>
      <c r="B238" s="304">
        <f t="shared" ca="1" si="94"/>
        <v>5.3999999999999977</v>
      </c>
      <c r="D238" s="306">
        <f t="shared" ca="1" si="95"/>
        <v>-4.2589865677916894</v>
      </c>
      <c r="E238" s="307">
        <f t="shared" ca="1" si="96"/>
        <v>-29.103473683683347</v>
      </c>
      <c r="F238" s="304">
        <f t="shared" ca="1" si="97"/>
        <v>29.413451804259207</v>
      </c>
      <c r="G238" s="306">
        <f t="shared" ca="1" si="98"/>
        <v>35.137565649597214</v>
      </c>
      <c r="H238" s="307">
        <f t="shared" ca="1" si="99"/>
        <v>158.19435483581219</v>
      </c>
      <c r="I238" s="304">
        <f t="shared" ca="1" si="100"/>
        <v>162.04969121136457</v>
      </c>
      <c r="J238" s="306">
        <f t="shared" ca="1" si="101"/>
        <v>261.19174562547931</v>
      </c>
      <c r="K238" s="307">
        <f t="shared" ca="1" si="102"/>
        <v>1337.0686916363504</v>
      </c>
      <c r="L238" s="304">
        <f t="shared" ca="1" si="87"/>
        <v>1362.3412986975868</v>
      </c>
      <c r="M238" s="306">
        <f t="shared" ca="1" si="103"/>
        <v>1.3522281950926096</v>
      </c>
      <c r="N238" s="304">
        <f t="shared" ca="1" si="104"/>
        <v>77.476968517399428</v>
      </c>
      <c r="P238" s="310">
        <f t="shared" ca="1" si="105"/>
        <v>23</v>
      </c>
      <c r="Q238" s="304">
        <f t="shared" ca="1" si="106"/>
        <v>0</v>
      </c>
      <c r="R238" s="306">
        <f t="shared" ca="1" si="107"/>
        <v>0</v>
      </c>
      <c r="S238" s="307">
        <f t="shared" ca="1" si="108"/>
        <v>4.5130000000000043</v>
      </c>
      <c r="T238" s="304">
        <f t="shared" ca="1" si="88"/>
        <v>44.272530000000046</v>
      </c>
      <c r="U238" s="311">
        <f t="shared" ca="1" si="89"/>
        <v>0</v>
      </c>
      <c r="V238" s="306">
        <f t="shared" ca="1" si="90"/>
        <v>1.0714728992603793</v>
      </c>
      <c r="W238" s="304">
        <f t="shared" ca="1" si="91"/>
        <v>85.887029515635589</v>
      </c>
      <c r="Y238" s="314" t="str">
        <f t="shared" ca="1" si="109"/>
        <v/>
      </c>
      <c r="Z238" s="315" t="str">
        <f t="shared" ca="1" si="110"/>
        <v/>
      </c>
      <c r="AA238" s="316" t="str">
        <f t="shared" ca="1" si="111"/>
        <v/>
      </c>
      <c r="AC238" s="310" t="e">
        <f t="shared" ca="1" si="112"/>
        <v>#N/A</v>
      </c>
      <c r="AD238" s="323" t="e">
        <f t="shared" ca="1" si="113"/>
        <v>#N/A</v>
      </c>
      <c r="AE238" s="324">
        <f t="shared" ca="1" si="92"/>
        <v>1337.0686916363504</v>
      </c>
      <c r="AG238" s="306">
        <f t="shared" ca="1" si="114"/>
        <v>-29.337339914347496</v>
      </c>
      <c r="AH238" s="304">
        <f t="shared" ca="1" si="115"/>
        <v>-19.757962783840139</v>
      </c>
    </row>
    <row r="239" spans="1:34" x14ac:dyDescent="0.2">
      <c r="A239" s="347">
        <f t="shared" ca="1" si="93"/>
        <v>0.1</v>
      </c>
      <c r="B239" s="304">
        <f t="shared" ca="1" si="94"/>
        <v>5.4999999999999973</v>
      </c>
      <c r="D239" s="306">
        <f t="shared" ca="1" si="95"/>
        <v>-4.1265366932278269</v>
      </c>
      <c r="E239" s="307">
        <f t="shared" ca="1" si="96"/>
        <v>-28.388259416185967</v>
      </c>
      <c r="F239" s="304">
        <f t="shared" ca="1" si="97"/>
        <v>28.686609729301001</v>
      </c>
      <c r="G239" s="306">
        <f t="shared" ca="1" si="98"/>
        <v>34.724911980274427</v>
      </c>
      <c r="H239" s="307">
        <f t="shared" ca="1" si="99"/>
        <v>155.35552889419358</v>
      </c>
      <c r="I239" s="304">
        <f t="shared" ca="1" si="100"/>
        <v>159.1890695683357</v>
      </c>
      <c r="J239" s="306">
        <f t="shared" ca="1" si="101"/>
        <v>264.68486950697292</v>
      </c>
      <c r="K239" s="307">
        <f t="shared" ca="1" si="102"/>
        <v>1352.7461858228507</v>
      </c>
      <c r="L239" s="304">
        <f t="shared" ca="1" si="87"/>
        <v>1378.3977377390729</v>
      </c>
      <c r="M239" s="306">
        <f t="shared" ca="1" si="103"/>
        <v>1.3508919708261977</v>
      </c>
      <c r="N239" s="304">
        <f t="shared" ca="1" si="104"/>
        <v>77.400408506451058</v>
      </c>
      <c r="P239" s="310">
        <f t="shared" ca="1" si="105"/>
        <v>23</v>
      </c>
      <c r="Q239" s="304">
        <f t="shared" ca="1" si="106"/>
        <v>0</v>
      </c>
      <c r="R239" s="306">
        <f t="shared" ca="1" si="107"/>
        <v>0</v>
      </c>
      <c r="S239" s="307">
        <f t="shared" ca="1" si="108"/>
        <v>4.5130000000000043</v>
      </c>
      <c r="T239" s="304">
        <f t="shared" ca="1" si="88"/>
        <v>44.272530000000046</v>
      </c>
      <c r="U239" s="311">
        <f t="shared" ca="1" si="89"/>
        <v>0</v>
      </c>
      <c r="V239" s="306">
        <f t="shared" ca="1" si="90"/>
        <v>1.0697867957393481</v>
      </c>
      <c r="W239" s="304">
        <f t="shared" ca="1" si="91"/>
        <v>82.751085205605591</v>
      </c>
      <c r="Y239" s="314" t="str">
        <f t="shared" ca="1" si="109"/>
        <v/>
      </c>
      <c r="Z239" s="315" t="str">
        <f t="shared" ca="1" si="110"/>
        <v/>
      </c>
      <c r="AA239" s="316" t="str">
        <f t="shared" ca="1" si="111"/>
        <v/>
      </c>
      <c r="AC239" s="310" t="e">
        <f t="shared" ca="1" si="112"/>
        <v>#N/A</v>
      </c>
      <c r="AD239" s="323" t="e">
        <f t="shared" ca="1" si="113"/>
        <v>#N/A</v>
      </c>
      <c r="AE239" s="324">
        <f t="shared" ca="1" si="92"/>
        <v>1352.7461858228507</v>
      </c>
      <c r="AG239" s="306">
        <f t="shared" ca="1" si="114"/>
        <v>-28.607637586746975</v>
      </c>
      <c r="AH239" s="304">
        <f t="shared" ca="1" si="115"/>
        <v>-19.031028033599714</v>
      </c>
    </row>
    <row r="240" spans="1:34" x14ac:dyDescent="0.2">
      <c r="A240" s="347">
        <f t="shared" ca="1" si="93"/>
        <v>0.1</v>
      </c>
      <c r="B240" s="304">
        <f t="shared" ca="1" si="94"/>
        <v>5.599999999999997</v>
      </c>
      <c r="D240" s="306">
        <f t="shared" ca="1" si="95"/>
        <v>-3.9997815570953401</v>
      </c>
      <c r="E240" s="307">
        <f t="shared" ca="1" si="96"/>
        <v>-27.704593357551744</v>
      </c>
      <c r="F240" s="304">
        <f t="shared" ca="1" si="97"/>
        <v>27.991833552159104</v>
      </c>
      <c r="G240" s="306">
        <f t="shared" ca="1" si="98"/>
        <v>34.324933824564894</v>
      </c>
      <c r="H240" s="307">
        <f t="shared" ca="1" si="99"/>
        <v>152.58506955843842</v>
      </c>
      <c r="I240" s="304">
        <f t="shared" ca="1" si="100"/>
        <v>156.39822420415857</v>
      </c>
      <c r="J240" s="306">
        <f t="shared" ca="1" si="101"/>
        <v>268.13736179721491</v>
      </c>
      <c r="K240" s="307">
        <f t="shared" ca="1" si="102"/>
        <v>1368.1432157454824</v>
      </c>
      <c r="L240" s="304">
        <f t="shared" ca="1" si="87"/>
        <v>1394.1712604920388</v>
      </c>
      <c r="M240" s="306">
        <f t="shared" ca="1" si="103"/>
        <v>1.3495237215267459</v>
      </c>
      <c r="N240" s="304">
        <f t="shared" ca="1" si="104"/>
        <v>77.32201359627075</v>
      </c>
      <c r="P240" s="310">
        <f t="shared" ca="1" si="105"/>
        <v>23</v>
      </c>
      <c r="Q240" s="304">
        <f t="shared" ca="1" si="106"/>
        <v>0</v>
      </c>
      <c r="R240" s="306">
        <f t="shared" ca="1" si="107"/>
        <v>0</v>
      </c>
      <c r="S240" s="307">
        <f t="shared" ca="1" si="108"/>
        <v>4.5130000000000043</v>
      </c>
      <c r="T240" s="304">
        <f t="shared" ca="1" si="88"/>
        <v>44.272530000000046</v>
      </c>
      <c r="U240" s="311">
        <f t="shared" ca="1" si="89"/>
        <v>0</v>
      </c>
      <c r="V240" s="306">
        <f t="shared" ca="1" si="90"/>
        <v>1.0681332640963164</v>
      </c>
      <c r="W240" s="304">
        <f t="shared" ca="1" si="91"/>
        <v>79.75153511641264</v>
      </c>
      <c r="Y240" s="314" t="str">
        <f t="shared" ca="1" si="109"/>
        <v/>
      </c>
      <c r="Z240" s="315" t="str">
        <f t="shared" ca="1" si="110"/>
        <v/>
      </c>
      <c r="AA240" s="316" t="str">
        <f t="shared" ca="1" si="111"/>
        <v/>
      </c>
      <c r="AC240" s="310" t="e">
        <f t="shared" ca="1" si="112"/>
        <v>#N/A</v>
      </c>
      <c r="AD240" s="323" t="e">
        <f t="shared" ca="1" si="113"/>
        <v>#N/A</v>
      </c>
      <c r="AE240" s="324">
        <f t="shared" ca="1" si="92"/>
        <v>1368.1432157454824</v>
      </c>
      <c r="AG240" s="306">
        <f t="shared" ca="1" si="114"/>
        <v>-27.909917611926431</v>
      </c>
      <c r="AH240" s="304">
        <f t="shared" ca="1" si="115"/>
        <v>-18.336158919921452</v>
      </c>
    </row>
    <row r="241" spans="1:34" x14ac:dyDescent="0.2">
      <c r="A241" s="347">
        <f t="shared" ca="1" si="93"/>
        <v>0.1</v>
      </c>
      <c r="B241" s="304">
        <f t="shared" ca="1" si="94"/>
        <v>5.6999999999999966</v>
      </c>
      <c r="D241" s="306">
        <f t="shared" ca="1" si="95"/>
        <v>-3.8783911657193104</v>
      </c>
      <c r="E241" s="307">
        <f t="shared" ca="1" si="96"/>
        <v>-27.050662103552234</v>
      </c>
      <c r="F241" s="304">
        <f t="shared" ca="1" si="97"/>
        <v>27.327280111179864</v>
      </c>
      <c r="G241" s="306">
        <f t="shared" ca="1" si="98"/>
        <v>33.937094707992962</v>
      </c>
      <c r="H241" s="307">
        <f t="shared" ca="1" si="99"/>
        <v>149.88000334808319</v>
      </c>
      <c r="I241" s="304">
        <f t="shared" ca="1" si="100"/>
        <v>153.67414161413336</v>
      </c>
      <c r="J241" s="306">
        <f t="shared" ca="1" si="101"/>
        <v>271.55046322384283</v>
      </c>
      <c r="K241" s="307">
        <f t="shared" ca="1" si="102"/>
        <v>1383.2664693908084</v>
      </c>
      <c r="L241" s="304">
        <f t="shared" ca="1" si="87"/>
        <v>1409.6686771784339</v>
      </c>
      <c r="M241" s="306">
        <f t="shared" ca="1" si="103"/>
        <v>1.3481226953667607</v>
      </c>
      <c r="N241" s="304">
        <f t="shared" ca="1" si="104"/>
        <v>77.241740710316165</v>
      </c>
      <c r="P241" s="310">
        <f t="shared" ca="1" si="105"/>
        <v>23</v>
      </c>
      <c r="Q241" s="304">
        <f t="shared" ca="1" si="106"/>
        <v>0</v>
      </c>
      <c r="R241" s="306">
        <f t="shared" ca="1" si="107"/>
        <v>0</v>
      </c>
      <c r="S241" s="307">
        <f t="shared" ca="1" si="108"/>
        <v>4.5130000000000043</v>
      </c>
      <c r="T241" s="304">
        <f t="shared" ca="1" si="88"/>
        <v>44.272530000000046</v>
      </c>
      <c r="U241" s="311">
        <f t="shared" ca="1" si="89"/>
        <v>0</v>
      </c>
      <c r="V241" s="306">
        <f t="shared" ca="1" si="90"/>
        <v>1.0665114521975076</v>
      </c>
      <c r="W241" s="304">
        <f t="shared" ca="1" si="91"/>
        <v>76.880657899141397</v>
      </c>
      <c r="Y241" s="314" t="str">
        <f t="shared" ca="1" si="109"/>
        <v/>
      </c>
      <c r="Z241" s="315" t="str">
        <f t="shared" ca="1" si="110"/>
        <v/>
      </c>
      <c r="AA241" s="316" t="str">
        <f t="shared" ca="1" si="111"/>
        <v/>
      </c>
      <c r="AC241" s="310" t="e">
        <f t="shared" ca="1" si="112"/>
        <v>#N/A</v>
      </c>
      <c r="AD241" s="323" t="e">
        <f t="shared" ca="1" si="113"/>
        <v>#N/A</v>
      </c>
      <c r="AE241" s="324">
        <f t="shared" ca="1" si="92"/>
        <v>1383.2664693908084</v>
      </c>
      <c r="AG241" s="306">
        <f t="shared" ca="1" si="114"/>
        <v>-27.242334115121849</v>
      </c>
      <c r="AH241" s="304">
        <f t="shared" ca="1" si="115"/>
        <v>-17.671512323601277</v>
      </c>
    </row>
    <row r="242" spans="1:34" x14ac:dyDescent="0.2">
      <c r="A242" s="347">
        <f t="shared" ca="1" si="93"/>
        <v>0.1</v>
      </c>
      <c r="B242" s="304">
        <f t="shared" ca="1" si="94"/>
        <v>5.7999999999999963</v>
      </c>
      <c r="D242" s="306">
        <f t="shared" ca="1" si="95"/>
        <v>-3.7620591716257641</v>
      </c>
      <c r="E242" s="307">
        <f t="shared" ca="1" si="96"/>
        <v>-26.424782322723559</v>
      </c>
      <c r="F242" s="304">
        <f t="shared" ca="1" si="97"/>
        <v>26.691238450363013</v>
      </c>
      <c r="G242" s="306">
        <f t="shared" ca="1" si="98"/>
        <v>33.560888790830383</v>
      </c>
      <c r="H242" s="307">
        <f t="shared" ca="1" si="99"/>
        <v>147.23752511581083</v>
      </c>
      <c r="I242" s="304">
        <f t="shared" ca="1" si="100"/>
        <v>151.01397967956314</v>
      </c>
      <c r="J242" s="306">
        <f t="shared" ca="1" si="101"/>
        <v>274.92536239878399</v>
      </c>
      <c r="K242" s="307">
        <f t="shared" ca="1" si="102"/>
        <v>1398.1223458140032</v>
      </c>
      <c r="L242" s="304">
        <f t="shared" ca="1" si="87"/>
        <v>1424.8965045765794</v>
      </c>
      <c r="M242" s="306">
        <f t="shared" ca="1" si="103"/>
        <v>1.3466881117455916</v>
      </c>
      <c r="N242" s="304">
        <f t="shared" ca="1" si="104"/>
        <v>77.159545123464582</v>
      </c>
      <c r="P242" s="310">
        <f t="shared" ca="1" si="105"/>
        <v>23</v>
      </c>
      <c r="Q242" s="304">
        <f t="shared" ca="1" si="106"/>
        <v>0</v>
      </c>
      <c r="R242" s="306">
        <f t="shared" ca="1" si="107"/>
        <v>0</v>
      </c>
      <c r="S242" s="307">
        <f t="shared" ca="1" si="108"/>
        <v>4.5130000000000043</v>
      </c>
      <c r="T242" s="304">
        <f t="shared" ca="1" si="88"/>
        <v>44.272530000000046</v>
      </c>
      <c r="U242" s="311">
        <f t="shared" ca="1" si="89"/>
        <v>0</v>
      </c>
      <c r="V242" s="306">
        <f t="shared" ca="1" si="90"/>
        <v>1.0649205457429118</v>
      </c>
      <c r="W242" s="304">
        <f t="shared" ca="1" si="91"/>
        <v>74.131278024281286</v>
      </c>
      <c r="Y242" s="314" t="str">
        <f t="shared" ca="1" si="109"/>
        <v/>
      </c>
      <c r="Z242" s="315" t="str">
        <f t="shared" ca="1" si="110"/>
        <v/>
      </c>
      <c r="AA242" s="316" t="str">
        <f t="shared" ca="1" si="111"/>
        <v/>
      </c>
      <c r="AC242" s="310" t="e">
        <f t="shared" ca="1" si="112"/>
        <v>#N/A</v>
      </c>
      <c r="AD242" s="323" t="e">
        <f t="shared" ca="1" si="113"/>
        <v>#N/A</v>
      </c>
      <c r="AE242" s="324">
        <f t="shared" ca="1" si="92"/>
        <v>1398.1223458140032</v>
      </c>
      <c r="AG242" s="306">
        <f t="shared" ca="1" si="114"/>
        <v>-26.603173302063993</v>
      </c>
      <c r="AH242" s="304">
        <f t="shared" ca="1" si="115"/>
        <v>-17.035377331961296</v>
      </c>
    </row>
    <row r="243" spans="1:34" x14ac:dyDescent="0.2">
      <c r="A243" s="347">
        <f t="shared" ca="1" si="93"/>
        <v>0.1</v>
      </c>
      <c r="B243" s="304">
        <f t="shared" ca="1" si="94"/>
        <v>5.8999999999999959</v>
      </c>
      <c r="D243" s="306">
        <f t="shared" ca="1" si="95"/>
        <v>-3.650500858481093</v>
      </c>
      <c r="E243" s="307">
        <f t="shared" ca="1" si="96"/>
        <v>-25.825389675340006</v>
      </c>
      <c r="F243" s="304">
        <f t="shared" ca="1" si="97"/>
        <v>26.082118556607501</v>
      </c>
      <c r="G243" s="306">
        <f t="shared" ca="1" si="98"/>
        <v>33.195838704982272</v>
      </c>
      <c r="H243" s="307">
        <f t="shared" ca="1" si="99"/>
        <v>144.65498614827683</v>
      </c>
      <c r="I243" s="304">
        <f t="shared" ca="1" si="100"/>
        <v>148.41505558697662</v>
      </c>
      <c r="J243" s="306">
        <f t="shared" ca="1" si="101"/>
        <v>278.26319877357463</v>
      </c>
      <c r="K243" s="307">
        <f t="shared" ca="1" si="102"/>
        <v>1412.7169713772075</v>
      </c>
      <c r="L243" s="304">
        <f t="shared" ca="1" si="87"/>
        <v>1439.8609825288313</v>
      </c>
      <c r="M243" s="306">
        <f t="shared" ca="1" si="103"/>
        <v>1.345219160081689</v>
      </c>
      <c r="N243" s="304">
        <f t="shared" ca="1" si="104"/>
        <v>77.075380392814239</v>
      </c>
      <c r="P243" s="310">
        <f t="shared" ca="1" si="105"/>
        <v>23</v>
      </c>
      <c r="Q243" s="304">
        <f t="shared" ca="1" si="106"/>
        <v>0</v>
      </c>
      <c r="R243" s="306">
        <f t="shared" ca="1" si="107"/>
        <v>0</v>
      </c>
      <c r="S243" s="307">
        <f t="shared" ca="1" si="108"/>
        <v>4.5130000000000043</v>
      </c>
      <c r="T243" s="304">
        <f t="shared" ca="1" si="88"/>
        <v>44.272530000000046</v>
      </c>
      <c r="U243" s="311">
        <f t="shared" ca="1" si="89"/>
        <v>0</v>
      </c>
      <c r="V243" s="306">
        <f t="shared" ca="1" si="90"/>
        <v>1.0633597660913019</v>
      </c>
      <c r="W243" s="304">
        <f t="shared" ca="1" si="91"/>
        <v>71.496719954368331</v>
      </c>
      <c r="Y243" s="314" t="str">
        <f t="shared" ca="1" si="109"/>
        <v/>
      </c>
      <c r="Z243" s="315" t="str">
        <f t="shared" ca="1" si="110"/>
        <v/>
      </c>
      <c r="AA243" s="316" t="str">
        <f t="shared" ca="1" si="111"/>
        <v/>
      </c>
      <c r="AC243" s="310" t="e">
        <f t="shared" ca="1" si="112"/>
        <v>#N/A</v>
      </c>
      <c r="AD243" s="323" t="e">
        <f t="shared" ca="1" si="113"/>
        <v>#N/A</v>
      </c>
      <c r="AE243" s="324">
        <f t="shared" ca="1" si="92"/>
        <v>1412.7169713772075</v>
      </c>
      <c r="AG243" s="306">
        <f t="shared" ca="1" si="114"/>
        <v>-25.990842189704651</v>
      </c>
      <c r="AH243" s="304">
        <f t="shared" ca="1" si="115"/>
        <v>-16.426163976131445</v>
      </c>
    </row>
    <row r="244" spans="1:34" x14ac:dyDescent="0.2">
      <c r="A244" s="347">
        <f t="shared" ca="1" si="93"/>
        <v>0.1</v>
      </c>
      <c r="B244" s="304">
        <f t="shared" ca="1" si="94"/>
        <v>5.9999999999999956</v>
      </c>
      <c r="D244" s="306">
        <f t="shared" ca="1" si="95"/>
        <v>-3.5434513243242689</v>
      </c>
      <c r="E244" s="307">
        <f t="shared" ca="1" si="96"/>
        <v>-25.25102882269665</v>
      </c>
      <c r="F244" s="304">
        <f t="shared" ca="1" si="97"/>
        <v>25.498441205150414</v>
      </c>
      <c r="G244" s="306">
        <f t="shared" ca="1" si="98"/>
        <v>32.841493572549844</v>
      </c>
      <c r="H244" s="307">
        <f t="shared" ca="1" si="99"/>
        <v>142.12988326600717</v>
      </c>
      <c r="I244" s="304">
        <f t="shared" ca="1" si="100"/>
        <v>145.87483476352136</v>
      </c>
      <c r="J244" s="306">
        <f t="shared" ca="1" si="101"/>
        <v>281.56506538745123</v>
      </c>
      <c r="K244" s="307">
        <f t="shared" ca="1" si="102"/>
        <v>1427.0562148479216</v>
      </c>
      <c r="L244" s="304">
        <f t="shared" ca="1" si="87"/>
        <v>1454.5680892906723</v>
      </c>
      <c r="M244" s="306">
        <f t="shared" ca="1" si="103"/>
        <v>1.3437149985392518</v>
      </c>
      <c r="N244" s="304">
        <f t="shared" ca="1" si="104"/>
        <v>76.989198284726712</v>
      </c>
      <c r="P244" s="310">
        <f t="shared" ca="1" si="105"/>
        <v>23</v>
      </c>
      <c r="Q244" s="304">
        <f t="shared" ca="1" si="106"/>
        <v>0</v>
      </c>
      <c r="R244" s="306">
        <f t="shared" ca="1" si="107"/>
        <v>0</v>
      </c>
      <c r="S244" s="307">
        <f t="shared" ca="1" si="108"/>
        <v>4.5130000000000043</v>
      </c>
      <c r="T244" s="304">
        <f t="shared" ca="1" si="88"/>
        <v>44.272530000000046</v>
      </c>
      <c r="U244" s="311">
        <f t="shared" ca="1" si="89"/>
        <v>0</v>
      </c>
      <c r="V244" s="306">
        <f t="shared" ca="1" si="90"/>
        <v>1.0618283682405869</v>
      </c>
      <c r="W244" s="304">
        <f t="shared" ca="1" si="91"/>
        <v>68.970766761705292</v>
      </c>
      <c r="Y244" s="314" t="str">
        <f t="shared" ca="1" si="109"/>
        <v/>
      </c>
      <c r="Z244" s="315" t="str">
        <f t="shared" ca="1" si="110"/>
        <v/>
      </c>
      <c r="AA244" s="316" t="str">
        <f t="shared" ca="1" si="111"/>
        <v/>
      </c>
      <c r="AC244" s="310">
        <f t="shared" ca="1" si="112"/>
        <v>5.9999999999999956</v>
      </c>
      <c r="AD244" s="323">
        <f t="shared" ca="1" si="113"/>
        <v>281.56506538745123</v>
      </c>
      <c r="AE244" s="324">
        <f t="shared" ca="1" si="92"/>
        <v>1427.0562148479216</v>
      </c>
      <c r="AG244" s="306">
        <f t="shared" ca="1" si="114"/>
        <v>-25.403858444729046</v>
      </c>
      <c r="AH244" s="304">
        <f t="shared" ca="1" si="115"/>
        <v>-15.842393076527424</v>
      </c>
    </row>
    <row r="245" spans="1:34" x14ac:dyDescent="0.2">
      <c r="A245" s="347">
        <f t="shared" ca="1" si="93"/>
        <v>0.1</v>
      </c>
      <c r="B245" s="304">
        <f t="shared" ca="1" si="94"/>
        <v>6.0999999999999952</v>
      </c>
      <c r="D245" s="306">
        <f t="shared" ca="1" si="95"/>
        <v>-3.4406638410388295</v>
      </c>
      <c r="E245" s="307">
        <f t="shared" ca="1" si="96"/>
        <v>-24.700344405443325</v>
      </c>
      <c r="F245" s="304">
        <f t="shared" ca="1" si="97"/>
        <v>24.938828789952172</v>
      </c>
      <c r="G245" s="306">
        <f t="shared" ca="1" si="98"/>
        <v>32.497427188445961</v>
      </c>
      <c r="H245" s="307">
        <f t="shared" ca="1" si="99"/>
        <v>139.65984882546283</v>
      </c>
      <c r="I245" s="304">
        <f t="shared" ca="1" si="100"/>
        <v>143.39092073007788</v>
      </c>
      <c r="J245" s="306">
        <f t="shared" ca="1" si="101"/>
        <v>284.83201142550104</v>
      </c>
      <c r="K245" s="307">
        <f t="shared" ca="1" si="102"/>
        <v>1441.1457014524951</v>
      </c>
      <c r="L245" s="304">
        <f t="shared" ca="1" si="87"/>
        <v>1469.0235558178435</v>
      </c>
      <c r="M245" s="306">
        <f t="shared" ca="1" si="103"/>
        <v>1.3421747526853915</v>
      </c>
      <c r="N245" s="304">
        <f t="shared" ca="1" si="104"/>
        <v>76.900948697887983</v>
      </c>
      <c r="P245" s="310">
        <f t="shared" ca="1" si="105"/>
        <v>23</v>
      </c>
      <c r="Q245" s="304">
        <f t="shared" ca="1" si="106"/>
        <v>0</v>
      </c>
      <c r="R245" s="306">
        <f t="shared" ca="1" si="107"/>
        <v>0</v>
      </c>
      <c r="S245" s="307">
        <f t="shared" ca="1" si="108"/>
        <v>4.5130000000000043</v>
      </c>
      <c r="T245" s="304">
        <f t="shared" ca="1" si="88"/>
        <v>44.272530000000046</v>
      </c>
      <c r="U245" s="311">
        <f t="shared" ca="1" si="89"/>
        <v>0</v>
      </c>
      <c r="V245" s="306">
        <f t="shared" ca="1" si="90"/>
        <v>1.0603256389503743</v>
      </c>
      <c r="W245" s="304">
        <f t="shared" ca="1" si="91"/>
        <v>66.547622703753774</v>
      </c>
      <c r="Y245" s="314" t="str">
        <f t="shared" ca="1" si="109"/>
        <v/>
      </c>
      <c r="Z245" s="315" t="str">
        <f t="shared" ca="1" si="110"/>
        <v/>
      </c>
      <c r="AA245" s="316" t="str">
        <f t="shared" ca="1" si="111"/>
        <v/>
      </c>
      <c r="AC245" s="310" t="e">
        <f t="shared" ca="1" si="112"/>
        <v>#N/A</v>
      </c>
      <c r="AD245" s="323" t="e">
        <f t="shared" ca="1" si="113"/>
        <v>#N/A</v>
      </c>
      <c r="AE245" s="324">
        <f t="shared" ca="1" si="92"/>
        <v>1441.1457014524951</v>
      </c>
      <c r="AG245" s="306">
        <f t="shared" ca="1" si="114"/>
        <v>-24.84084120657921</v>
      </c>
      <c r="AH245" s="304">
        <f t="shared" ca="1" si="115"/>
        <v>-15.282687073278357</v>
      </c>
    </row>
    <row r="246" spans="1:34" x14ac:dyDescent="0.2">
      <c r="A246" s="347">
        <f t="shared" ca="1" si="93"/>
        <v>0.1</v>
      </c>
      <c r="B246" s="304">
        <f t="shared" ca="1" si="94"/>
        <v>6.1999999999999948</v>
      </c>
      <c r="D246" s="306">
        <f t="shared" ca="1" si="95"/>
        <v>-3.3419083707399806</v>
      </c>
      <c r="E246" s="307">
        <f t="shared" ca="1" si="96"/>
        <v>-24.172072884712382</v>
      </c>
      <c r="F246" s="304">
        <f t="shared" ca="1" si="97"/>
        <v>24.401997031027388</v>
      </c>
      <c r="G246" s="306">
        <f t="shared" ca="1" si="98"/>
        <v>32.163236351371964</v>
      </c>
      <c r="H246" s="307">
        <f t="shared" ca="1" si="99"/>
        <v>137.24264153699158</v>
      </c>
      <c r="I246" s="304">
        <f t="shared" ca="1" si="100"/>
        <v>140.96104578444849</v>
      </c>
      <c r="J246" s="306">
        <f t="shared" ca="1" si="101"/>
        <v>288.06504460249192</v>
      </c>
      <c r="K246" s="307">
        <f t="shared" ca="1" si="102"/>
        <v>1454.9908259706178</v>
      </c>
      <c r="L246" s="304">
        <f t="shared" ca="1" si="87"/>
        <v>1483.2328790788372</v>
      </c>
      <c r="M246" s="306">
        <f t="shared" ca="1" si="103"/>
        <v>1.3405975140736663</v>
      </c>
      <c r="N246" s="304">
        <f t="shared" ca="1" si="104"/>
        <v>76.810579582151064</v>
      </c>
      <c r="P246" s="310">
        <f t="shared" ca="1" si="105"/>
        <v>23</v>
      </c>
      <c r="Q246" s="304">
        <f t="shared" ca="1" si="106"/>
        <v>0</v>
      </c>
      <c r="R246" s="306">
        <f t="shared" ca="1" si="107"/>
        <v>0</v>
      </c>
      <c r="S246" s="307">
        <f t="shared" ca="1" si="108"/>
        <v>4.5130000000000043</v>
      </c>
      <c r="T246" s="304">
        <f t="shared" ca="1" si="88"/>
        <v>44.272530000000046</v>
      </c>
      <c r="U246" s="311">
        <f t="shared" ca="1" si="89"/>
        <v>0</v>
      </c>
      <c r="V246" s="306">
        <f t="shared" ca="1" si="90"/>
        <v>1.0588508949948832</v>
      </c>
      <c r="W246" s="304">
        <f t="shared" ca="1" si="91"/>
        <v>64.221879328245493</v>
      </c>
      <c r="Y246" s="314" t="str">
        <f t="shared" ca="1" si="109"/>
        <v/>
      </c>
      <c r="Z246" s="315" t="str">
        <f t="shared" ca="1" si="110"/>
        <v/>
      </c>
      <c r="AA246" s="316" t="str">
        <f t="shared" ca="1" si="111"/>
        <v/>
      </c>
      <c r="AC246" s="310" t="e">
        <f t="shared" ca="1" si="112"/>
        <v>#N/A</v>
      </c>
      <c r="AD246" s="323" t="e">
        <f t="shared" ca="1" si="113"/>
        <v>#N/A</v>
      </c>
      <c r="AE246" s="324">
        <f t="shared" ca="1" si="92"/>
        <v>1454.9908259706178</v>
      </c>
      <c r="AG246" s="306">
        <f t="shared" ca="1" si="114"/>
        <v>-24.300502786956955</v>
      </c>
      <c r="AH246" s="304">
        <f t="shared" ca="1" si="115"/>
        <v>-14.745761733603747</v>
      </c>
    </row>
    <row r="247" spans="1:34" x14ac:dyDescent="0.2">
      <c r="A247" s="347">
        <f t="shared" ca="1" si="93"/>
        <v>0.1</v>
      </c>
      <c r="B247" s="304">
        <f t="shared" ca="1" si="94"/>
        <v>6.2999999999999945</v>
      </c>
      <c r="D247" s="306">
        <f t="shared" ca="1" si="95"/>
        <v>-3.2469702221095038</v>
      </c>
      <c r="E247" s="307">
        <f t="shared" ca="1" si="96"/>
        <v>-23.665035152743634</v>
      </c>
      <c r="F247" s="304">
        <f t="shared" ca="1" si="97"/>
        <v>23.886747463894238</v>
      </c>
      <c r="G247" s="306">
        <f t="shared" ca="1" si="98"/>
        <v>31.838539329161012</v>
      </c>
      <c r="H247" s="307">
        <f t="shared" ca="1" si="99"/>
        <v>134.87613802171722</v>
      </c>
      <c r="I247" s="304">
        <f t="shared" ca="1" si="100"/>
        <v>138.58306243646027</v>
      </c>
      <c r="J247" s="306">
        <f t="shared" ca="1" si="101"/>
        <v>291.26513338651858</v>
      </c>
      <c r="K247" s="307">
        <f t="shared" ca="1" si="102"/>
        <v>1468.5967649485533</v>
      </c>
      <c r="L247" s="304">
        <f t="shared" ca="1" si="87"/>
        <v>1497.2013344717611</v>
      </c>
      <c r="M247" s="306">
        <f t="shared" ca="1" si="103"/>
        <v>1.3389823387495501</v>
      </c>
      <c r="N247" s="304">
        <f t="shared" ca="1" si="104"/>
        <v>76.718036852905527</v>
      </c>
      <c r="P247" s="310">
        <f t="shared" ca="1" si="105"/>
        <v>23</v>
      </c>
      <c r="Q247" s="304">
        <f t="shared" ca="1" si="106"/>
        <v>0</v>
      </c>
      <c r="R247" s="306">
        <f t="shared" ca="1" si="107"/>
        <v>0</v>
      </c>
      <c r="S247" s="307">
        <f t="shared" ca="1" si="108"/>
        <v>4.5130000000000043</v>
      </c>
      <c r="T247" s="304">
        <f t="shared" ca="1" si="88"/>
        <v>44.272530000000046</v>
      </c>
      <c r="U247" s="311">
        <f t="shared" ca="1" si="89"/>
        <v>0</v>
      </c>
      <c r="V247" s="306">
        <f t="shared" ca="1" si="90"/>
        <v>1.0574034815354836</v>
      </c>
      <c r="W247" s="304">
        <f t="shared" ca="1" si="91"/>
        <v>61.988484731548525</v>
      </c>
      <c r="Y247" s="314" t="str">
        <f t="shared" ca="1" si="109"/>
        <v/>
      </c>
      <c r="Z247" s="315" t="str">
        <f t="shared" ca="1" si="110"/>
        <v/>
      </c>
      <c r="AA247" s="316" t="str">
        <f t="shared" ca="1" si="111"/>
        <v/>
      </c>
      <c r="AC247" s="310" t="e">
        <f t="shared" ca="1" si="112"/>
        <v>#N/A</v>
      </c>
      <c r="AD247" s="323" t="e">
        <f t="shared" ca="1" si="113"/>
        <v>#N/A</v>
      </c>
      <c r="AE247" s="324">
        <f t="shared" ca="1" si="92"/>
        <v>1468.5967649485533</v>
      </c>
      <c r="AG247" s="306">
        <f t="shared" ca="1" si="114"/>
        <v>-23.781641150946363</v>
      </c>
      <c r="AH247" s="304">
        <f t="shared" ca="1" si="115"/>
        <v>-14.230418641312969</v>
      </c>
    </row>
    <row r="248" spans="1:34" x14ac:dyDescent="0.2">
      <c r="A248" s="347">
        <f t="shared" ca="1" si="93"/>
        <v>0.1</v>
      </c>
      <c r="B248" s="304">
        <f t="shared" ca="1" si="94"/>
        <v>6.3999999999999941</v>
      </c>
      <c r="D248" s="306">
        <f t="shared" ca="1" si="95"/>
        <v>-3.155648831752718</v>
      </c>
      <c r="E248" s="307">
        <f t="shared" ca="1" si="96"/>
        <v>-23.178129830934868</v>
      </c>
      <c r="F248" s="304">
        <f t="shared" ca="1" si="97"/>
        <v>23.39196062772454</v>
      </c>
      <c r="G248" s="306">
        <f t="shared" ca="1" si="98"/>
        <v>31.522974445985739</v>
      </c>
      <c r="H248" s="307">
        <f t="shared" ca="1" si="99"/>
        <v>132.55832503862374</v>
      </c>
      <c r="I248" s="304">
        <f t="shared" ca="1" si="100"/>
        <v>136.25493552516801</v>
      </c>
      <c r="J248" s="306">
        <f t="shared" ca="1" si="101"/>
        <v>294.4332090752759</v>
      </c>
      <c r="K248" s="307">
        <f t="shared" ca="1" si="102"/>
        <v>1481.9684881015703</v>
      </c>
      <c r="L248" s="304">
        <f t="shared" ca="1" si="87"/>
        <v>1510.9339874171931</v>
      </c>
      <c r="M248" s="306">
        <f t="shared" ca="1" si="103"/>
        <v>1.3373282456730746</v>
      </c>
      <c r="N248" s="304">
        <f t="shared" ca="1" si="104"/>
        <v>76.623264300701678</v>
      </c>
      <c r="P248" s="310">
        <f t="shared" ca="1" si="105"/>
        <v>23</v>
      </c>
      <c r="Q248" s="304">
        <f t="shared" ca="1" si="106"/>
        <v>0</v>
      </c>
      <c r="R248" s="306">
        <f t="shared" ca="1" si="107"/>
        <v>0</v>
      </c>
      <c r="S248" s="307">
        <f t="shared" ca="1" si="108"/>
        <v>4.5130000000000043</v>
      </c>
      <c r="T248" s="304">
        <f t="shared" ca="1" si="88"/>
        <v>44.272530000000046</v>
      </c>
      <c r="U248" s="311">
        <f t="shared" ca="1" si="89"/>
        <v>0</v>
      </c>
      <c r="V248" s="306">
        <f t="shared" ca="1" si="90"/>
        <v>1.0559827706031741</v>
      </c>
      <c r="W248" s="304">
        <f t="shared" ca="1" si="91"/>
        <v>59.842715638509397</v>
      </c>
      <c r="Y248" s="314" t="str">
        <f t="shared" ca="1" si="109"/>
        <v/>
      </c>
      <c r="Z248" s="315" t="str">
        <f t="shared" ca="1" si="110"/>
        <v/>
      </c>
      <c r="AA248" s="316" t="str">
        <f t="shared" ca="1" si="111"/>
        <v/>
      </c>
      <c r="AC248" s="310" t="e">
        <f t="shared" ca="1" si="112"/>
        <v>#N/A</v>
      </c>
      <c r="AD248" s="323" t="e">
        <f t="shared" ca="1" si="113"/>
        <v>#N/A</v>
      </c>
      <c r="AE248" s="324">
        <f t="shared" ca="1" si="92"/>
        <v>1481.9684881015703</v>
      </c>
      <c r="AG248" s="306">
        <f t="shared" ca="1" si="114"/>
        <v>-23.283133096301984</v>
      </c>
      <c r="AH248" s="304">
        <f t="shared" ca="1" si="115"/>
        <v>-13.735538385009631</v>
      </c>
    </row>
    <row r="249" spans="1:34" x14ac:dyDescent="0.2">
      <c r="A249" s="347">
        <f t="shared" ca="1" si="93"/>
        <v>0.1</v>
      </c>
      <c r="B249" s="304">
        <f t="shared" ca="1" si="94"/>
        <v>6.4999999999999938</v>
      </c>
      <c r="D249" s="306">
        <f t="shared" ca="1" si="95"/>
        <v>-3.0677566574237267</v>
      </c>
      <c r="E249" s="307">
        <f t="shared" ca="1" si="96"/>
        <v>-22.710327182987694</v>
      </c>
      <c r="F249" s="304">
        <f t="shared" ca="1" si="97"/>
        <v>22.91658987867779</v>
      </c>
      <c r="G249" s="306">
        <f t="shared" ca="1" si="98"/>
        <v>31.216198780243367</v>
      </c>
      <c r="H249" s="307">
        <f t="shared" ca="1" si="99"/>
        <v>130.28729232032498</v>
      </c>
      <c r="I249" s="304">
        <f t="shared" ca="1" si="100"/>
        <v>133.97473495569781</v>
      </c>
      <c r="J249" s="306">
        <f t="shared" ca="1" si="101"/>
        <v>297.57016773658734</v>
      </c>
      <c r="K249" s="307">
        <f t="shared" ca="1" si="102"/>
        <v>1495.1107689695177</v>
      </c>
      <c r="L249" s="304">
        <f t="shared" ca="1" si="87"/>
        <v>1524.4357041920146</v>
      </c>
      <c r="M249" s="306">
        <f t="shared" ca="1" si="103"/>
        <v>1.3356342150535589</v>
      </c>
      <c r="N249" s="304">
        <f t="shared" ca="1" si="104"/>
        <v>76.526203495837493</v>
      </c>
      <c r="P249" s="310">
        <f t="shared" ca="1" si="105"/>
        <v>23</v>
      </c>
      <c r="Q249" s="304">
        <f t="shared" ca="1" si="106"/>
        <v>0</v>
      </c>
      <c r="R249" s="306">
        <f t="shared" ca="1" si="107"/>
        <v>0</v>
      </c>
      <c r="S249" s="307">
        <f t="shared" ca="1" si="108"/>
        <v>4.5130000000000043</v>
      </c>
      <c r="T249" s="304">
        <f t="shared" ca="1" si="88"/>
        <v>44.272530000000046</v>
      </c>
      <c r="U249" s="311">
        <f t="shared" ca="1" si="89"/>
        <v>0</v>
      </c>
      <c r="V249" s="306">
        <f t="shared" ca="1" si="90"/>
        <v>1.054588159682188</v>
      </c>
      <c r="W249" s="304">
        <f t="shared" ca="1" si="91"/>
        <v>57.780152010844887</v>
      </c>
      <c r="Y249" s="314" t="str">
        <f t="shared" ca="1" si="109"/>
        <v/>
      </c>
      <c r="Z249" s="315" t="str">
        <f t="shared" ca="1" si="110"/>
        <v/>
      </c>
      <c r="AA249" s="316" t="str">
        <f t="shared" ca="1" si="111"/>
        <v/>
      </c>
      <c r="AC249" s="310" t="e">
        <f t="shared" ca="1" si="112"/>
        <v>#N/A</v>
      </c>
      <c r="AD249" s="323" t="e">
        <f t="shared" ca="1" si="113"/>
        <v>#N/A</v>
      </c>
      <c r="AE249" s="324">
        <f t="shared" ca="1" si="92"/>
        <v>1495.1107689695177</v>
      </c>
      <c r="AG249" s="306">
        <f t="shared" ca="1" si="114"/>
        <v>-22.803928057347441</v>
      </c>
      <c r="AH249" s="304">
        <f t="shared" ca="1" si="115"/>
        <v>-13.260074371484453</v>
      </c>
    </row>
    <row r="250" spans="1:34" x14ac:dyDescent="0.2">
      <c r="A250" s="347">
        <f t="shared" ca="1" si="93"/>
        <v>0.1</v>
      </c>
      <c r="B250" s="304">
        <f t="shared" ca="1" si="94"/>
        <v>6.5999999999999934</v>
      </c>
      <c r="D250" s="306">
        <f t="shared" ca="1" si="95"/>
        <v>-2.9831181715055415</v>
      </c>
      <c r="E250" s="307">
        <f t="shared" ca="1" si="96"/>
        <v>-22.26066357928881</v>
      </c>
      <c r="F250" s="304">
        <f t="shared" ca="1" si="97"/>
        <v>22.459655763511645</v>
      </c>
      <c r="G250" s="306">
        <f t="shared" ca="1" si="98"/>
        <v>30.917886963092812</v>
      </c>
      <c r="H250" s="307">
        <f t="shared" ca="1" si="99"/>
        <v>128.06122596239609</v>
      </c>
      <c r="I250" s="304">
        <f t="shared" ca="1" si="100"/>
        <v>131.74062899976778</v>
      </c>
      <c r="J250" s="306">
        <f t="shared" ca="1" si="101"/>
        <v>300.67687202375413</v>
      </c>
      <c r="K250" s="307">
        <f t="shared" ca="1" si="102"/>
        <v>1508.0281948836537</v>
      </c>
      <c r="L250" s="304">
        <f t="shared" ca="1" si="87"/>
        <v>1537.711162063292</v>
      </c>
      <c r="M250" s="306">
        <f t="shared" ca="1" si="103"/>
        <v>1.3338991865909609</v>
      </c>
      <c r="N250" s="304">
        <f t="shared" ca="1" si="104"/>
        <v>76.426793687595548</v>
      </c>
      <c r="P250" s="310">
        <f t="shared" ca="1" si="105"/>
        <v>23</v>
      </c>
      <c r="Q250" s="304">
        <f t="shared" ca="1" si="106"/>
        <v>0</v>
      </c>
      <c r="R250" s="306">
        <f t="shared" ca="1" si="107"/>
        <v>0</v>
      </c>
      <c r="S250" s="307">
        <f t="shared" ca="1" si="108"/>
        <v>4.5130000000000043</v>
      </c>
      <c r="T250" s="304">
        <f t="shared" ca="1" si="88"/>
        <v>44.272530000000046</v>
      </c>
      <c r="U250" s="311">
        <f t="shared" ca="1" si="89"/>
        <v>0</v>
      </c>
      <c r="V250" s="306">
        <f t="shared" ca="1" si="90"/>
        <v>1.0532190703867572</v>
      </c>
      <c r="W250" s="304">
        <f t="shared" ca="1" si="91"/>
        <v>55.796653925014439</v>
      </c>
      <c r="Y250" s="314" t="str">
        <f t="shared" ca="1" si="109"/>
        <v/>
      </c>
      <c r="Z250" s="315" t="str">
        <f t="shared" ca="1" si="110"/>
        <v/>
      </c>
      <c r="AA250" s="316" t="str">
        <f t="shared" ca="1" si="111"/>
        <v/>
      </c>
      <c r="AC250" s="310" t="e">
        <f t="shared" ca="1" si="112"/>
        <v>#N/A</v>
      </c>
      <c r="AD250" s="323" t="e">
        <f t="shared" ca="1" si="113"/>
        <v>#N/A</v>
      </c>
      <c r="AE250" s="324">
        <f t="shared" ca="1" si="92"/>
        <v>1508.0281948836537</v>
      </c>
      <c r="AG250" s="306">
        <f t="shared" ca="1" si="114"/>
        <v>-22.343042468535067</v>
      </c>
      <c r="AH250" s="304">
        <f t="shared" ca="1" si="115"/>
        <v>-12.803047199389503</v>
      </c>
    </row>
    <row r="251" spans="1:34" x14ac:dyDescent="0.2">
      <c r="A251" s="347">
        <f t="shared" ca="1" si="93"/>
        <v>0.1</v>
      </c>
      <c r="B251" s="304">
        <f t="shared" ca="1" si="94"/>
        <v>6.6999999999999931</v>
      </c>
      <c r="D251" s="306">
        <f t="shared" ca="1" si="95"/>
        <v>-2.9015689444743553</v>
      </c>
      <c r="E251" s="307">
        <f t="shared" ca="1" si="96"/>
        <v>-21.828236456047627</v>
      </c>
      <c r="F251" s="304">
        <f t="shared" ca="1" si="97"/>
        <v>22.020240896063438</v>
      </c>
      <c r="G251" s="306">
        <f t="shared" ca="1" si="98"/>
        <v>30.627730068645377</v>
      </c>
      <c r="H251" s="307">
        <f t="shared" ca="1" si="99"/>
        <v>125.87840231679134</v>
      </c>
      <c r="I251" s="304">
        <f t="shared" ca="1" si="100"/>
        <v>129.55087810966694</v>
      </c>
      <c r="J251" s="306">
        <f t="shared" ca="1" si="101"/>
        <v>303.75415287534105</v>
      </c>
      <c r="K251" s="307">
        <f t="shared" ca="1" si="102"/>
        <v>1520.725176297613</v>
      </c>
      <c r="L251" s="304">
        <f t="shared" ca="1" si="87"/>
        <v>1550.7648587759597</v>
      </c>
      <c r="M251" s="306">
        <f t="shared" ca="1" si="103"/>
        <v>1.3321220576180015</v>
      </c>
      <c r="N251" s="304">
        <f t="shared" ca="1" si="104"/>
        <v>76.324971697794567</v>
      </c>
      <c r="P251" s="310">
        <f t="shared" ca="1" si="105"/>
        <v>23</v>
      </c>
      <c r="Q251" s="304">
        <f t="shared" ca="1" si="106"/>
        <v>0</v>
      </c>
      <c r="R251" s="306">
        <f t="shared" ca="1" si="107"/>
        <v>0</v>
      </c>
      <c r="S251" s="307">
        <f t="shared" ca="1" si="108"/>
        <v>4.5130000000000043</v>
      </c>
      <c r="T251" s="304">
        <f t="shared" ca="1" si="88"/>
        <v>44.272530000000046</v>
      </c>
      <c r="U251" s="311">
        <f t="shared" ca="1" si="89"/>
        <v>0</v>
      </c>
      <c r="V251" s="306">
        <f t="shared" ca="1" si="90"/>
        <v>1.0518749472237756</v>
      </c>
      <c r="W251" s="304">
        <f t="shared" ca="1" si="91"/>
        <v>53.888340490056684</v>
      </c>
      <c r="Y251" s="314" t="str">
        <f t="shared" ca="1" si="109"/>
        <v/>
      </c>
      <c r="Z251" s="315" t="str">
        <f t="shared" ca="1" si="110"/>
        <v/>
      </c>
      <c r="AA251" s="316" t="str">
        <f t="shared" ca="1" si="111"/>
        <v/>
      </c>
      <c r="AC251" s="310" t="e">
        <f t="shared" ca="1" si="112"/>
        <v>#N/A</v>
      </c>
      <c r="AD251" s="323" t="e">
        <f t="shared" ca="1" si="113"/>
        <v>#N/A</v>
      </c>
      <c r="AE251" s="324">
        <f t="shared" ca="1" si="92"/>
        <v>1520.725176297613</v>
      </c>
      <c r="AG251" s="306">
        <f t="shared" ca="1" si="114"/>
        <v>-21.899554630215796</v>
      </c>
      <c r="AH251" s="304">
        <f t="shared" ca="1" si="115"/>
        <v>-12.363539535788696</v>
      </c>
    </row>
    <row r="252" spans="1:34" x14ac:dyDescent="0.2">
      <c r="A252" s="347">
        <f t="shared" ca="1" si="93"/>
        <v>0.1</v>
      </c>
      <c r="B252" s="304">
        <f t="shared" ca="1" si="94"/>
        <v>6.7999999999999927</v>
      </c>
      <c r="D252" s="306">
        <f t="shared" ca="1" si="95"/>
        <v>-2.8229548092489338</v>
      </c>
      <c r="E252" s="307">
        <f t="shared" ca="1" si="96"/>
        <v>-21.412199719153882</v>
      </c>
      <c r="F252" s="304">
        <f t="shared" ca="1" si="97"/>
        <v>21.597485285745545</v>
      </c>
      <c r="G252" s="306">
        <f t="shared" ca="1" si="98"/>
        <v>30.345434587720483</v>
      </c>
      <c r="H252" s="307">
        <f t="shared" ca="1" si="99"/>
        <v>123.73718234487595</v>
      </c>
      <c r="I252" s="304">
        <f t="shared" ca="1" si="100"/>
        <v>127.40382920056486</v>
      </c>
      <c r="J252" s="306">
        <f t="shared" ca="1" si="101"/>
        <v>306.80281110815935</v>
      </c>
      <c r="K252" s="307">
        <f t="shared" ca="1" si="102"/>
        <v>1533.2059555306964</v>
      </c>
      <c r="L252" s="304">
        <f t="shared" ca="1" si="87"/>
        <v>1563.6011214432742</v>
      </c>
      <c r="M252" s="306">
        <f t="shared" ca="1" si="103"/>
        <v>1.3303016811367858</v>
      </c>
      <c r="N252" s="304">
        <f t="shared" ca="1" si="104"/>
        <v>76.220671808296032</v>
      </c>
      <c r="P252" s="310">
        <f t="shared" ca="1" si="105"/>
        <v>23</v>
      </c>
      <c r="Q252" s="304">
        <f t="shared" ca="1" si="106"/>
        <v>0</v>
      </c>
      <c r="R252" s="306">
        <f t="shared" ca="1" si="107"/>
        <v>0</v>
      </c>
      <c r="S252" s="307">
        <f t="shared" ca="1" si="108"/>
        <v>4.5130000000000043</v>
      </c>
      <c r="T252" s="304">
        <f t="shared" ca="1" si="88"/>
        <v>44.272530000000046</v>
      </c>
      <c r="U252" s="311">
        <f t="shared" ca="1" si="89"/>
        <v>0</v>
      </c>
      <c r="V252" s="306">
        <f t="shared" ca="1" si="90"/>
        <v>1.0505552564347531</v>
      </c>
      <c r="W252" s="304">
        <f t="shared" ca="1" si="91"/>
        <v>52.051570601721536</v>
      </c>
      <c r="Y252" s="314" t="str">
        <f t="shared" ca="1" si="109"/>
        <v/>
      </c>
      <c r="Z252" s="315" t="str">
        <f t="shared" ca="1" si="110"/>
        <v/>
      </c>
      <c r="AA252" s="316" t="str">
        <f t="shared" ca="1" si="111"/>
        <v/>
      </c>
      <c r="AC252" s="310" t="e">
        <f t="shared" ca="1" si="112"/>
        <v>#N/A</v>
      </c>
      <c r="AD252" s="323" t="e">
        <f t="shared" ca="1" si="113"/>
        <v>#N/A</v>
      </c>
      <c r="AE252" s="324">
        <f t="shared" ca="1" si="92"/>
        <v>1533.2059555306964</v>
      </c>
      <c r="AG252" s="306">
        <f t="shared" ca="1" si="114"/>
        <v>-21.472600025713177</v>
      </c>
      <c r="AH252" s="304">
        <f t="shared" ca="1" si="115"/>
        <v>-11.940691444727817</v>
      </c>
    </row>
    <row r="253" spans="1:34" x14ac:dyDescent="0.2">
      <c r="A253" s="347">
        <f t="shared" ca="1" si="93"/>
        <v>0.1</v>
      </c>
      <c r="B253" s="304">
        <f t="shared" ca="1" si="94"/>
        <v>6.8999999999999924</v>
      </c>
      <c r="D253" s="306">
        <f t="shared" ca="1" si="95"/>
        <v>-2.7471310983510659</v>
      </c>
      <c r="E253" s="307">
        <f t="shared" ca="1" si="96"/>
        <v>-21.011759548353858</v>
      </c>
      <c r="F253" s="304">
        <f t="shared" ca="1" si="97"/>
        <v>21.190582072924922</v>
      </c>
      <c r="G253" s="306">
        <f t="shared" ca="1" si="98"/>
        <v>30.070721477885375</v>
      </c>
      <c r="H253" s="307">
        <f t="shared" ca="1" si="99"/>
        <v>121.63600639004056</v>
      </c>
      <c r="I253" s="304">
        <f t="shared" ca="1" si="100"/>
        <v>125.2979103605425</v>
      </c>
      <c r="J253" s="306">
        <f t="shared" ca="1" si="101"/>
        <v>309.82361891143967</v>
      </c>
      <c r="K253" s="307">
        <f t="shared" ca="1" si="102"/>
        <v>1545.4746149674422</v>
      </c>
      <c r="L253" s="304">
        <f t="shared" ca="1" si="87"/>
        <v>1576.2241148847284</v>
      </c>
      <c r="M253" s="306">
        <f t="shared" ca="1" si="103"/>
        <v>1.3284368637431867</v>
      </c>
      <c r="N253" s="304">
        <f t="shared" ca="1" si="104"/>
        <v>76.113825642080215</v>
      </c>
      <c r="P253" s="310">
        <f t="shared" ca="1" si="105"/>
        <v>23</v>
      </c>
      <c r="Q253" s="304">
        <f t="shared" ca="1" si="106"/>
        <v>0</v>
      </c>
      <c r="R253" s="306">
        <f t="shared" ca="1" si="107"/>
        <v>0</v>
      </c>
      <c r="S253" s="307">
        <f t="shared" ca="1" si="108"/>
        <v>4.5130000000000043</v>
      </c>
      <c r="T253" s="304">
        <f t="shared" ca="1" si="88"/>
        <v>44.272530000000046</v>
      </c>
      <c r="U253" s="311">
        <f t="shared" ca="1" si="89"/>
        <v>0</v>
      </c>
      <c r="V253" s="306">
        <f t="shared" ca="1" si="90"/>
        <v>1.0492594849110519</v>
      </c>
      <c r="W253" s="304">
        <f t="shared" ca="1" si="91"/>
        <v>50.28292535187731</v>
      </c>
      <c r="Y253" s="314" t="str">
        <f t="shared" ca="1" si="109"/>
        <v/>
      </c>
      <c r="Z253" s="315" t="str">
        <f t="shared" ca="1" si="110"/>
        <v/>
      </c>
      <c r="AA253" s="316" t="str">
        <f t="shared" ca="1" si="111"/>
        <v/>
      </c>
      <c r="AC253" s="310" t="e">
        <f t="shared" ca="1" si="112"/>
        <v>#N/A</v>
      </c>
      <c r="AD253" s="323" t="e">
        <f t="shared" ca="1" si="113"/>
        <v>#N/A</v>
      </c>
      <c r="AE253" s="324">
        <f t="shared" ca="1" si="92"/>
        <v>1545.4746149674422</v>
      </c>
      <c r="AG253" s="306">
        <f t="shared" ca="1" si="114"/>
        <v>-21.061367044518612</v>
      </c>
      <c r="AH253" s="304">
        <f t="shared" ca="1" si="115"/>
        <v>-11.533696122694767</v>
      </c>
    </row>
    <row r="254" spans="1:34" x14ac:dyDescent="0.2">
      <c r="A254" s="347">
        <f t="shared" ca="1" si="93"/>
        <v>0.1</v>
      </c>
      <c r="B254" s="304">
        <f t="shared" ca="1" si="94"/>
        <v>6.999999999999992</v>
      </c>
      <c r="D254" s="306">
        <f t="shared" ca="1" si="95"/>
        <v>-2.673961946701068</v>
      </c>
      <c r="E254" s="307">
        <f t="shared" ca="1" si="96"/>
        <v>-20.626170562281054</v>
      </c>
      <c r="F254" s="304">
        <f t="shared" ca="1" si="97"/>
        <v>20.798773631075338</v>
      </c>
      <c r="G254" s="306">
        <f t="shared" ca="1" si="98"/>
        <v>29.803325283215269</v>
      </c>
      <c r="H254" s="307">
        <f t="shared" ca="1" si="99"/>
        <v>119.57338933381246</v>
      </c>
      <c r="I254" s="304">
        <f t="shared" ca="1" si="100"/>
        <v>123.23162595175248</v>
      </c>
      <c r="J254" s="306">
        <f t="shared" ca="1" si="101"/>
        <v>312.81732124949468</v>
      </c>
      <c r="K254" s="307">
        <f t="shared" ca="1" si="102"/>
        <v>1557.5350847536349</v>
      </c>
      <c r="L254" s="304">
        <f t="shared" ca="1" si="87"/>
        <v>1588.6378494522351</v>
      </c>
      <c r="M254" s="306">
        <f t="shared" ca="1" si="103"/>
        <v>1.326526363431767</v>
      </c>
      <c r="N254" s="304">
        <f t="shared" ca="1" si="104"/>
        <v>76.004362037477435</v>
      </c>
      <c r="P254" s="310">
        <f t="shared" ca="1" si="105"/>
        <v>23</v>
      </c>
      <c r="Q254" s="304">
        <f t="shared" ca="1" si="106"/>
        <v>0</v>
      </c>
      <c r="R254" s="306">
        <f t="shared" ca="1" si="107"/>
        <v>0</v>
      </c>
      <c r="S254" s="307">
        <f t="shared" ca="1" si="108"/>
        <v>4.5130000000000043</v>
      </c>
      <c r="T254" s="304">
        <f t="shared" ca="1" si="88"/>
        <v>44.272530000000046</v>
      </c>
      <c r="U254" s="311">
        <f t="shared" ca="1" si="89"/>
        <v>0</v>
      </c>
      <c r="V254" s="306">
        <f t="shared" ca="1" si="90"/>
        <v>1.0479871391769084</v>
      </c>
      <c r="W254" s="304">
        <f t="shared" ca="1" si="91"/>
        <v>48.579191932049149</v>
      </c>
      <c r="Y254" s="314" t="str">
        <f t="shared" ca="1" si="109"/>
        <v/>
      </c>
      <c r="Z254" s="315" t="str">
        <f t="shared" ca="1" si="110"/>
        <v/>
      </c>
      <c r="AA254" s="316" t="str">
        <f t="shared" ca="1" si="111"/>
        <v/>
      </c>
      <c r="AC254" s="310">
        <f t="shared" ca="1" si="112"/>
        <v>6.999999999999992</v>
      </c>
      <c r="AD254" s="323">
        <f t="shared" ca="1" si="113"/>
        <v>312.81732124949468</v>
      </c>
      <c r="AE254" s="324">
        <f t="shared" ca="1" si="92"/>
        <v>1557.5350847536349</v>
      </c>
      <c r="AG254" s="306">
        <f t="shared" ca="1" si="114"/>
        <v>-20.665093071438719</v>
      </c>
      <c r="AH254" s="304">
        <f t="shared" ca="1" si="115"/>
        <v>-11.141796000859133</v>
      </c>
    </row>
    <row r="255" spans="1:34" x14ac:dyDescent="0.2">
      <c r="A255" s="347">
        <f t="shared" ca="1" si="93"/>
        <v>0.1</v>
      </c>
      <c r="B255" s="304">
        <f t="shared" ca="1" si="94"/>
        <v>7.0999999999999917</v>
      </c>
      <c r="D255" s="306">
        <f t="shared" ca="1" si="95"/>
        <v>-2.6033196536604759</v>
      </c>
      <c r="E255" s="307">
        <f t="shared" ca="1" si="96"/>
        <v>-20.254732309210539</v>
      </c>
      <c r="F255" s="304">
        <f t="shared" ca="1" si="97"/>
        <v>20.421347999995302</v>
      </c>
      <c r="G255" s="306">
        <f t="shared" ca="1" si="98"/>
        <v>29.54299331784922</v>
      </c>
      <c r="H255" s="307">
        <f t="shared" ca="1" si="99"/>
        <v>117.54791610289141</v>
      </c>
      <c r="I255" s="304">
        <f t="shared" ca="1" si="100"/>
        <v>121.20355206969342</v>
      </c>
      <c r="J255" s="306">
        <f t="shared" ca="1" si="101"/>
        <v>315.78463717954793</v>
      </c>
      <c r="K255" s="307">
        <f t="shared" ca="1" si="102"/>
        <v>1569.3911500254701</v>
      </c>
      <c r="L255" s="304">
        <f t="shared" ca="1" si="87"/>
        <v>1600.8461883819089</v>
      </c>
      <c r="M255" s="306">
        <f t="shared" ca="1" si="103"/>
        <v>1.3245688872734811</v>
      </c>
      <c r="N255" s="304">
        <f t="shared" ca="1" si="104"/>
        <v>75.892206915110165</v>
      </c>
      <c r="P255" s="310">
        <f t="shared" ca="1" si="105"/>
        <v>23</v>
      </c>
      <c r="Q255" s="304">
        <f t="shared" ca="1" si="106"/>
        <v>0</v>
      </c>
      <c r="R255" s="306">
        <f t="shared" ca="1" si="107"/>
        <v>0</v>
      </c>
      <c r="S255" s="307">
        <f t="shared" ca="1" si="108"/>
        <v>4.5130000000000043</v>
      </c>
      <c r="T255" s="304">
        <f t="shared" ca="1" si="88"/>
        <v>44.272530000000046</v>
      </c>
      <c r="U255" s="311">
        <f t="shared" ca="1" si="89"/>
        <v>0</v>
      </c>
      <c r="V255" s="306">
        <f t="shared" ca="1" si="90"/>
        <v>1.0467377444352268</v>
      </c>
      <c r="W255" s="304">
        <f t="shared" ca="1" si="91"/>
        <v>46.937348887423177</v>
      </c>
      <c r="Y255" s="314" t="str">
        <f t="shared" ca="1" si="109"/>
        <v/>
      </c>
      <c r="Z255" s="315" t="str">
        <f t="shared" ca="1" si="110"/>
        <v/>
      </c>
      <c r="AA255" s="316" t="str">
        <f t="shared" ca="1" si="111"/>
        <v/>
      </c>
      <c r="AC255" s="310" t="e">
        <f t="shared" ca="1" si="112"/>
        <v>#N/A</v>
      </c>
      <c r="AD255" s="323" t="e">
        <f t="shared" ca="1" si="113"/>
        <v>#N/A</v>
      </c>
      <c r="AE255" s="324">
        <f t="shared" ca="1" si="92"/>
        <v>1569.3911500254701</v>
      </c>
      <c r="AG255" s="306">
        <f t="shared" ca="1" si="114"/>
        <v>-20.283060905925399</v>
      </c>
      <c r="AH255" s="304">
        <f t="shared" ca="1" si="115"/>
        <v>-10.764279178384468</v>
      </c>
    </row>
    <row r="256" spans="1:34" x14ac:dyDescent="0.2">
      <c r="A256" s="347">
        <f t="shared" ca="1" si="93"/>
        <v>0.1</v>
      </c>
      <c r="B256" s="304">
        <f t="shared" ca="1" si="94"/>
        <v>7.1999999999999913</v>
      </c>
      <c r="D256" s="306">
        <f t="shared" ca="1" si="95"/>
        <v>-2.5350840986272014</v>
      </c>
      <c r="E256" s="307">
        <f t="shared" ca="1" si="96"/>
        <v>-19.89678605221642</v>
      </c>
      <c r="F256" s="304">
        <f t="shared" ca="1" si="97"/>
        <v>20.057635618257361</v>
      </c>
      <c r="G256" s="306">
        <f t="shared" ca="1" si="98"/>
        <v>29.289484907986498</v>
      </c>
      <c r="H256" s="307">
        <f t="shared" ca="1" si="99"/>
        <v>115.55823749766977</v>
      </c>
      <c r="I256" s="304">
        <f t="shared" ca="1" si="100"/>
        <v>119.21233233077449</v>
      </c>
      <c r="J256" s="306">
        <f t="shared" ca="1" si="101"/>
        <v>318.72626109083973</v>
      </c>
      <c r="K256" s="307">
        <f t="shared" ca="1" si="102"/>
        <v>1581.0464577054981</v>
      </c>
      <c r="L256" s="304">
        <f t="shared" ca="1" si="87"/>
        <v>1612.8528547056144</v>
      </c>
      <c r="M256" s="306">
        <f t="shared" ca="1" si="103"/>
        <v>1.3225630889578257</v>
      </c>
      <c r="N256" s="304">
        <f t="shared" ca="1" si="104"/>
        <v>75.777283137068665</v>
      </c>
      <c r="P256" s="310">
        <f t="shared" ca="1" si="105"/>
        <v>23</v>
      </c>
      <c r="Q256" s="304">
        <f t="shared" ca="1" si="106"/>
        <v>0</v>
      </c>
      <c r="R256" s="306">
        <f t="shared" ca="1" si="107"/>
        <v>0</v>
      </c>
      <c r="S256" s="307">
        <f t="shared" ca="1" si="108"/>
        <v>4.5130000000000043</v>
      </c>
      <c r="T256" s="304">
        <f t="shared" ca="1" si="88"/>
        <v>44.272530000000046</v>
      </c>
      <c r="U256" s="311">
        <f t="shared" ca="1" si="89"/>
        <v>0</v>
      </c>
      <c r="V256" s="306">
        <f t="shared" ca="1" si="90"/>
        <v>1.0455108436715581</v>
      </c>
      <c r="W256" s="304">
        <f t="shared" ca="1" si="91"/>
        <v>45.354552593042833</v>
      </c>
      <c r="Y256" s="314" t="str">
        <f t="shared" ca="1" si="109"/>
        <v/>
      </c>
      <c r="Z256" s="315" t="str">
        <f t="shared" ca="1" si="110"/>
        <v/>
      </c>
      <c r="AA256" s="316" t="str">
        <f t="shared" ca="1" si="111"/>
        <v/>
      </c>
      <c r="AC256" s="310" t="e">
        <f t="shared" ca="1" si="112"/>
        <v>#N/A</v>
      </c>
      <c r="AD256" s="323" t="e">
        <f t="shared" ca="1" si="113"/>
        <v>#N/A</v>
      </c>
      <c r="AE256" s="324">
        <f t="shared" ca="1" si="92"/>
        <v>1581.0464577054981</v>
      </c>
      <c r="AG256" s="306">
        <f t="shared" ca="1" si="114"/>
        <v>-19.914595479686344</v>
      </c>
      <c r="AH256" s="304">
        <f t="shared" ca="1" si="115"/>
        <v>-10.400476154979643</v>
      </c>
    </row>
    <row r="257" spans="1:34" x14ac:dyDescent="0.2">
      <c r="A257" s="347">
        <f t="shared" ca="1" si="93"/>
        <v>0.1</v>
      </c>
      <c r="B257" s="304">
        <f t="shared" ca="1" si="94"/>
        <v>7.2999999999999909</v>
      </c>
      <c r="D257" s="306">
        <f t="shared" ca="1" si="95"/>
        <v>-2.4691422050987235</v>
      </c>
      <c r="E257" s="307">
        <f t="shared" ca="1" si="96"/>
        <v>-19.551711820767327</v>
      </c>
      <c r="F257" s="304">
        <f t="shared" ca="1" si="97"/>
        <v>19.707006326465027</v>
      </c>
      <c r="G257" s="306">
        <f t="shared" ca="1" si="98"/>
        <v>29.042570687476626</v>
      </c>
      <c r="H257" s="307">
        <f t="shared" ca="1" si="99"/>
        <v>113.60306631559303</v>
      </c>
      <c r="I257" s="304">
        <f t="shared" ca="1" si="100"/>
        <v>117.2566739611955</v>
      </c>
      <c r="J257" s="306">
        <f t="shared" ca="1" si="101"/>
        <v>321.64286387061287</v>
      </c>
      <c r="K257" s="307">
        <f t="shared" ca="1" si="102"/>
        <v>1592.5045228961612</v>
      </c>
      <c r="L257" s="304">
        <f t="shared" ca="1" si="87"/>
        <v>1624.6614377536077</v>
      </c>
      <c r="M257" s="306">
        <f t="shared" ca="1" si="103"/>
        <v>1.3205075661904855</v>
      </c>
      <c r="N257" s="304">
        <f t="shared" ca="1" si="104"/>
        <v>75.659510357807022</v>
      </c>
      <c r="P257" s="310">
        <f t="shared" ca="1" si="105"/>
        <v>23</v>
      </c>
      <c r="Q257" s="304">
        <f t="shared" ca="1" si="106"/>
        <v>0</v>
      </c>
      <c r="R257" s="306">
        <f t="shared" ca="1" si="107"/>
        <v>0</v>
      </c>
      <c r="S257" s="307">
        <f t="shared" ca="1" si="108"/>
        <v>4.5130000000000043</v>
      </c>
      <c r="T257" s="304">
        <f t="shared" ca="1" si="88"/>
        <v>44.272530000000046</v>
      </c>
      <c r="U257" s="311">
        <f t="shared" ca="1" si="89"/>
        <v>0</v>
      </c>
      <c r="V257" s="306">
        <f t="shared" ca="1" si="90"/>
        <v>1.04430599681207</v>
      </c>
      <c r="W257" s="304">
        <f t="shared" ca="1" si="91"/>
        <v>43.828124837502337</v>
      </c>
      <c r="Y257" s="314" t="str">
        <f t="shared" ca="1" si="109"/>
        <v/>
      </c>
      <c r="Z257" s="315" t="str">
        <f t="shared" ca="1" si="110"/>
        <v/>
      </c>
      <c r="AA257" s="316" t="str">
        <f t="shared" ca="1" si="111"/>
        <v/>
      </c>
      <c r="AC257" s="310" t="e">
        <f t="shared" ca="1" si="112"/>
        <v>#N/A</v>
      </c>
      <c r="AD257" s="323" t="e">
        <f t="shared" ca="1" si="113"/>
        <v>#N/A</v>
      </c>
      <c r="AE257" s="324">
        <f t="shared" ca="1" si="92"/>
        <v>1592.5045228961612</v>
      </c>
      <c r="AG257" s="306">
        <f t="shared" ca="1" si="114"/>
        <v>-19.559060844078626</v>
      </c>
      <c r="AH257" s="304">
        <f t="shared" ca="1" si="115"/>
        <v>-10.049756834266073</v>
      </c>
    </row>
    <row r="258" spans="1:34" x14ac:dyDescent="0.2">
      <c r="A258" s="347">
        <f t="shared" ca="1" si="93"/>
        <v>0.1</v>
      </c>
      <c r="B258" s="304">
        <f t="shared" ca="1" si="94"/>
        <v>7.3999999999999906</v>
      </c>
      <c r="D258" s="306">
        <f t="shared" ca="1" si="95"/>
        <v>-2.4053874486574105</v>
      </c>
      <c r="E258" s="307">
        <f t="shared" ca="1" si="96"/>
        <v>-19.218925703755087</v>
      </c>
      <c r="F258" s="304">
        <f t="shared" ca="1" si="97"/>
        <v>19.368866615902348</v>
      </c>
      <c r="G258" s="306">
        <f t="shared" ca="1" si="98"/>
        <v>28.802031942610885</v>
      </c>
      <c r="H258" s="307">
        <f t="shared" ca="1" si="99"/>
        <v>111.68117374521752</v>
      </c>
      <c r="I258" s="304">
        <f t="shared" ca="1" si="100"/>
        <v>115.33534416271814</v>
      </c>
      <c r="J258" s="306">
        <f t="shared" ca="1" si="101"/>
        <v>324.53509400211726</v>
      </c>
      <c r="K258" s="307">
        <f t="shared" ca="1" si="102"/>
        <v>1603.7687348992017</v>
      </c>
      <c r="L258" s="304">
        <f t="shared" ca="1" si="87"/>
        <v>1636.2753992770133</v>
      </c>
      <c r="M258" s="306">
        <f t="shared" ca="1" si="103"/>
        <v>1.3184008579368518</v>
      </c>
      <c r="N258" s="304">
        <f t="shared" ca="1" si="104"/>
        <v>75.538804866208437</v>
      </c>
      <c r="P258" s="310">
        <f t="shared" ca="1" si="105"/>
        <v>23</v>
      </c>
      <c r="Q258" s="304">
        <f t="shared" ca="1" si="106"/>
        <v>0</v>
      </c>
      <c r="R258" s="306">
        <f t="shared" ca="1" si="107"/>
        <v>0</v>
      </c>
      <c r="S258" s="307">
        <f t="shared" ca="1" si="108"/>
        <v>4.5130000000000043</v>
      </c>
      <c r="T258" s="304">
        <f t="shared" ca="1" si="88"/>
        <v>44.272530000000046</v>
      </c>
      <c r="U258" s="311">
        <f t="shared" ca="1" si="89"/>
        <v>0</v>
      </c>
      <c r="V258" s="306">
        <f t="shared" ca="1" si="90"/>
        <v>1.0431227799316483</v>
      </c>
      <c r="W258" s="304">
        <f t="shared" ca="1" si="91"/>
        <v>42.355541411438011</v>
      </c>
      <c r="Y258" s="314" t="str">
        <f t="shared" ca="1" si="109"/>
        <v/>
      </c>
      <c r="Z258" s="315" t="str">
        <f t="shared" ca="1" si="110"/>
        <v/>
      </c>
      <c r="AA258" s="316" t="str">
        <f t="shared" ca="1" si="111"/>
        <v/>
      </c>
      <c r="AC258" s="310" t="e">
        <f t="shared" ca="1" si="112"/>
        <v>#N/A</v>
      </c>
      <c r="AD258" s="323" t="e">
        <f t="shared" ca="1" si="113"/>
        <v>#N/A</v>
      </c>
      <c r="AE258" s="324">
        <f t="shared" ca="1" si="92"/>
        <v>1603.7687348992017</v>
      </c>
      <c r="AG258" s="306">
        <f t="shared" ca="1" si="114"/>
        <v>-19.215857401790263</v>
      </c>
      <c r="AH258" s="304">
        <f t="shared" ca="1" si="115"/>
        <v>-9.7115277725464875</v>
      </c>
    </row>
    <row r="259" spans="1:34" x14ac:dyDescent="0.2">
      <c r="A259" s="347">
        <f t="shared" ca="1" si="93"/>
        <v>0.1</v>
      </c>
      <c r="B259" s="304">
        <f t="shared" ca="1" si="94"/>
        <v>7.4999999999999902</v>
      </c>
      <c r="D259" s="306">
        <f t="shared" ca="1" si="95"/>
        <v>-2.3437194048077603</v>
      </c>
      <c r="E259" s="307">
        <f t="shared" ca="1" si="96"/>
        <v>-18.897877361566664</v>
      </c>
      <c r="F259" s="304">
        <f t="shared" ca="1" si="97"/>
        <v>19.042657099818982</v>
      </c>
      <c r="G259" s="306">
        <f t="shared" ca="1" si="98"/>
        <v>28.567660002130108</v>
      </c>
      <c r="H259" s="307">
        <f t="shared" ca="1" si="99"/>
        <v>109.79138600906086</v>
      </c>
      <c r="I259" s="304">
        <f t="shared" ca="1" si="100"/>
        <v>113.44716673318867</v>
      </c>
      <c r="J259" s="306">
        <f t="shared" ca="1" si="101"/>
        <v>327.40357859935432</v>
      </c>
      <c r="K259" s="307">
        <f t="shared" ca="1" si="102"/>
        <v>1614.8423628869157</v>
      </c>
      <c r="L259" s="304">
        <f t="shared" ca="1" si="87"/>
        <v>1647.6980792165357</v>
      </c>
      <c r="M259" s="306">
        <f t="shared" ca="1" si="103"/>
        <v>1.316241441501063</v>
      </c>
      <c r="N259" s="304">
        <f t="shared" ca="1" si="104"/>
        <v>75.415079418226554</v>
      </c>
      <c r="P259" s="310">
        <f t="shared" ca="1" si="105"/>
        <v>23</v>
      </c>
      <c r="Q259" s="304">
        <f t="shared" ca="1" si="106"/>
        <v>0</v>
      </c>
      <c r="R259" s="306">
        <f t="shared" ca="1" si="107"/>
        <v>0</v>
      </c>
      <c r="S259" s="307">
        <f t="shared" ca="1" si="108"/>
        <v>4.5130000000000043</v>
      </c>
      <c r="T259" s="304">
        <f t="shared" ca="1" si="88"/>
        <v>44.272530000000046</v>
      </c>
      <c r="U259" s="311">
        <f t="shared" ca="1" si="89"/>
        <v>0</v>
      </c>
      <c r="V259" s="306">
        <f t="shared" ca="1" si="90"/>
        <v>1.0419607845086072</v>
      </c>
      <c r="W259" s="304">
        <f t="shared" ca="1" si="91"/>
        <v>40.934421608735484</v>
      </c>
      <c r="Y259" s="314" t="str">
        <f t="shared" ca="1" si="109"/>
        <v/>
      </c>
      <c r="Z259" s="315" t="str">
        <f t="shared" ca="1" si="110"/>
        <v/>
      </c>
      <c r="AA259" s="316" t="str">
        <f t="shared" ca="1" si="111"/>
        <v/>
      </c>
      <c r="AC259" s="310" t="e">
        <f t="shared" ca="1" si="112"/>
        <v>#N/A</v>
      </c>
      <c r="AD259" s="323" t="e">
        <f t="shared" ca="1" si="113"/>
        <v>#N/A</v>
      </c>
      <c r="AE259" s="324">
        <f t="shared" ca="1" si="92"/>
        <v>1614.8423628869157</v>
      </c>
      <c r="AG259" s="306">
        <f t="shared" ca="1" si="114"/>
        <v>-18.884419359965598</v>
      </c>
      <c r="AH259" s="304">
        <f t="shared" ca="1" si="115"/>
        <v>-9.3852296502189159</v>
      </c>
    </row>
    <row r="260" spans="1:34" x14ac:dyDescent="0.2">
      <c r="A260" s="347">
        <f t="shared" ca="1" si="93"/>
        <v>0.1</v>
      </c>
      <c r="B260" s="304">
        <f t="shared" ca="1" si="94"/>
        <v>7.5999999999999899</v>
      </c>
      <c r="D260" s="306">
        <f t="shared" ca="1" si="95"/>
        <v>-2.2840433330164562</v>
      </c>
      <c r="E260" s="307">
        <f t="shared" ca="1" si="96"/>
        <v>-18.588047737124203</v>
      </c>
      <c r="F260" s="304">
        <f t="shared" ca="1" si="97"/>
        <v>18.727850186946316</v>
      </c>
      <c r="G260" s="306">
        <f t="shared" ca="1" si="98"/>
        <v>28.339255668828461</v>
      </c>
      <c r="H260" s="307">
        <f t="shared" ca="1" si="99"/>
        <v>107.93258123534844</v>
      </c>
      <c r="I260" s="304">
        <f t="shared" ca="1" si="100"/>
        <v>111.59101892172288</v>
      </c>
      <c r="J260" s="306">
        <f t="shared" ca="1" si="101"/>
        <v>330.24892438290226</v>
      </c>
      <c r="K260" s="307">
        <f t="shared" ca="1" si="102"/>
        <v>1625.7285612491362</v>
      </c>
      <c r="L260" s="304">
        <f t="shared" ref="L260:L323" ca="1" si="116">SQRT(pos_x^2+pos_z^2)</f>
        <v>1658.9327011416858</v>
      </c>
      <c r="M260" s="306">
        <f t="shared" ca="1" si="103"/>
        <v>1.3140277294294358</v>
      </c>
      <c r="N260" s="304">
        <f t="shared" ca="1" si="104"/>
        <v>75.288243059465145</v>
      </c>
      <c r="P260" s="310">
        <f t="shared" ca="1" si="105"/>
        <v>23</v>
      </c>
      <c r="Q260" s="304">
        <f t="shared" ca="1" si="106"/>
        <v>0</v>
      </c>
      <c r="R260" s="306">
        <f t="shared" ca="1" si="107"/>
        <v>0</v>
      </c>
      <c r="S260" s="307">
        <f t="shared" ca="1" si="108"/>
        <v>4.5130000000000043</v>
      </c>
      <c r="T260" s="304">
        <f t="shared" ref="T260:T323" ca="1" si="117">m*g</f>
        <v>44.272530000000046</v>
      </c>
      <c r="U260" s="311">
        <f t="shared" ref="U260:U323" ca="1" si="118">IF(pos_xz&lt;L_rampe,Poids*COS(Beta),0)</f>
        <v>0</v>
      </c>
      <c r="V260" s="306">
        <f t="shared" ref="V260:V323" ca="1" si="119">Rho_moyen*(20000-Alt_rampe-pos_z)/(20000+Alt_rampe+pos_z)</f>
        <v>1.0408196167227619</v>
      </c>
      <c r="W260" s="304">
        <f t="shared" ref="W260:W323" ca="1" si="120">1/2*Rho*Sref*Cx*vit_xz^2</f>
        <v>39.562518557778219</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1625.7285612491362</v>
      </c>
      <c r="AG260" s="306">
        <f t="shared" ca="1" si="114"/>
        <v>-18.564212384275248</v>
      </c>
      <c r="AH260" s="304">
        <f t="shared" ca="1" si="115"/>
        <v>-9.0703349454321831</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-2.2262697936791969</v>
      </c>
      <c r="E261" s="307">
        <f t="shared" ref="E261:E324" ca="1" si="125">IF(AND(L260&lt;L_rampe,Poussee&lt;Poids*SIN(M260)),0,(-W260+Poussee)/m*SIN(M260)+U260/m*COS(M260)-Poids/m)</f>
        <v>-18.288946947868649</v>
      </c>
      <c r="F261" s="304">
        <f t="shared" ref="F261:F324" ca="1" si="126">SQRT(acc_x^2+acc_z^2)</f>
        <v>18.423947938924556</v>
      </c>
      <c r="G261" s="306">
        <f t="shared" ref="G261:G324" ca="1" si="127">G260+acc_x*pas</f>
        <v>28.116628689460541</v>
      </c>
      <c r="H261" s="307">
        <f t="shared" ref="H261:H324" ca="1" si="128">H260+acc_z*pas</f>
        <v>106.10368654056157</v>
      </c>
      <c r="I261" s="304">
        <f t="shared" ref="I261:I324" ca="1" si="129">SQRT(vit_x^2+vit_z^2)</f>
        <v>109.7658285003067</v>
      </c>
      <c r="J261" s="306">
        <f t="shared" ref="J261:J324" ca="1" si="130">J260+0.5*(vit_x+G260)*pas*(K260&gt;=0)</f>
        <v>333.07171860081672</v>
      </c>
      <c r="K261" s="307">
        <f t="shared" ref="K261:K324" ca="1" si="131">K260+0.5*(vit_z+H260)*pas</f>
        <v>1636.4303746379317</v>
      </c>
      <c r="L261" s="304">
        <f t="shared" ca="1" si="116"/>
        <v>1669.9823773828703</v>
      </c>
      <c r="M261" s="306">
        <f t="shared" ref="M261:M324" ca="1" si="132">IF(AND(L260&gt;L_rampe,G261&gt;0),ATAN2(G261,H261),$M$4)</f>
        <v>1.3117580662263015</v>
      </c>
      <c r="N261" s="304">
        <f t="shared" ref="N261:N324" ca="1" si="133">DEGREES(Beta)</f>
        <v>75.158200937009411</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4.5130000000000043</v>
      </c>
      <c r="T261" s="304">
        <f t="shared" ca="1" si="117"/>
        <v>44.272530000000046</v>
      </c>
      <c r="U261" s="311">
        <f t="shared" ca="1" si="118"/>
        <v>0</v>
      </c>
      <c r="V261" s="306">
        <f t="shared" ca="1" si="119"/>
        <v>1.0396988967938747</v>
      </c>
      <c r="W261" s="304">
        <f t="shared" ca="1" si="120"/>
        <v>38.237710308413327</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1636.4303746379317</v>
      </c>
      <c r="AG261" s="306">
        <f t="shared" ref="AG261:AG324" ca="1" si="143">IF(AND(L260&lt;L_rampe,Poussee&lt;Poids*SIN(M260)),0,(-W260+Poussee)/m-Poids*SIN(M260)/m)</f>
        <v>-18.254731435507399</v>
      </c>
      <c r="AH261" s="304">
        <f t="shared" ref="AH261:AH324" ca="1" si="144">IF(AND(L260&lt;L_rampe,Poussee&lt;Poids*SIN(M260)), g*SIN(M260), (-W260+Poussee)/m)</f>
        <v>-8.766345791663678</v>
      </c>
    </row>
    <row r="262" spans="1:34" x14ac:dyDescent="0.2">
      <c r="A262" s="347">
        <f t="shared" ca="1" si="122"/>
        <v>0.1</v>
      </c>
      <c r="B262" s="304">
        <f t="shared" ca="1" si="123"/>
        <v>7.7999999999999892</v>
      </c>
      <c r="D262" s="306">
        <f t="shared" ca="1" si="124"/>
        <v>-2.17031429506955</v>
      </c>
      <c r="E262" s="307">
        <f t="shared" ca="1" si="125"/>
        <v>-18.000112342482893</v>
      </c>
      <c r="F262" s="304">
        <f t="shared" ca="1" si="126"/>
        <v>18.130480095170899</v>
      </c>
      <c r="G262" s="306">
        <f t="shared" ca="1" si="127"/>
        <v>27.899597259953584</v>
      </c>
      <c r="H262" s="307">
        <f t="shared" ca="1" si="128"/>
        <v>104.30367530631328</v>
      </c>
      <c r="I262" s="304">
        <f t="shared" ca="1" si="129"/>
        <v>107.97057103522438</v>
      </c>
      <c r="J262" s="306">
        <f t="shared" ca="1" si="130"/>
        <v>335.87252989828744</v>
      </c>
      <c r="K262" s="307">
        <f t="shared" ca="1" si="131"/>
        <v>1646.9507427302754</v>
      </c>
      <c r="L262" s="304">
        <f t="shared" ca="1" si="116"/>
        <v>1680.8501138769279</v>
      </c>
      <c r="M262" s="306">
        <f t="shared" ca="1" si="132"/>
        <v>1.3094307248693449</v>
      </c>
      <c r="N262" s="304">
        <f t="shared" ca="1" si="133"/>
        <v>75.024854099769541</v>
      </c>
      <c r="P262" s="310">
        <f t="shared" ca="1" si="134"/>
        <v>23</v>
      </c>
      <c r="Q262" s="304">
        <f t="shared" ca="1" si="135"/>
        <v>0</v>
      </c>
      <c r="R262" s="306">
        <f t="shared" ca="1" si="136"/>
        <v>0</v>
      </c>
      <c r="S262" s="307">
        <f t="shared" ca="1" si="137"/>
        <v>4.5130000000000043</v>
      </c>
      <c r="T262" s="304">
        <f t="shared" ca="1" si="117"/>
        <v>44.272530000000046</v>
      </c>
      <c r="U262" s="311">
        <f t="shared" ca="1" si="118"/>
        <v>0</v>
      </c>
      <c r="V262" s="306">
        <f t="shared" ca="1" si="119"/>
        <v>1.0385982583577384</v>
      </c>
      <c r="W262" s="304">
        <f t="shared" ca="1" si="120"/>
        <v>36.957991607732616</v>
      </c>
      <c r="Y262" s="314" t="str">
        <f t="shared" ca="1" si="138"/>
        <v/>
      </c>
      <c r="Z262" s="315" t="str">
        <f t="shared" ca="1" si="139"/>
        <v/>
      </c>
      <c r="AA262" s="316" t="str">
        <f t="shared" ca="1" si="140"/>
        <v/>
      </c>
      <c r="AC262" s="310" t="e">
        <f t="shared" ca="1" si="141"/>
        <v>#N/A</v>
      </c>
      <c r="AD262" s="323" t="e">
        <f t="shared" ca="1" si="142"/>
        <v>#N/A</v>
      </c>
      <c r="AE262" s="324">
        <f t="shared" ca="1" si="121"/>
        <v>1646.9507427302754</v>
      </c>
      <c r="AG262" s="306">
        <f t="shared" ca="1" si="143"/>
        <v>-17.955498772098192</v>
      </c>
      <c r="AH262" s="304">
        <f t="shared" ca="1" si="144"/>
        <v>-8.4727920027505625</v>
      </c>
    </row>
    <row r="263" spans="1:34" x14ac:dyDescent="0.2">
      <c r="A263" s="347">
        <f t="shared" ca="1" si="122"/>
        <v>0.1</v>
      </c>
      <c r="B263" s="304">
        <f t="shared" ca="1" si="123"/>
        <v>7.8999999999999888</v>
      </c>
      <c r="D263" s="306">
        <f t="shared" ca="1" si="124"/>
        <v>-2.1160969676194537</v>
      </c>
      <c r="E263" s="307">
        <f t="shared" ca="1" si="125"/>
        <v>-17.721106707768328</v>
      </c>
      <c r="F263" s="304">
        <f t="shared" ca="1" si="126"/>
        <v>17.847002250363502</v>
      </c>
      <c r="G263" s="306">
        <f t="shared" ca="1" si="127"/>
        <v>27.687987563191637</v>
      </c>
      <c r="H263" s="307">
        <f t="shared" ca="1" si="128"/>
        <v>102.53156463553645</v>
      </c>
      <c r="I263" s="304">
        <f t="shared" ca="1" si="129"/>
        <v>106.20426734322236</v>
      </c>
      <c r="J263" s="306">
        <f t="shared" ca="1" si="130"/>
        <v>338.65190913944468</v>
      </c>
      <c r="K263" s="307">
        <f t="shared" ca="1" si="131"/>
        <v>1657.2925047273679</v>
      </c>
      <c r="L263" s="304">
        <f t="shared" ca="1" si="116"/>
        <v>1691.5388147451135</v>
      </c>
      <c r="M263" s="306">
        <f t="shared" ca="1" si="132"/>
        <v>1.3070439031105452</v>
      </c>
      <c r="N263" s="304">
        <f t="shared" ca="1" si="133"/>
        <v>74.888099286540339</v>
      </c>
      <c r="P263" s="310">
        <f t="shared" ca="1" si="134"/>
        <v>23</v>
      </c>
      <c r="Q263" s="304">
        <f t="shared" ca="1" si="135"/>
        <v>0</v>
      </c>
      <c r="R263" s="306">
        <f t="shared" ca="1" si="136"/>
        <v>0</v>
      </c>
      <c r="S263" s="307">
        <f t="shared" ca="1" si="137"/>
        <v>4.5130000000000043</v>
      </c>
      <c r="T263" s="304">
        <f t="shared" ca="1" si="117"/>
        <v>44.272530000000046</v>
      </c>
      <c r="U263" s="311">
        <f t="shared" ca="1" si="118"/>
        <v>0</v>
      </c>
      <c r="V263" s="306">
        <f t="shared" ca="1" si="119"/>
        <v>1.0375173478773605</v>
      </c>
      <c r="W263" s="304">
        <f t="shared" ca="1" si="120"/>
        <v>35.721466304372981</v>
      </c>
      <c r="Y263" s="314" t="str">
        <f t="shared" ca="1" si="138"/>
        <v/>
      </c>
      <c r="Z263" s="315" t="str">
        <f t="shared" ca="1" si="139"/>
        <v/>
      </c>
      <c r="AA263" s="316" t="str">
        <f t="shared" ca="1" si="140"/>
        <v/>
      </c>
      <c r="AC263" s="310" t="e">
        <f t="shared" ca="1" si="141"/>
        <v>#N/A</v>
      </c>
      <c r="AD263" s="323" t="e">
        <f t="shared" ca="1" si="142"/>
        <v>#N/A</v>
      </c>
      <c r="AE263" s="324">
        <f t="shared" ca="1" si="121"/>
        <v>1657.2925047273679</v>
      </c>
      <c r="AG263" s="306">
        <f t="shared" ca="1" si="143"/>
        <v>-17.666062103653353</v>
      </c>
      <c r="AH263" s="304">
        <f t="shared" ca="1" si="144"/>
        <v>-8.1892292505500954</v>
      </c>
    </row>
    <row r="264" spans="1:34" x14ac:dyDescent="0.2">
      <c r="A264" s="347">
        <f t="shared" ca="1" si="122"/>
        <v>0.1</v>
      </c>
      <c r="B264" s="304">
        <f t="shared" ca="1" si="123"/>
        <v>7.9999999999999885</v>
      </c>
      <c r="D264" s="306">
        <f t="shared" ca="1" si="124"/>
        <v>-2.0635422631430926</v>
      </c>
      <c r="E264" s="307">
        <f t="shared" ca="1" si="125"/>
        <v>-17.45151661252871</v>
      </c>
      <c r="F264" s="304">
        <f t="shared" ca="1" si="126"/>
        <v>17.573094171179509</v>
      </c>
      <c r="G264" s="306">
        <f t="shared" ca="1" si="127"/>
        <v>27.481633336877326</v>
      </c>
      <c r="H264" s="307">
        <f t="shared" ca="1" si="128"/>
        <v>100.78641297428358</v>
      </c>
      <c r="I264" s="304">
        <f t="shared" ca="1" si="129"/>
        <v>104.46598111866564</v>
      </c>
      <c r="J264" s="306">
        <f t="shared" ca="1" si="130"/>
        <v>341.41039018444815</v>
      </c>
      <c r="K264" s="307">
        <f t="shared" ca="1" si="131"/>
        <v>1667.4584036078591</v>
      </c>
      <c r="L264" s="304">
        <f t="shared" ca="1" si="116"/>
        <v>1702.0512866210486</v>
      </c>
      <c r="M264" s="306">
        <f t="shared" ca="1" si="132"/>
        <v>1.3045957195477416</v>
      </c>
      <c r="N264" s="304">
        <f t="shared" ca="1" si="133"/>
        <v>74.747828700918376</v>
      </c>
      <c r="P264" s="310">
        <f t="shared" ca="1" si="134"/>
        <v>23</v>
      </c>
      <c r="Q264" s="304">
        <f t="shared" ca="1" si="135"/>
        <v>0</v>
      </c>
      <c r="R264" s="306">
        <f t="shared" ca="1" si="136"/>
        <v>0</v>
      </c>
      <c r="S264" s="307">
        <f t="shared" ca="1" si="137"/>
        <v>4.5130000000000043</v>
      </c>
      <c r="T264" s="304">
        <f t="shared" ca="1" si="117"/>
        <v>44.272530000000046</v>
      </c>
      <c r="U264" s="311">
        <f t="shared" ca="1" si="118"/>
        <v>0</v>
      </c>
      <c r="V264" s="306">
        <f t="shared" ca="1" si="119"/>
        <v>1.0364558240869166</v>
      </c>
      <c r="W264" s="304">
        <f t="shared" ca="1" si="120"/>
        <v>34.52634032692746</v>
      </c>
      <c r="Y264" s="314" t="str">
        <f t="shared" ca="1" si="138"/>
        <v/>
      </c>
      <c r="Z264" s="315" t="str">
        <f t="shared" ca="1" si="139"/>
        <v/>
      </c>
      <c r="AA264" s="316" t="str">
        <f t="shared" ca="1" si="140"/>
        <v/>
      </c>
      <c r="AC264" s="310">
        <f t="shared" ca="1" si="141"/>
        <v>7.9999999999999885</v>
      </c>
      <c r="AD264" s="323">
        <f t="shared" ca="1" si="142"/>
        <v>341.41039018444815</v>
      </c>
      <c r="AE264" s="324">
        <f t="shared" ca="1" si="121"/>
        <v>1667.4584036078591</v>
      </c>
      <c r="AG264" s="306">
        <f t="shared" ca="1" si="143"/>
        <v>-17.385992881965755</v>
      </c>
      <c r="AH264" s="304">
        <f t="shared" ca="1" si="144"/>
        <v>-7.9152373818685904</v>
      </c>
    </row>
    <row r="265" spans="1:34" x14ac:dyDescent="0.2">
      <c r="A265" s="347">
        <f t="shared" ca="1" si="122"/>
        <v>0.1</v>
      </c>
      <c r="B265" s="304">
        <f t="shared" ca="1" si="123"/>
        <v>8.099999999999989</v>
      </c>
      <c r="D265" s="306">
        <f t="shared" ca="1" si="124"/>
        <v>-2.0125786768494747</v>
      </c>
      <c r="E265" s="307">
        <f t="shared" ca="1" si="125"/>
        <v>-17.190950876598684</v>
      </c>
      <c r="F265" s="304">
        <f t="shared" ca="1" si="126"/>
        <v>17.308358240230014</v>
      </c>
      <c r="G265" s="306">
        <f t="shared" ca="1" si="127"/>
        <v>27.280375469192379</v>
      </c>
      <c r="H265" s="307">
        <f t="shared" ca="1" si="128"/>
        <v>99.067317886623712</v>
      </c>
      <c r="I265" s="304">
        <f t="shared" ca="1" si="129"/>
        <v>102.75481671916634</v>
      </c>
      <c r="J265" s="306">
        <f t="shared" ca="1" si="130"/>
        <v>344.14849062475162</v>
      </c>
      <c r="K265" s="307">
        <f t="shared" ca="1" si="131"/>
        <v>1677.4510901509045</v>
      </c>
      <c r="L265" s="304">
        <f t="shared" ca="1" si="116"/>
        <v>1712.3902427448461</v>
      </c>
      <c r="M265" s="306">
        <f t="shared" ca="1" si="132"/>
        <v>1.3020842094506695</v>
      </c>
      <c r="N265" s="304">
        <f t="shared" ca="1" si="133"/>
        <v>74.603929772151659</v>
      </c>
      <c r="P265" s="310">
        <f t="shared" ca="1" si="134"/>
        <v>23</v>
      </c>
      <c r="Q265" s="304">
        <f t="shared" ca="1" si="135"/>
        <v>0</v>
      </c>
      <c r="R265" s="306">
        <f t="shared" ca="1" si="136"/>
        <v>0</v>
      </c>
      <c r="S265" s="307">
        <f t="shared" ca="1" si="137"/>
        <v>4.5130000000000043</v>
      </c>
      <c r="T265" s="304">
        <f t="shared" ca="1" si="117"/>
        <v>44.272530000000046</v>
      </c>
      <c r="U265" s="311">
        <f t="shared" ca="1" si="118"/>
        <v>0</v>
      </c>
      <c r="V265" s="306">
        <f t="shared" ca="1" si="119"/>
        <v>1.0354133574663225</v>
      </c>
      <c r="W265" s="304">
        <f t="shared" ca="1" si="120"/>
        <v>33.370915187313898</v>
      </c>
      <c r="Y265" s="314" t="str">
        <f t="shared" ca="1" si="138"/>
        <v/>
      </c>
      <c r="Z265" s="315" t="str">
        <f t="shared" ca="1" si="139"/>
        <v/>
      </c>
      <c r="AA265" s="316" t="str">
        <f t="shared" ca="1" si="140"/>
        <v/>
      </c>
      <c r="AC265" s="310" t="e">
        <f t="shared" ca="1" si="141"/>
        <v>#N/A</v>
      </c>
      <c r="AD265" s="323" t="e">
        <f t="shared" ca="1" si="142"/>
        <v>#N/A</v>
      </c>
      <c r="AE265" s="324">
        <f t="shared" ca="1" si="121"/>
        <v>1677.4510901509045</v>
      </c>
      <c r="AG265" s="306">
        <f t="shared" ca="1" si="143"/>
        <v>-17.114884717325765</v>
      </c>
      <c r="AH265" s="304">
        <f t="shared" ca="1" si="144"/>
        <v>-7.6504188626030194</v>
      </c>
    </row>
    <row r="266" spans="1:34" x14ac:dyDescent="0.2">
      <c r="A266" s="347">
        <f t="shared" ca="1" si="122"/>
        <v>0.1</v>
      </c>
      <c r="B266" s="304">
        <f t="shared" ca="1" si="123"/>
        <v>8.1999999999999886</v>
      </c>
      <c r="D266" s="306">
        <f t="shared" ca="1" si="124"/>
        <v>-1.9631384901976163</v>
      </c>
      <c r="E266" s="307">
        <f t="shared" ca="1" si="125"/>
        <v>-16.939039154299859</v>
      </c>
      <c r="F266" s="304">
        <f t="shared" ca="1" si="126"/>
        <v>17.052418016299011</v>
      </c>
      <c r="G266" s="306">
        <f t="shared" ca="1" si="127"/>
        <v>27.084061620172616</v>
      </c>
      <c r="H266" s="307">
        <f t="shared" ca="1" si="128"/>
        <v>97.373413971193727</v>
      </c>
      <c r="I266" s="304">
        <f t="shared" ca="1" si="129"/>
        <v>101.06991709826804</v>
      </c>
      <c r="J266" s="306">
        <f t="shared" ca="1" si="130"/>
        <v>346.86671247921987</v>
      </c>
      <c r="K266" s="307">
        <f t="shared" ca="1" si="131"/>
        <v>1687.2731267437955</v>
      </c>
      <c r="L266" s="304">
        <f t="shared" ca="1" si="116"/>
        <v>1722.5583068383855</v>
      </c>
      <c r="M266" s="306">
        <f t="shared" ca="1" si="132"/>
        <v>1.2995073203240517</v>
      </c>
      <c r="N266" s="304">
        <f t="shared" ca="1" si="133"/>
        <v>74.456284900923308</v>
      </c>
      <c r="P266" s="310">
        <f t="shared" ca="1" si="134"/>
        <v>23</v>
      </c>
      <c r="Q266" s="304">
        <f t="shared" ca="1" si="135"/>
        <v>0</v>
      </c>
      <c r="R266" s="306">
        <f t="shared" ca="1" si="136"/>
        <v>0</v>
      </c>
      <c r="S266" s="307">
        <f t="shared" ca="1" si="137"/>
        <v>4.5130000000000043</v>
      </c>
      <c r="T266" s="304">
        <f t="shared" ca="1" si="117"/>
        <v>44.272530000000046</v>
      </c>
      <c r="U266" s="311">
        <f t="shared" ca="1" si="118"/>
        <v>0</v>
      </c>
      <c r="V266" s="306">
        <f t="shared" ca="1" si="119"/>
        <v>1.0343896297444304</v>
      </c>
      <c r="W266" s="304">
        <f t="shared" ca="1" si="120"/>
        <v>32.253581964643097</v>
      </c>
      <c r="Y266" s="314" t="str">
        <f t="shared" ca="1" si="138"/>
        <v/>
      </c>
      <c r="Z266" s="315" t="str">
        <f t="shared" ca="1" si="139"/>
        <v/>
      </c>
      <c r="AA266" s="316" t="str">
        <f t="shared" ca="1" si="140"/>
        <v/>
      </c>
      <c r="AC266" s="310" t="e">
        <f t="shared" ca="1" si="141"/>
        <v>#N/A</v>
      </c>
      <c r="AD266" s="323" t="e">
        <f t="shared" ca="1" si="142"/>
        <v>#N/A</v>
      </c>
      <c r="AE266" s="324">
        <f t="shared" ca="1" si="121"/>
        <v>1687.2731267437955</v>
      </c>
      <c r="AG266" s="306">
        <f t="shared" ca="1" si="143"/>
        <v>-16.852351909072176</v>
      </c>
      <c r="AH266" s="304">
        <f t="shared" ca="1" si="144"/>
        <v>-7.3943973382038255</v>
      </c>
    </row>
    <row r="267" spans="1:34" x14ac:dyDescent="0.2">
      <c r="A267" s="347">
        <f t="shared" ca="1" si="122"/>
        <v>0.1</v>
      </c>
      <c r="B267" s="304">
        <f t="shared" ca="1" si="123"/>
        <v>8.2999999999999883</v>
      </c>
      <c r="D267" s="306">
        <f t="shared" ca="1" si="124"/>
        <v>-1.9151575328345958</v>
      </c>
      <c r="E267" s="307">
        <f t="shared" ca="1" si="125"/>
        <v>-16.695430622630692</v>
      </c>
      <c r="F267" s="304">
        <f t="shared" ca="1" si="126"/>
        <v>16.804916901033689</v>
      </c>
      <c r="G267" s="306">
        <f t="shared" ca="1" si="127"/>
        <v>26.892545866889154</v>
      </c>
      <c r="H267" s="307">
        <f t="shared" ca="1" si="128"/>
        <v>95.703870908930654</v>
      </c>
      <c r="I267" s="304">
        <f t="shared" ca="1" si="129"/>
        <v>99.410461874774526</v>
      </c>
      <c r="J267" s="306">
        <f t="shared" ca="1" si="130"/>
        <v>349.56554285357294</v>
      </c>
      <c r="K267" s="307">
        <f t="shared" ca="1" si="131"/>
        <v>1696.9269909878017</v>
      </c>
      <c r="L267" s="304">
        <f t="shared" ca="1" si="116"/>
        <v>1732.5580167756082</v>
      </c>
      <c r="M267" s="306">
        <f t="shared" ca="1" si="132"/>
        <v>1.296862907188947</v>
      </c>
      <c r="N267" s="304">
        <f t="shared" ca="1" si="133"/>
        <v>74.304771188992859</v>
      </c>
      <c r="P267" s="310">
        <f t="shared" ca="1" si="134"/>
        <v>23</v>
      </c>
      <c r="Q267" s="304">
        <f t="shared" ca="1" si="135"/>
        <v>0</v>
      </c>
      <c r="R267" s="306">
        <f t="shared" ca="1" si="136"/>
        <v>0</v>
      </c>
      <c r="S267" s="307">
        <f t="shared" ca="1" si="137"/>
        <v>4.5130000000000043</v>
      </c>
      <c r="T267" s="304">
        <f t="shared" ca="1" si="117"/>
        <v>44.272530000000046</v>
      </c>
      <c r="U267" s="311">
        <f t="shared" ca="1" si="118"/>
        <v>0</v>
      </c>
      <c r="V267" s="306">
        <f t="shared" ca="1" si="119"/>
        <v>1.0333843334290154</v>
      </c>
      <c r="W267" s="304">
        <f t="shared" ca="1" si="120"/>
        <v>31.172815729330932</v>
      </c>
      <c r="Y267" s="314" t="str">
        <f t="shared" ca="1" si="138"/>
        <v/>
      </c>
      <c r="Z267" s="315" t="str">
        <f t="shared" ca="1" si="139"/>
        <v/>
      </c>
      <c r="AA267" s="316" t="str">
        <f t="shared" ca="1" si="140"/>
        <v/>
      </c>
      <c r="AC267" s="310" t="e">
        <f t="shared" ca="1" si="141"/>
        <v>#N/A</v>
      </c>
      <c r="AD267" s="323" t="e">
        <f t="shared" ca="1" si="142"/>
        <v>#N/A</v>
      </c>
      <c r="AE267" s="324">
        <f t="shared" ca="1" si="121"/>
        <v>1696.9269909878017</v>
      </c>
      <c r="AG267" s="306">
        <f t="shared" ca="1" si="143"/>
        <v>-16.598028080356862</v>
      </c>
      <c r="AH267" s="304">
        <f t="shared" ca="1" si="144"/>
        <v>-7.1468163006078145</v>
      </c>
    </row>
    <row r="268" spans="1:34" x14ac:dyDescent="0.2">
      <c r="A268" s="347">
        <f t="shared" ca="1" si="122"/>
        <v>0.1</v>
      </c>
      <c r="B268" s="304">
        <f t="shared" ca="1" si="123"/>
        <v>8.3999999999999879</v>
      </c>
      <c r="D268" s="306">
        <f t="shared" ca="1" si="124"/>
        <v>-1.8685749620235999</v>
      </c>
      <c r="E268" s="307">
        <f t="shared" ca="1" si="125"/>
        <v>-16.459792765412619</v>
      </c>
      <c r="F268" s="304">
        <f t="shared" ca="1" si="126"/>
        <v>16.565516903164571</v>
      </c>
      <c r="G268" s="306">
        <f t="shared" ca="1" si="127"/>
        <v>26.705688370686794</v>
      </c>
      <c r="H268" s="307">
        <f t="shared" ca="1" si="128"/>
        <v>94.057891632389385</v>
      </c>
      <c r="I268" s="304">
        <f t="shared" ca="1" si="129"/>
        <v>97.775665529223275</v>
      </c>
      <c r="J268" s="306">
        <f t="shared" ca="1" si="130"/>
        <v>352.24545456545172</v>
      </c>
      <c r="K268" s="307">
        <f t="shared" ca="1" si="131"/>
        <v>1706.4150791148677</v>
      </c>
      <c r="L268" s="304">
        <f t="shared" ca="1" si="116"/>
        <v>1742.3918280606754</v>
      </c>
      <c r="M268" s="306">
        <f t="shared" ca="1" si="132"/>
        <v>1.2941487275620667</v>
      </c>
      <c r="N268" s="304">
        <f t="shared" ca="1" si="133"/>
        <v>74.149260151532218</v>
      </c>
      <c r="P268" s="310">
        <f t="shared" ca="1" si="134"/>
        <v>23</v>
      </c>
      <c r="Q268" s="304">
        <f t="shared" ca="1" si="135"/>
        <v>0</v>
      </c>
      <c r="R268" s="306">
        <f t="shared" ca="1" si="136"/>
        <v>0</v>
      </c>
      <c r="S268" s="307">
        <f t="shared" ca="1" si="137"/>
        <v>4.5130000000000043</v>
      </c>
      <c r="T268" s="304">
        <f t="shared" ca="1" si="117"/>
        <v>44.272530000000046</v>
      </c>
      <c r="U268" s="311">
        <f t="shared" ca="1" si="118"/>
        <v>0</v>
      </c>
      <c r="V268" s="306">
        <f t="shared" ca="1" si="119"/>
        <v>1.0323971713618449</v>
      </c>
      <c r="W268" s="304">
        <f t="shared" ca="1" si="120"/>
        <v>30.127170370962673</v>
      </c>
      <c r="Y268" s="314" t="str">
        <f t="shared" ca="1" si="138"/>
        <v/>
      </c>
      <c r="Z268" s="315" t="str">
        <f t="shared" ca="1" si="139"/>
        <v/>
      </c>
      <c r="AA268" s="316" t="str">
        <f t="shared" ca="1" si="140"/>
        <v/>
      </c>
      <c r="AC268" s="310" t="e">
        <f t="shared" ca="1" si="141"/>
        <v>#N/A</v>
      </c>
      <c r="AD268" s="323" t="e">
        <f t="shared" ca="1" si="142"/>
        <v>#N/A</v>
      </c>
      <c r="AE268" s="324">
        <f t="shared" ca="1" si="121"/>
        <v>1706.4150791148677</v>
      </c>
      <c r="AG268" s="306">
        <f t="shared" ca="1" si="143"/>
        <v>-16.351564908011117</v>
      </c>
      <c r="AH268" s="304">
        <f t="shared" ca="1" si="144"/>
        <v>-6.9073378527212279</v>
      </c>
    </row>
    <row r="269" spans="1:34" x14ac:dyDescent="0.2">
      <c r="A269" s="347">
        <f t="shared" ca="1" si="122"/>
        <v>0.1</v>
      </c>
      <c r="B269" s="304">
        <f t="shared" ca="1" si="123"/>
        <v>8.4999999999999876</v>
      </c>
      <c r="D269" s="306">
        <f t="shared" ca="1" si="124"/>
        <v>-1.8233330581186</v>
      </c>
      <c r="E269" s="307">
        <f t="shared" ca="1" si="125"/>
        <v>-16.23181024543506</v>
      </c>
      <c r="F269" s="304">
        <f t="shared" ca="1" si="126"/>
        <v>16.333897492167591</v>
      </c>
      <c r="G269" s="306">
        <f t="shared" ca="1" si="127"/>
        <v>26.523355064874934</v>
      </c>
      <c r="H269" s="307">
        <f t="shared" ca="1" si="128"/>
        <v>92.434710607845872</v>
      </c>
      <c r="I269" s="304">
        <f t="shared" ca="1" si="129"/>
        <v>96.16477571883398</v>
      </c>
      <c r="J269" s="306">
        <f t="shared" ca="1" si="130"/>
        <v>354.9069067372298</v>
      </c>
      <c r="K269" s="307">
        <f t="shared" ca="1" si="131"/>
        <v>1715.7397092268795</v>
      </c>
      <c r="L269" s="304">
        <f t="shared" ca="1" si="116"/>
        <v>1752.0621171259099</v>
      </c>
      <c r="M269" s="306">
        <f t="shared" ca="1" si="132"/>
        <v>1.2913624361111478</v>
      </c>
      <c r="N269" s="304">
        <f t="shared" ca="1" si="133"/>
        <v>73.989617410901175</v>
      </c>
      <c r="P269" s="310">
        <f t="shared" ca="1" si="134"/>
        <v>23</v>
      </c>
      <c r="Q269" s="304">
        <f t="shared" ca="1" si="135"/>
        <v>0</v>
      </c>
      <c r="R269" s="306">
        <f t="shared" ca="1" si="136"/>
        <v>0</v>
      </c>
      <c r="S269" s="307">
        <f t="shared" ca="1" si="137"/>
        <v>4.5130000000000043</v>
      </c>
      <c r="T269" s="304">
        <f t="shared" ca="1" si="117"/>
        <v>44.272530000000046</v>
      </c>
      <c r="U269" s="311">
        <f t="shared" ca="1" si="118"/>
        <v>0</v>
      </c>
      <c r="V269" s="306">
        <f t="shared" ca="1" si="119"/>
        <v>1.0314278562972556</v>
      </c>
      <c r="W269" s="304">
        <f t="shared" ca="1" si="120"/>
        <v>29.115273796794678</v>
      </c>
      <c r="Y269" s="314" t="str">
        <f t="shared" ca="1" si="138"/>
        <v/>
      </c>
      <c r="Z269" s="315" t="str">
        <f t="shared" ca="1" si="139"/>
        <v/>
      </c>
      <c r="AA269" s="316" t="str">
        <f t="shared" ca="1" si="140"/>
        <v/>
      </c>
      <c r="AC269" s="310" t="e">
        <f t="shared" ca="1" si="141"/>
        <v>#N/A</v>
      </c>
      <c r="AD269" s="323" t="e">
        <f t="shared" ca="1" si="142"/>
        <v>#N/A</v>
      </c>
      <c r="AE269" s="324">
        <f t="shared" ca="1" si="121"/>
        <v>1715.7397092268795</v>
      </c>
      <c r="AG269" s="306">
        <f t="shared" ca="1" si="143"/>
        <v>-16.112630939217297</v>
      </c>
      <c r="AH269" s="304">
        <f t="shared" ca="1" si="144"/>
        <v>-6.6756415623670824</v>
      </c>
    </row>
    <row r="270" spans="1:34" x14ac:dyDescent="0.2">
      <c r="A270" s="347">
        <f t="shared" ca="1" si="122"/>
        <v>0.1</v>
      </c>
      <c r="B270" s="304">
        <f t="shared" ca="1" si="123"/>
        <v>8.5999999999999872</v>
      </c>
      <c r="D270" s="306">
        <f t="shared" ca="1" si="124"/>
        <v>-1.7793770347764446</v>
      </c>
      <c r="E270" s="307">
        <f t="shared" ca="1" si="125"/>
        <v>-16.011183857378004</v>
      </c>
      <c r="F270" s="304">
        <f t="shared" ca="1" si="126"/>
        <v>16.1097545340285</v>
      </c>
      <c r="G270" s="306">
        <f t="shared" ca="1" si="127"/>
        <v>26.345417361397288</v>
      </c>
      <c r="H270" s="307">
        <f t="shared" ca="1" si="128"/>
        <v>90.833592222108066</v>
      </c>
      <c r="I270" s="304">
        <f t="shared" ca="1" si="129"/>
        <v>94.577071703021261</v>
      </c>
      <c r="J270" s="306">
        <f t="shared" ca="1" si="130"/>
        <v>357.55034535854344</v>
      </c>
      <c r="K270" s="307">
        <f t="shared" ca="1" si="131"/>
        <v>1724.9031243683773</v>
      </c>
      <c r="L270" s="304">
        <f t="shared" ca="1" si="116"/>
        <v>1761.5711844605667</v>
      </c>
      <c r="M270" s="306">
        <f t="shared" ca="1" si="132"/>
        <v>1.2885015789627152</v>
      </c>
      <c r="N270" s="304">
        <f t="shared" ca="1" si="133"/>
        <v>73.825702370506164</v>
      </c>
      <c r="P270" s="310">
        <f t="shared" ca="1" si="134"/>
        <v>23</v>
      </c>
      <c r="Q270" s="304">
        <f t="shared" ca="1" si="135"/>
        <v>0</v>
      </c>
      <c r="R270" s="306">
        <f t="shared" ca="1" si="136"/>
        <v>0</v>
      </c>
      <c r="S270" s="307">
        <f t="shared" ca="1" si="137"/>
        <v>4.5130000000000043</v>
      </c>
      <c r="T270" s="304">
        <f t="shared" ca="1" si="117"/>
        <v>44.272530000000046</v>
      </c>
      <c r="U270" s="311">
        <f t="shared" ca="1" si="118"/>
        <v>0</v>
      </c>
      <c r="V270" s="306">
        <f t="shared" ca="1" si="119"/>
        <v>1.0304761105027762</v>
      </c>
      <c r="W270" s="304">
        <f t="shared" ca="1" si="120"/>
        <v>28.13582347081099</v>
      </c>
      <c r="Y270" s="314" t="str">
        <f t="shared" ca="1" si="138"/>
        <v/>
      </c>
      <c r="Z270" s="315" t="str">
        <f t="shared" ca="1" si="139"/>
        <v/>
      </c>
      <c r="AA270" s="316" t="str">
        <f t="shared" ca="1" si="140"/>
        <v/>
      </c>
      <c r="AC270" s="310" t="e">
        <f t="shared" ca="1" si="141"/>
        <v>#N/A</v>
      </c>
      <c r="AD270" s="323" t="e">
        <f t="shared" ca="1" si="142"/>
        <v>#N/A</v>
      </c>
      <c r="AE270" s="324">
        <f t="shared" ca="1" si="121"/>
        <v>1724.9031243683773</v>
      </c>
      <c r="AG270" s="306">
        <f t="shared" ca="1" si="143"/>
        <v>-15.880910487417779</v>
      </c>
      <c r="AH270" s="304">
        <f t="shared" ca="1" si="144"/>
        <v>-6.4514233983591067</v>
      </c>
    </row>
    <row r="271" spans="1:34" x14ac:dyDescent="0.2">
      <c r="A271" s="347">
        <f t="shared" ca="1" si="122"/>
        <v>0.1</v>
      </c>
      <c r="B271" s="304">
        <f t="shared" ca="1" si="123"/>
        <v>8.6999999999999869</v>
      </c>
      <c r="D271" s="306">
        <f t="shared" ca="1" si="124"/>
        <v>-1.7366548627177136</v>
      </c>
      <c r="E271" s="307">
        <f t="shared" ca="1" si="125"/>
        <v>-15.797629554951772</v>
      </c>
      <c r="F271" s="304">
        <f t="shared" ca="1" si="126"/>
        <v>15.892799302441555</v>
      </c>
      <c r="G271" s="306">
        <f t="shared" ca="1" si="127"/>
        <v>26.171751875125516</v>
      </c>
      <c r="H271" s="307">
        <f t="shared" ca="1" si="128"/>
        <v>89.253829266612883</v>
      </c>
      <c r="I271" s="304">
        <f t="shared" ca="1" si="129"/>
        <v>93.011862872253118</v>
      </c>
      <c r="J271" s="306">
        <f t="shared" ca="1" si="130"/>
        <v>360.17620382036955</v>
      </c>
      <c r="K271" s="307">
        <f t="shared" ca="1" si="131"/>
        <v>1733.9074954428133</v>
      </c>
      <c r="L271" s="304">
        <f t="shared" ca="1" si="116"/>
        <v>1770.9212575807042</v>
      </c>
      <c r="M271" s="306">
        <f t="shared" ca="1" si="132"/>
        <v>1.2855635876366522</v>
      </c>
      <c r="N271" s="304">
        <f t="shared" ca="1" si="133"/>
        <v>73.657367867276704</v>
      </c>
      <c r="P271" s="310">
        <f t="shared" ca="1" si="134"/>
        <v>23</v>
      </c>
      <c r="Q271" s="304">
        <f t="shared" ca="1" si="135"/>
        <v>0</v>
      </c>
      <c r="R271" s="306">
        <f t="shared" ca="1" si="136"/>
        <v>0</v>
      </c>
      <c r="S271" s="307">
        <f t="shared" ca="1" si="137"/>
        <v>4.5130000000000043</v>
      </c>
      <c r="T271" s="304">
        <f t="shared" ca="1" si="117"/>
        <v>44.272530000000046</v>
      </c>
      <c r="U271" s="311">
        <f t="shared" ca="1" si="118"/>
        <v>0</v>
      </c>
      <c r="V271" s="306">
        <f t="shared" ca="1" si="119"/>
        <v>1.0295416653804368</v>
      </c>
      <c r="W271" s="304">
        <f t="shared" ca="1" si="120"/>
        <v>27.187582265978655</v>
      </c>
      <c r="Y271" s="314" t="str">
        <f t="shared" ca="1" si="138"/>
        <v/>
      </c>
      <c r="Z271" s="315" t="str">
        <f t="shared" ca="1" si="139"/>
        <v/>
      </c>
      <c r="AA271" s="316" t="str">
        <f t="shared" ca="1" si="140"/>
        <v/>
      </c>
      <c r="AC271" s="310" t="e">
        <f t="shared" ca="1" si="141"/>
        <v>#N/A</v>
      </c>
      <c r="AD271" s="323" t="e">
        <f t="shared" ca="1" si="142"/>
        <v>#N/A</v>
      </c>
      <c r="AE271" s="324">
        <f t="shared" ca="1" si="121"/>
        <v>1733.9074954428133</v>
      </c>
      <c r="AG271" s="306">
        <f t="shared" ca="1" si="143"/>
        <v>-15.656102600542971</v>
      </c>
      <c r="AH271" s="304">
        <f t="shared" ca="1" si="144"/>
        <v>-6.2343947420365531</v>
      </c>
    </row>
    <row r="272" spans="1:34" x14ac:dyDescent="0.2">
      <c r="A272" s="347">
        <f t="shared" ca="1" si="122"/>
        <v>0.1</v>
      </c>
      <c r="B272" s="304">
        <f t="shared" ca="1" si="123"/>
        <v>8.7999999999999865</v>
      </c>
      <c r="D272" s="306">
        <f t="shared" ca="1" si="124"/>
        <v>-1.6951171059561188</v>
      </c>
      <c r="E272" s="307">
        <f t="shared" ca="1" si="125"/>
        <v>-15.590877546287555</v>
      </c>
      <c r="F272" s="304">
        <f t="shared" ca="1" si="126"/>
        <v>15.68275755937834</v>
      </c>
      <c r="G272" s="306">
        <f t="shared" ca="1" si="127"/>
        <v>26.002240164529905</v>
      </c>
      <c r="H272" s="307">
        <f t="shared" ca="1" si="128"/>
        <v>87.694741511984134</v>
      </c>
      <c r="I272" s="304">
        <f t="shared" ca="1" si="129"/>
        <v>91.468487373672062</v>
      </c>
      <c r="J272" s="306">
        <f t="shared" ca="1" si="130"/>
        <v>362.78490342235233</v>
      </c>
      <c r="K272" s="307">
        <f t="shared" ca="1" si="131"/>
        <v>1742.7549239817431</v>
      </c>
      <c r="L272" s="304">
        <f t="shared" ca="1" si="116"/>
        <v>1780.1144938497009</v>
      </c>
      <c r="M272" s="306">
        <f t="shared" ca="1" si="132"/>
        <v>1.2825457725799263</v>
      </c>
      <c r="N272" s="304">
        <f t="shared" ca="1" si="133"/>
        <v>73.484459801175277</v>
      </c>
      <c r="P272" s="310">
        <f t="shared" ca="1" si="134"/>
        <v>23</v>
      </c>
      <c r="Q272" s="304">
        <f t="shared" ca="1" si="135"/>
        <v>0</v>
      </c>
      <c r="R272" s="306">
        <f t="shared" ca="1" si="136"/>
        <v>0</v>
      </c>
      <c r="S272" s="307">
        <f t="shared" ca="1" si="137"/>
        <v>4.5130000000000043</v>
      </c>
      <c r="T272" s="304">
        <f t="shared" ca="1" si="117"/>
        <v>44.272530000000046</v>
      </c>
      <c r="U272" s="311">
        <f t="shared" ca="1" si="118"/>
        <v>0</v>
      </c>
      <c r="V272" s="306">
        <f t="shared" ca="1" si="119"/>
        <v>1.0286242611075087</v>
      </c>
      <c r="W272" s="304">
        <f t="shared" ca="1" si="120"/>
        <v>26.269374604800092</v>
      </c>
      <c r="Y272" s="314" t="str">
        <f t="shared" ca="1" si="138"/>
        <v/>
      </c>
      <c r="Z272" s="315" t="str">
        <f t="shared" ca="1" si="139"/>
        <v/>
      </c>
      <c r="AA272" s="316" t="str">
        <f t="shared" ca="1" si="140"/>
        <v/>
      </c>
      <c r="AC272" s="310" t="e">
        <f t="shared" ca="1" si="141"/>
        <v>#N/A</v>
      </c>
      <c r="AD272" s="323" t="e">
        <f t="shared" ca="1" si="142"/>
        <v>#N/A</v>
      </c>
      <c r="AE272" s="324">
        <f t="shared" ca="1" si="121"/>
        <v>1742.7549239817431</v>
      </c>
      <c r="AG272" s="306">
        <f t="shared" ca="1" si="143"/>
        <v>-15.437920095219772</v>
      </c>
      <c r="AH272" s="304">
        <f t="shared" ca="1" si="144"/>
        <v>-6.0242814681982342</v>
      </c>
    </row>
    <row r="273" spans="1:34" x14ac:dyDescent="0.2">
      <c r="A273" s="347">
        <f t="shared" ca="1" si="122"/>
        <v>0.1</v>
      </c>
      <c r="B273" s="304">
        <f t="shared" ca="1" si="123"/>
        <v>8.8999999999999861</v>
      </c>
      <c r="D273" s="306">
        <f t="shared" ca="1" si="124"/>
        <v>-1.6547167695139444</v>
      </c>
      <c r="E273" s="307">
        <f t="shared" ca="1" si="125"/>
        <v>-15.390671452147332</v>
      </c>
      <c r="F273" s="304">
        <f t="shared" ca="1" si="126"/>
        <v>15.479368699506241</v>
      </c>
      <c r="G273" s="306">
        <f t="shared" ca="1" si="127"/>
        <v>25.83676848757851</v>
      </c>
      <c r="H273" s="307">
        <f t="shared" ca="1" si="128"/>
        <v>86.155674366769404</v>
      </c>
      <c r="I273" s="304">
        <f t="shared" ca="1" si="129"/>
        <v>89.946310827479394</v>
      </c>
      <c r="J273" s="306">
        <f t="shared" ca="1" si="130"/>
        <v>365.37685385495774</v>
      </c>
      <c r="K273" s="307">
        <f t="shared" ca="1" si="131"/>
        <v>1751.4474447756809</v>
      </c>
      <c r="L273" s="304">
        <f t="shared" ca="1" si="116"/>
        <v>1789.15298315829</v>
      </c>
      <c r="M273" s="306">
        <f t="shared" ca="1" si="132"/>
        <v>1.2794453162695647</v>
      </c>
      <c r="N273" s="304">
        <f t="shared" ca="1" si="133"/>
        <v>73.306816740026861</v>
      </c>
      <c r="P273" s="310">
        <f t="shared" ca="1" si="134"/>
        <v>23</v>
      </c>
      <c r="Q273" s="304">
        <f t="shared" ca="1" si="135"/>
        <v>0</v>
      </c>
      <c r="R273" s="306">
        <f t="shared" ca="1" si="136"/>
        <v>0</v>
      </c>
      <c r="S273" s="307">
        <f t="shared" ca="1" si="137"/>
        <v>4.5130000000000043</v>
      </c>
      <c r="T273" s="304">
        <f t="shared" ca="1" si="117"/>
        <v>44.272530000000046</v>
      </c>
      <c r="U273" s="311">
        <f t="shared" ca="1" si="118"/>
        <v>0</v>
      </c>
      <c r="V273" s="306">
        <f t="shared" ca="1" si="119"/>
        <v>1.0277236462954997</v>
      </c>
      <c r="W273" s="304">
        <f t="shared" ca="1" si="120"/>
        <v>25.380082865472037</v>
      </c>
      <c r="Y273" s="314" t="str">
        <f t="shared" ca="1" si="138"/>
        <v/>
      </c>
      <c r="Z273" s="315" t="str">
        <f t="shared" ca="1" si="139"/>
        <v/>
      </c>
      <c r="AA273" s="316" t="str">
        <f t="shared" ca="1" si="140"/>
        <v/>
      </c>
      <c r="AC273" s="310" t="e">
        <f t="shared" ca="1" si="141"/>
        <v>#N/A</v>
      </c>
      <c r="AD273" s="323" t="e">
        <f t="shared" ca="1" si="142"/>
        <v>#N/A</v>
      </c>
      <c r="AE273" s="324">
        <f t="shared" ca="1" si="121"/>
        <v>1751.4474447756809</v>
      </c>
      <c r="AG273" s="306">
        <f t="shared" ca="1" si="143"/>
        <v>-15.226088651138907</v>
      </c>
      <c r="AH273" s="304">
        <f t="shared" ca="1" si="144"/>
        <v>-5.8208230899180293</v>
      </c>
    </row>
    <row r="274" spans="1:34" x14ac:dyDescent="0.2">
      <c r="A274" s="347">
        <f t="shared" ca="1" si="122"/>
        <v>0.1</v>
      </c>
      <c r="B274" s="304">
        <f t="shared" ca="1" si="123"/>
        <v>8.9999999999999858</v>
      </c>
      <c r="D274" s="306">
        <f t="shared" ca="1" si="124"/>
        <v>-1.6154091577291141</v>
      </c>
      <c r="E274" s="307">
        <f t="shared" ca="1" si="125"/>
        <v>-15.19676752200332</v>
      </c>
      <c r="F274" s="304">
        <f t="shared" ca="1" si="126"/>
        <v>15.282384953425627</v>
      </c>
      <c r="G274" s="306">
        <f t="shared" ca="1" si="127"/>
        <v>25.6752275718056</v>
      </c>
      <c r="H274" s="307">
        <f t="shared" ca="1" si="128"/>
        <v>84.635997614569078</v>
      </c>
      <c r="I274" s="304">
        <f t="shared" ca="1" si="129"/>
        <v>88.444725128621144</v>
      </c>
      <c r="J274" s="306">
        <f t="shared" ca="1" si="130"/>
        <v>367.95245365792692</v>
      </c>
      <c r="K274" s="307">
        <f t="shared" ca="1" si="131"/>
        <v>1759.9870283747478</v>
      </c>
      <c r="L274" s="304">
        <f t="shared" ca="1" si="116"/>
        <v>1798.0387504723763</v>
      </c>
      <c r="M274" s="306">
        <f t="shared" ca="1" si="132"/>
        <v>1.2762592658525349</v>
      </c>
      <c r="N274" s="304">
        <f t="shared" ca="1" si="133"/>
        <v>73.124269497815149</v>
      </c>
      <c r="P274" s="310">
        <f t="shared" ca="1" si="134"/>
        <v>23</v>
      </c>
      <c r="Q274" s="304">
        <f t="shared" ca="1" si="135"/>
        <v>0</v>
      </c>
      <c r="R274" s="306">
        <f t="shared" ca="1" si="136"/>
        <v>0</v>
      </c>
      <c r="S274" s="307">
        <f t="shared" ca="1" si="137"/>
        <v>4.5130000000000043</v>
      </c>
      <c r="T274" s="304">
        <f t="shared" ca="1" si="117"/>
        <v>44.272530000000046</v>
      </c>
      <c r="U274" s="311">
        <f t="shared" ca="1" si="118"/>
        <v>0</v>
      </c>
      <c r="V274" s="306">
        <f t="shared" ca="1" si="119"/>
        <v>1.0268395776663204</v>
      </c>
      <c r="W274" s="304">
        <f t="shared" ca="1" si="120"/>
        <v>24.518644032956104</v>
      </c>
      <c r="Y274" s="314" t="str">
        <f t="shared" ca="1" si="138"/>
        <v/>
      </c>
      <c r="Z274" s="315" t="str">
        <f t="shared" ca="1" si="139"/>
        <v/>
      </c>
      <c r="AA274" s="316" t="str">
        <f t="shared" ca="1" si="140"/>
        <v/>
      </c>
      <c r="AC274" s="310">
        <f t="shared" ca="1" si="141"/>
        <v>8.9999999999999858</v>
      </c>
      <c r="AD274" s="323">
        <f t="shared" ca="1" si="142"/>
        <v>367.95245365792692</v>
      </c>
      <c r="AE274" s="324">
        <f t="shared" ca="1" si="121"/>
        <v>1759.9870283747478</v>
      </c>
      <c r="AG274" s="306">
        <f t="shared" ca="1" si="143"/>
        <v>-15.02034596021949</v>
      </c>
      <c r="AH274" s="304">
        <f t="shared" ca="1" si="144"/>
        <v>-5.6237719622140512</v>
      </c>
    </row>
    <row r="275" spans="1:34" x14ac:dyDescent="0.2">
      <c r="A275" s="347">
        <f t="shared" ca="1" si="122"/>
        <v>0.1</v>
      </c>
      <c r="B275" s="304">
        <f t="shared" ca="1" si="123"/>
        <v>9.0999999999999854</v>
      </c>
      <c r="D275" s="306">
        <f t="shared" ca="1" si="124"/>
        <v>-1.5771517423390287</v>
      </c>
      <c r="E275" s="307">
        <f t="shared" ca="1" si="125"/>
        <v>-15.008933903472011</v>
      </c>
      <c r="F275" s="304">
        <f t="shared" ca="1" si="126"/>
        <v>15.091570645136795</v>
      </c>
      <c r="G275" s="306">
        <f t="shared" ca="1" si="127"/>
        <v>25.517512397571696</v>
      </c>
      <c r="H275" s="307">
        <f t="shared" ca="1" si="128"/>
        <v>83.135104224221877</v>
      </c>
      <c r="I275" s="304">
        <f t="shared" ca="1" si="129"/>
        <v>86.963147328810834</v>
      </c>
      <c r="J275" s="306">
        <f t="shared" ca="1" si="130"/>
        <v>370.5120906563958</v>
      </c>
      <c r="K275" s="307">
        <f t="shared" ca="1" si="131"/>
        <v>1768.3755834666872</v>
      </c>
      <c r="L275" s="304">
        <f t="shared" ca="1" si="116"/>
        <v>1806.7737582563345</v>
      </c>
      <c r="M275" s="306">
        <f t="shared" ca="1" si="132"/>
        <v>1.2729845252875236</v>
      </c>
      <c r="N275" s="304">
        <f t="shared" ca="1" si="133"/>
        <v>72.936640684439723</v>
      </c>
      <c r="P275" s="310">
        <f t="shared" ca="1" si="134"/>
        <v>23</v>
      </c>
      <c r="Q275" s="304">
        <f t="shared" ca="1" si="135"/>
        <v>0</v>
      </c>
      <c r="R275" s="306">
        <f t="shared" ca="1" si="136"/>
        <v>0</v>
      </c>
      <c r="S275" s="307">
        <f t="shared" ca="1" si="137"/>
        <v>4.5130000000000043</v>
      </c>
      <c r="T275" s="304">
        <f t="shared" ca="1" si="117"/>
        <v>44.272530000000046</v>
      </c>
      <c r="U275" s="311">
        <f t="shared" ca="1" si="118"/>
        <v>0</v>
      </c>
      <c r="V275" s="306">
        <f t="shared" ca="1" si="119"/>
        <v>1.0259718197446033</v>
      </c>
      <c r="W275" s="304">
        <f t="shared" ca="1" si="120"/>
        <v>23.684046576067448</v>
      </c>
      <c r="Y275" s="314" t="str">
        <f t="shared" ca="1" si="138"/>
        <v/>
      </c>
      <c r="Z275" s="315" t="str">
        <f t="shared" ca="1" si="139"/>
        <v/>
      </c>
      <c r="AA275" s="316" t="str">
        <f t="shared" ca="1" si="140"/>
        <v/>
      </c>
      <c r="AC275" s="310" t="e">
        <f t="shared" ca="1" si="141"/>
        <v>#N/A</v>
      </c>
      <c r="AD275" s="323" t="e">
        <f t="shared" ca="1" si="142"/>
        <v>#N/A</v>
      </c>
      <c r="AE275" s="324">
        <f t="shared" ca="1" si="121"/>
        <v>1768.3755834666872</v>
      </c>
      <c r="AG275" s="306">
        <f t="shared" ca="1" si="143"/>
        <v>-14.820440925618618</v>
      </c>
      <c r="AH275" s="304">
        <f t="shared" ca="1" si="144"/>
        <v>-5.4328925399858363</v>
      </c>
    </row>
    <row r="276" spans="1:34" x14ac:dyDescent="0.2">
      <c r="A276" s="347">
        <f t="shared" ca="1" si="122"/>
        <v>0.1</v>
      </c>
      <c r="B276" s="304">
        <f t="shared" ca="1" si="123"/>
        <v>9.1999999999999851</v>
      </c>
      <c r="D276" s="306">
        <f t="shared" ca="1" si="124"/>
        <v>-1.5399040395983101</v>
      </c>
      <c r="E276" s="307">
        <f t="shared" ca="1" si="125"/>
        <v>-14.82694996098007</v>
      </c>
      <c r="F276" s="304">
        <f t="shared" ca="1" si="126"/>
        <v>14.906701499546374</v>
      </c>
      <c r="G276" s="306">
        <f t="shared" ca="1" si="127"/>
        <v>25.363521993611865</v>
      </c>
      <c r="H276" s="307">
        <f t="shared" ca="1" si="128"/>
        <v>81.652409228123872</v>
      </c>
      <c r="I276" s="304">
        <f t="shared" ca="1" si="129"/>
        <v>85.501018594385428</v>
      </c>
      <c r="J276" s="306">
        <f t="shared" ca="1" si="130"/>
        <v>373.05614237595501</v>
      </c>
      <c r="K276" s="307">
        <f t="shared" ca="1" si="131"/>
        <v>1776.6149591393046</v>
      </c>
      <c r="L276" s="304">
        <f t="shared" ca="1" si="116"/>
        <v>1815.3599087789676</v>
      </c>
      <c r="M276" s="306">
        <f t="shared" ca="1" si="132"/>
        <v>1.2696178469507331</v>
      </c>
      <c r="N276" s="304">
        <f t="shared" ca="1" si="133"/>
        <v>72.743744224763503</v>
      </c>
      <c r="P276" s="310">
        <f t="shared" ca="1" si="134"/>
        <v>23</v>
      </c>
      <c r="Q276" s="304">
        <f t="shared" ca="1" si="135"/>
        <v>0</v>
      </c>
      <c r="R276" s="306">
        <f t="shared" ca="1" si="136"/>
        <v>0</v>
      </c>
      <c r="S276" s="307">
        <f t="shared" ca="1" si="137"/>
        <v>4.5130000000000043</v>
      </c>
      <c r="T276" s="304">
        <f t="shared" ca="1" si="117"/>
        <v>44.272530000000046</v>
      </c>
      <c r="U276" s="311">
        <f t="shared" ca="1" si="118"/>
        <v>0</v>
      </c>
      <c r="V276" s="306">
        <f t="shared" ca="1" si="119"/>
        <v>1.0251201445652356</v>
      </c>
      <c r="W276" s="304">
        <f t="shared" ca="1" si="120"/>
        <v>22.87532753331709</v>
      </c>
      <c r="Y276" s="314" t="str">
        <f t="shared" ca="1" si="138"/>
        <v/>
      </c>
      <c r="Z276" s="315" t="str">
        <f t="shared" ca="1" si="139"/>
        <v/>
      </c>
      <c r="AA276" s="316" t="str">
        <f t="shared" ca="1" si="140"/>
        <v/>
      </c>
      <c r="AC276" s="310" t="e">
        <f t="shared" ca="1" si="141"/>
        <v>#N/A</v>
      </c>
      <c r="AD276" s="323" t="e">
        <f t="shared" ca="1" si="142"/>
        <v>#N/A</v>
      </c>
      <c r="AE276" s="324">
        <f t="shared" ca="1" si="121"/>
        <v>1776.6149591393046</v>
      </c>
      <c r="AG276" s="306">
        <f t="shared" ca="1" si="143"/>
        <v>-14.626132905996263</v>
      </c>
      <c r="AH276" s="304">
        <f t="shared" ca="1" si="144"/>
        <v>-5.2479606860331103</v>
      </c>
    </row>
    <row r="277" spans="1:34" x14ac:dyDescent="0.2">
      <c r="A277" s="347">
        <f t="shared" ca="1" si="122"/>
        <v>0.1</v>
      </c>
      <c r="B277" s="304">
        <f t="shared" ca="1" si="123"/>
        <v>9.2999999999999847</v>
      </c>
      <c r="D277" s="306">
        <f t="shared" ca="1" si="124"/>
        <v>-1.5036274957526876</v>
      </c>
      <c r="E277" s="307">
        <f t="shared" ca="1" si="125"/>
        <v>-14.650605639894174</v>
      </c>
      <c r="F277" s="304">
        <f t="shared" ca="1" si="126"/>
        <v>14.727563996183568</v>
      </c>
      <c r="G277" s="306">
        <f t="shared" ca="1" si="127"/>
        <v>25.213159244036596</v>
      </c>
      <c r="H277" s="307">
        <f t="shared" ca="1" si="128"/>
        <v>80.187348664134461</v>
      </c>
      <c r="I277" s="304">
        <f t="shared" ca="1" si="129"/>
        <v>84.057803235919835</v>
      </c>
      <c r="J277" s="306">
        <f t="shared" ca="1" si="130"/>
        <v>375.58497643783744</v>
      </c>
      <c r="K277" s="307">
        <f t="shared" ca="1" si="131"/>
        <v>1784.7069470339175</v>
      </c>
      <c r="L277" s="304">
        <f t="shared" ca="1" si="116"/>
        <v>1823.7990463088133</v>
      </c>
      <c r="M277" s="306">
        <f t="shared" ca="1" si="132"/>
        <v>1.2661558226646854</v>
      </c>
      <c r="N277" s="304">
        <f t="shared" ca="1" si="133"/>
        <v>72.545384844601173</v>
      </c>
      <c r="P277" s="310">
        <f t="shared" ca="1" si="134"/>
        <v>23</v>
      </c>
      <c r="Q277" s="304">
        <f t="shared" ca="1" si="135"/>
        <v>0</v>
      </c>
      <c r="R277" s="306">
        <f t="shared" ca="1" si="136"/>
        <v>0</v>
      </c>
      <c r="S277" s="307">
        <f t="shared" ca="1" si="137"/>
        <v>4.5130000000000043</v>
      </c>
      <c r="T277" s="304">
        <f t="shared" ca="1" si="117"/>
        <v>44.272530000000046</v>
      </c>
      <c r="U277" s="311">
        <f t="shared" ca="1" si="118"/>
        <v>0</v>
      </c>
      <c r="V277" s="306">
        <f t="shared" ca="1" si="119"/>
        <v>1.0242843313952203</v>
      </c>
      <c r="W277" s="304">
        <f t="shared" ca="1" si="120"/>
        <v>22.09156979171744</v>
      </c>
      <c r="Y277" s="314" t="str">
        <f t="shared" ca="1" si="138"/>
        <v/>
      </c>
      <c r="Z277" s="315" t="str">
        <f t="shared" ca="1" si="139"/>
        <v/>
      </c>
      <c r="AA277" s="316" t="str">
        <f t="shared" ca="1" si="140"/>
        <v/>
      </c>
      <c r="AC277" s="310" t="e">
        <f t="shared" ca="1" si="141"/>
        <v>#N/A</v>
      </c>
      <c r="AD277" s="323" t="e">
        <f t="shared" ca="1" si="142"/>
        <v>#N/A</v>
      </c>
      <c r="AE277" s="324">
        <f t="shared" ca="1" si="121"/>
        <v>1784.7069470339175</v>
      </c>
      <c r="AG277" s="306">
        <f t="shared" ca="1" si="143"/>
        <v>-14.437191000766397</v>
      </c>
      <c r="AH277" s="304">
        <f t="shared" ca="1" si="144"/>
        <v>-5.0687630253306155</v>
      </c>
    </row>
    <row r="278" spans="1:34" x14ac:dyDescent="0.2">
      <c r="A278" s="347">
        <f t="shared" ca="1" si="122"/>
        <v>0.1</v>
      </c>
      <c r="B278" s="304">
        <f t="shared" ca="1" si="123"/>
        <v>9.3999999999999844</v>
      </c>
      <c r="D278" s="306">
        <f t="shared" ca="1" si="124"/>
        <v>-1.468285380250371</v>
      </c>
      <c r="E278" s="307">
        <f t="shared" ca="1" si="125"/>
        <v>-14.479700872667713</v>
      </c>
      <c r="F278" s="304">
        <f t="shared" ca="1" si="126"/>
        <v>14.553954765622681</v>
      </c>
      <c r="G278" s="306">
        <f t="shared" ca="1" si="127"/>
        <v>25.066330706011559</v>
      </c>
      <c r="H278" s="307">
        <f t="shared" ca="1" si="128"/>
        <v>78.739378576867693</v>
      </c>
      <c r="I278" s="304">
        <f t="shared" ca="1" si="129"/>
        <v>82.632987805926689</v>
      </c>
      <c r="J278" s="306">
        <f t="shared" ca="1" si="130"/>
        <v>378.09895093533987</v>
      </c>
      <c r="K278" s="307">
        <f t="shared" ca="1" si="131"/>
        <v>1792.6532833959675</v>
      </c>
      <c r="L278" s="304">
        <f t="shared" ca="1" si="116"/>
        <v>1832.0929592050584</v>
      </c>
      <c r="M278" s="306">
        <f t="shared" ca="1" si="132"/>
        <v>1.2625948741056325</v>
      </c>
      <c r="N278" s="304">
        <f t="shared" ca="1" si="133"/>
        <v>72.341357521104257</v>
      </c>
      <c r="P278" s="310">
        <f t="shared" ca="1" si="134"/>
        <v>23</v>
      </c>
      <c r="Q278" s="304">
        <f t="shared" ca="1" si="135"/>
        <v>0</v>
      </c>
      <c r="R278" s="306">
        <f t="shared" ca="1" si="136"/>
        <v>0</v>
      </c>
      <c r="S278" s="307">
        <f t="shared" ca="1" si="137"/>
        <v>4.5130000000000043</v>
      </c>
      <c r="T278" s="304">
        <f t="shared" ca="1" si="117"/>
        <v>44.272530000000046</v>
      </c>
      <c r="U278" s="311">
        <f t="shared" ca="1" si="118"/>
        <v>0</v>
      </c>
      <c r="V278" s="306">
        <f t="shared" ca="1" si="119"/>
        <v>1.0234641664690538</v>
      </c>
      <c r="W278" s="304">
        <f t="shared" ca="1" si="120"/>
        <v>21.331899544096164</v>
      </c>
      <c r="Y278" s="314" t="str">
        <f t="shared" ca="1" si="138"/>
        <v/>
      </c>
      <c r="Z278" s="315" t="str">
        <f t="shared" ca="1" si="139"/>
        <v/>
      </c>
      <c r="AA278" s="316" t="str">
        <f t="shared" ca="1" si="140"/>
        <v/>
      </c>
      <c r="AC278" s="310" t="e">
        <f t="shared" ca="1" si="141"/>
        <v>#N/A</v>
      </c>
      <c r="AD278" s="323" t="e">
        <f t="shared" ca="1" si="142"/>
        <v>#N/A</v>
      </c>
      <c r="AE278" s="324">
        <f t="shared" ca="1" si="121"/>
        <v>1792.6532833959675</v>
      </c>
      <c r="AG278" s="306">
        <f t="shared" ca="1" si="143"/>
        <v>-14.253393372347158</v>
      </c>
      <c r="AH278" s="304">
        <f t="shared" ca="1" si="144"/>
        <v>-4.8950963420601417</v>
      </c>
    </row>
    <row r="279" spans="1:34" x14ac:dyDescent="0.2">
      <c r="A279" s="347">
        <f t="shared" ca="1" si="122"/>
        <v>0.1</v>
      </c>
      <c r="B279" s="304">
        <f t="shared" ca="1" si="123"/>
        <v>9.499999999999984</v>
      </c>
      <c r="D279" s="306">
        <f t="shared" ca="1" si="124"/>
        <v>-1.4338426861258728</v>
      </c>
      <c r="E279" s="307">
        <f t="shared" ca="1" si="125"/>
        <v>-14.314045023847932</v>
      </c>
      <c r="F279" s="304">
        <f t="shared" ca="1" si="126"/>
        <v>14.385680025403817</v>
      </c>
      <c r="G279" s="306">
        <f t="shared" ca="1" si="127"/>
        <v>24.922946437398974</v>
      </c>
      <c r="H279" s="307">
        <f t="shared" ca="1" si="128"/>
        <v>77.3079740744829</v>
      </c>
      <c r="I279" s="304">
        <f t="shared" ca="1" si="129"/>
        <v>81.226080261344492</v>
      </c>
      <c r="J279" s="306">
        <f t="shared" ca="1" si="130"/>
        <v>380.59841479251043</v>
      </c>
      <c r="K279" s="307">
        <f t="shared" ca="1" si="131"/>
        <v>1800.4556510285349</v>
      </c>
      <c r="L279" s="304">
        <f t="shared" ca="1" si="116"/>
        <v>1840.2433819098922</v>
      </c>
      <c r="M279" s="306">
        <f t="shared" ca="1" si="132"/>
        <v>1.2589312425414938</v>
      </c>
      <c r="N279" s="304">
        <f t="shared" ca="1" si="133"/>
        <v>72.131446894788198</v>
      </c>
      <c r="P279" s="310">
        <f t="shared" ca="1" si="134"/>
        <v>23</v>
      </c>
      <c r="Q279" s="304">
        <f t="shared" ca="1" si="135"/>
        <v>0</v>
      </c>
      <c r="R279" s="306">
        <f t="shared" ca="1" si="136"/>
        <v>0</v>
      </c>
      <c r="S279" s="307">
        <f t="shared" ca="1" si="137"/>
        <v>4.5130000000000043</v>
      </c>
      <c r="T279" s="304">
        <f t="shared" ca="1" si="117"/>
        <v>44.272530000000046</v>
      </c>
      <c r="U279" s="311">
        <f t="shared" ca="1" si="118"/>
        <v>0</v>
      </c>
      <c r="V279" s="306">
        <f t="shared" ca="1" si="119"/>
        <v>1.0226594427368403</v>
      </c>
      <c r="W279" s="304">
        <f t="shared" ca="1" si="120"/>
        <v>20.595483911673799</v>
      </c>
      <c r="Y279" s="314" t="str">
        <f t="shared" ca="1" si="138"/>
        <v/>
      </c>
      <c r="Z279" s="315" t="str">
        <f t="shared" ca="1" si="139"/>
        <v/>
      </c>
      <c r="AA279" s="316" t="str">
        <f t="shared" ca="1" si="140"/>
        <v/>
      </c>
      <c r="AC279" s="310" t="e">
        <f t="shared" ca="1" si="141"/>
        <v>#N/A</v>
      </c>
      <c r="AD279" s="323" t="e">
        <f t="shared" ca="1" si="142"/>
        <v>#N/A</v>
      </c>
      <c r="AE279" s="324">
        <f t="shared" ca="1" si="121"/>
        <v>1800.4556510285349</v>
      </c>
      <c r="AG279" s="306">
        <f t="shared" ca="1" si="143"/>
        <v>-14.074526601669159</v>
      </c>
      <c r="AH279" s="304">
        <f t="shared" ca="1" si="144"/>
        <v>-4.7267670161967965</v>
      </c>
    </row>
    <row r="280" spans="1:34" x14ac:dyDescent="0.2">
      <c r="A280" s="347">
        <f t="shared" ca="1" si="122"/>
        <v>0.1</v>
      </c>
      <c r="B280" s="304">
        <f t="shared" ca="1" si="123"/>
        <v>9.5999999999999837</v>
      </c>
      <c r="D280" s="306">
        <f t="shared" ca="1" si="124"/>
        <v>-1.4002660370399931</v>
      </c>
      <c r="E280" s="307">
        <f t="shared" ca="1" si="125"/>
        <v>-14.153456371050332</v>
      </c>
      <c r="F280" s="304">
        <f t="shared" ca="1" si="126"/>
        <v>14.222555052511238</v>
      </c>
      <c r="G280" s="306">
        <f t="shared" ca="1" si="127"/>
        <v>24.782919833694976</v>
      </c>
      <c r="H280" s="307">
        <f t="shared" ca="1" si="128"/>
        <v>75.892628437377866</v>
      </c>
      <c r="I280" s="304">
        <f t="shared" ca="1" si="129"/>
        <v>79.836609187873506</v>
      </c>
      <c r="J280" s="306">
        <f t="shared" ca="1" si="130"/>
        <v>383.0837081060651</v>
      </c>
      <c r="K280" s="307">
        <f t="shared" ca="1" si="131"/>
        <v>1808.115681154128</v>
      </c>
      <c r="L280" s="304">
        <f t="shared" ca="1" si="116"/>
        <v>1848.2519968477648</v>
      </c>
      <c r="M280" s="306">
        <f t="shared" ca="1" si="132"/>
        <v>1.255160977848254</v>
      </c>
      <c r="N280" s="304">
        <f t="shared" ca="1" si="133"/>
        <v>71.915426640218371</v>
      </c>
      <c r="P280" s="310">
        <f t="shared" ca="1" si="134"/>
        <v>23</v>
      </c>
      <c r="Q280" s="304">
        <f t="shared" ca="1" si="135"/>
        <v>0</v>
      </c>
      <c r="R280" s="306">
        <f t="shared" ca="1" si="136"/>
        <v>0</v>
      </c>
      <c r="S280" s="307">
        <f t="shared" ca="1" si="137"/>
        <v>4.5130000000000043</v>
      </c>
      <c r="T280" s="304">
        <f t="shared" ca="1" si="117"/>
        <v>44.272530000000046</v>
      </c>
      <c r="U280" s="311">
        <f t="shared" ca="1" si="118"/>
        <v>0</v>
      </c>
      <c r="V280" s="306">
        <f t="shared" ca="1" si="119"/>
        <v>1.0218699596244447</v>
      </c>
      <c r="W280" s="304">
        <f t="shared" ca="1" si="120"/>
        <v>19.881528719760404</v>
      </c>
      <c r="Y280" s="314" t="str">
        <f t="shared" ca="1" si="138"/>
        <v/>
      </c>
      <c r="Z280" s="315" t="str">
        <f t="shared" ca="1" si="139"/>
        <v/>
      </c>
      <c r="AA280" s="316" t="str">
        <f t="shared" ca="1" si="140"/>
        <v/>
      </c>
      <c r="AC280" s="310" t="e">
        <f t="shared" ca="1" si="141"/>
        <v>#N/A</v>
      </c>
      <c r="AD280" s="323" t="e">
        <f t="shared" ca="1" si="142"/>
        <v>#N/A</v>
      </c>
      <c r="AE280" s="324">
        <f t="shared" ca="1" si="121"/>
        <v>1808.115681154128</v>
      </c>
      <c r="AG280" s="306">
        <f t="shared" ca="1" si="143"/>
        <v>-13.900385073414245</v>
      </c>
      <c r="AH280" s="304">
        <f t="shared" ca="1" si="144"/>
        <v>-4.5635904967147747</v>
      </c>
    </row>
    <row r="281" spans="1:34" x14ac:dyDescent="0.2">
      <c r="A281" s="347">
        <f t="shared" ca="1" si="122"/>
        <v>0.1</v>
      </c>
      <c r="B281" s="304">
        <f t="shared" ca="1" si="123"/>
        <v>9.6999999999999833</v>
      </c>
      <c r="D281" s="306">
        <f t="shared" ca="1" si="124"/>
        <v>-1.3675236005041438</v>
      </c>
      <c r="E281" s="307">
        <f t="shared" ca="1" si="125"/>
        <v>-13.997761619246319</v>
      </c>
      <c r="F281" s="304">
        <f t="shared" ca="1" si="126"/>
        <v>14.064403689711879</v>
      </c>
      <c r="G281" s="306">
        <f t="shared" ca="1" si="127"/>
        <v>24.64616747364456</v>
      </c>
      <c r="H281" s="307">
        <f t="shared" ca="1" si="128"/>
        <v>74.492852275453231</v>
      </c>
      <c r="I281" s="304">
        <f t="shared" ca="1" si="129"/>
        <v>78.464123083556046</v>
      </c>
      <c r="J281" s="306">
        <f t="shared" ca="1" si="130"/>
        <v>385.55516247143208</v>
      </c>
      <c r="K281" s="307">
        <f t="shared" ca="1" si="131"/>
        <v>1815.6349551897695</v>
      </c>
      <c r="L281" s="304">
        <f t="shared" ca="1" si="116"/>
        <v>1856.1204362366491</v>
      </c>
      <c r="M281" s="306">
        <f t="shared" ca="1" si="132"/>
        <v>1.2512799267484402</v>
      </c>
      <c r="N281" s="304">
        <f t="shared" ca="1" si="133"/>
        <v>71.693058792124432</v>
      </c>
      <c r="P281" s="310">
        <f t="shared" ca="1" si="134"/>
        <v>23</v>
      </c>
      <c r="Q281" s="304">
        <f t="shared" ca="1" si="135"/>
        <v>0</v>
      </c>
      <c r="R281" s="306">
        <f t="shared" ca="1" si="136"/>
        <v>0</v>
      </c>
      <c r="S281" s="307">
        <f t="shared" ca="1" si="137"/>
        <v>4.5130000000000043</v>
      </c>
      <c r="T281" s="304">
        <f t="shared" ca="1" si="117"/>
        <v>44.272530000000046</v>
      </c>
      <c r="U281" s="311">
        <f t="shared" ca="1" si="118"/>
        <v>0</v>
      </c>
      <c r="V281" s="306">
        <f t="shared" ca="1" si="119"/>
        <v>1.0210955228050003</v>
      </c>
      <c r="W281" s="304">
        <f t="shared" ca="1" si="120"/>
        <v>19.189276415423969</v>
      </c>
      <c r="Y281" s="314" t="str">
        <f t="shared" ca="1" si="138"/>
        <v/>
      </c>
      <c r="Z281" s="315" t="str">
        <f t="shared" ca="1" si="139"/>
        <v/>
      </c>
      <c r="AA281" s="316" t="str">
        <f t="shared" ca="1" si="140"/>
        <v/>
      </c>
      <c r="AC281" s="310" t="e">
        <f t="shared" ca="1" si="141"/>
        <v>#N/A</v>
      </c>
      <c r="AD281" s="323" t="e">
        <f t="shared" ca="1" si="142"/>
        <v>#N/A</v>
      </c>
      <c r="AE281" s="324">
        <f t="shared" ca="1" si="121"/>
        <v>1815.6349551897695</v>
      </c>
      <c r="AG281" s="306">
        <f t="shared" ca="1" si="143"/>
        <v>-13.730770387639861</v>
      </c>
      <c r="AH281" s="304">
        <f t="shared" ca="1" si="144"/>
        <v>-4.4053908087215561</v>
      </c>
    </row>
    <row r="282" spans="1:34" x14ac:dyDescent="0.2">
      <c r="A282" s="347">
        <f t="shared" ca="1" si="122"/>
        <v>0.1</v>
      </c>
      <c r="B282" s="304">
        <f t="shared" ca="1" si="123"/>
        <v>9.7999999999999829</v>
      </c>
      <c r="D282" s="306">
        <f t="shared" ca="1" si="124"/>
        <v>-1.3355850068576278</v>
      </c>
      <c r="E282" s="307">
        <f t="shared" ca="1" si="125"/>
        <v>-13.846795445926713</v>
      </c>
      <c r="F282" s="304">
        <f t="shared" ca="1" si="126"/>
        <v>13.911057883276873</v>
      </c>
      <c r="G282" s="306">
        <f t="shared" ca="1" si="127"/>
        <v>24.512608972958798</v>
      </c>
      <c r="H282" s="307">
        <f t="shared" ca="1" si="128"/>
        <v>73.108172730860559</v>
      </c>
      <c r="I282" s="304">
        <f t="shared" ca="1" si="129"/>
        <v>77.108189699321329</v>
      </c>
      <c r="J282" s="306">
        <f t="shared" ca="1" si="130"/>
        <v>388.01310129376225</v>
      </c>
      <c r="K282" s="307">
        <f t="shared" ca="1" si="131"/>
        <v>1823.0150064400852</v>
      </c>
      <c r="L282" s="304">
        <f t="shared" ca="1" si="116"/>
        <v>1863.8502838160975</v>
      </c>
      <c r="M282" s="306">
        <f t="shared" ca="1" si="132"/>
        <v>1.2472837202106208</v>
      </c>
      <c r="N282" s="304">
        <f t="shared" ca="1" si="133"/>
        <v>71.464093023444789</v>
      </c>
      <c r="P282" s="310">
        <f t="shared" ca="1" si="134"/>
        <v>23</v>
      </c>
      <c r="Q282" s="304">
        <f t="shared" ca="1" si="135"/>
        <v>0</v>
      </c>
      <c r="R282" s="306">
        <f t="shared" ca="1" si="136"/>
        <v>0</v>
      </c>
      <c r="S282" s="307">
        <f t="shared" ca="1" si="137"/>
        <v>4.5130000000000043</v>
      </c>
      <c r="T282" s="304">
        <f t="shared" ca="1" si="117"/>
        <v>44.272530000000046</v>
      </c>
      <c r="U282" s="311">
        <f t="shared" ca="1" si="118"/>
        <v>0</v>
      </c>
      <c r="V282" s="306">
        <f t="shared" ca="1" si="119"/>
        <v>1.0203359439811523</v>
      </c>
      <c r="W282" s="304">
        <f t="shared" ca="1" si="120"/>
        <v>18.518004116892346</v>
      </c>
      <c r="Y282" s="314" t="str">
        <f t="shared" ca="1" si="138"/>
        <v/>
      </c>
      <c r="Z282" s="315" t="str">
        <f t="shared" ca="1" si="139"/>
        <v/>
      </c>
      <c r="AA282" s="316" t="str">
        <f t="shared" ca="1" si="140"/>
        <v/>
      </c>
      <c r="AC282" s="310" t="e">
        <f t="shared" ca="1" si="141"/>
        <v>#N/A</v>
      </c>
      <c r="AD282" s="323" t="e">
        <f t="shared" ca="1" si="142"/>
        <v>#N/A</v>
      </c>
      <c r="AE282" s="324">
        <f t="shared" ca="1" si="121"/>
        <v>1823.0150064400852</v>
      </c>
      <c r="AG282" s="306">
        <f t="shared" ca="1" si="143"/>
        <v>-13.565490794597427</v>
      </c>
      <c r="AH282" s="304">
        <f t="shared" ca="1" si="144"/>
        <v>-4.2520000920505092</v>
      </c>
    </row>
    <row r="283" spans="1:34" x14ac:dyDescent="0.2">
      <c r="A283" s="347">
        <f t="shared" ca="1" si="122"/>
        <v>0.1</v>
      </c>
      <c r="B283" s="304">
        <f t="shared" ca="1" si="123"/>
        <v>9.8999999999999826</v>
      </c>
      <c r="D283" s="306">
        <f t="shared" ca="1" si="124"/>
        <v>-1.3044212736036018</v>
      </c>
      <c r="E283" s="307">
        <f t="shared" ca="1" si="125"/>
        <v>-13.700400074901138</v>
      </c>
      <c r="F283" s="304">
        <f t="shared" ca="1" si="126"/>
        <v>13.762357249809378</v>
      </c>
      <c r="G283" s="306">
        <f t="shared" ca="1" si="127"/>
        <v>24.382166845598437</v>
      </c>
      <c r="H283" s="307">
        <f t="shared" ca="1" si="128"/>
        <v>71.738132723370441</v>
      </c>
      <c r="I283" s="304">
        <f t="shared" ca="1" si="129"/>
        <v>75.768395434524763</v>
      </c>
      <c r="J283" s="306">
        <f t="shared" ca="1" si="130"/>
        <v>390.45784008469013</v>
      </c>
      <c r="K283" s="307">
        <f t="shared" ca="1" si="131"/>
        <v>1830.2573217127967</v>
      </c>
      <c r="L283" s="304">
        <f t="shared" ca="1" si="116"/>
        <v>1871.443076496558</v>
      </c>
      <c r="M283" s="306">
        <f t="shared" ca="1" si="132"/>
        <v>1.2431677599438238</v>
      </c>
      <c r="N283" s="304">
        <f t="shared" ca="1" si="133"/>
        <v>71.228265871513784</v>
      </c>
      <c r="P283" s="310">
        <f t="shared" ca="1" si="134"/>
        <v>23</v>
      </c>
      <c r="Q283" s="304">
        <f t="shared" ca="1" si="135"/>
        <v>0</v>
      </c>
      <c r="R283" s="306">
        <f t="shared" ca="1" si="136"/>
        <v>0</v>
      </c>
      <c r="S283" s="307">
        <f t="shared" ca="1" si="137"/>
        <v>4.5130000000000043</v>
      </c>
      <c r="T283" s="304">
        <f t="shared" ca="1" si="117"/>
        <v>44.272530000000046</v>
      </c>
      <c r="U283" s="311">
        <f t="shared" ca="1" si="118"/>
        <v>0</v>
      </c>
      <c r="V283" s="306">
        <f t="shared" ca="1" si="119"/>
        <v>1.0195910406774569</v>
      </c>
      <c r="W283" s="304">
        <f t="shared" ca="1" si="120"/>
        <v>17.86702178527587</v>
      </c>
      <c r="Y283" s="314" t="str">
        <f t="shared" ca="1" si="138"/>
        <v/>
      </c>
      <c r="Z283" s="315" t="str">
        <f t="shared" ca="1" si="139"/>
        <v/>
      </c>
      <c r="AA283" s="316" t="str">
        <f t="shared" ca="1" si="140"/>
        <v/>
      </c>
      <c r="AC283" s="310" t="e">
        <f t="shared" ca="1" si="141"/>
        <v>#N/A</v>
      </c>
      <c r="AD283" s="323" t="e">
        <f t="shared" ca="1" si="142"/>
        <v>#N/A</v>
      </c>
      <c r="AE283" s="324">
        <f t="shared" ca="1" si="121"/>
        <v>1830.2573217127967</v>
      </c>
      <c r="AG283" s="306">
        <f t="shared" ca="1" si="143"/>
        <v>-13.404360649679713</v>
      </c>
      <c r="AH283" s="304">
        <f t="shared" ca="1" si="144"/>
        <v>-4.103258169043281</v>
      </c>
    </row>
    <row r="284" spans="1:34" x14ac:dyDescent="0.2">
      <c r="A284" s="347">
        <f t="shared" ca="1" si="122"/>
        <v>0.1</v>
      </c>
      <c r="B284" s="304">
        <f t="shared" ca="1" si="123"/>
        <v>9.9999999999999822</v>
      </c>
      <c r="D284" s="306">
        <f t="shared" ca="1" si="124"/>
        <v>-1.2740047347432659</v>
      </c>
      <c r="E284" s="307">
        <f t="shared" ca="1" si="125"/>
        <v>-13.558424876672259</v>
      </c>
      <c r="F284" s="304">
        <f t="shared" ca="1" si="126"/>
        <v>13.618148670084103</v>
      </c>
      <c r="G284" s="306">
        <f t="shared" ca="1" si="127"/>
        <v>24.254766372124109</v>
      </c>
      <c r="H284" s="307">
        <f t="shared" ca="1" si="128"/>
        <v>70.382290235703209</v>
      </c>
      <c r="I284" s="304">
        <f t="shared" ca="1" si="129"/>
        <v>74.444344785813556</v>
      </c>
      <c r="J284" s="306">
        <f t="shared" ca="1" si="130"/>
        <v>392.88968674557628</v>
      </c>
      <c r="K284" s="307">
        <f t="shared" ca="1" si="131"/>
        <v>1837.3633428607504</v>
      </c>
      <c r="L284" s="304">
        <f t="shared" ca="1" si="116"/>
        <v>1878.9003059341569</v>
      </c>
      <c r="M284" s="306">
        <f t="shared" ca="1" si="132"/>
        <v>1.2389272039153196</v>
      </c>
      <c r="N284" s="304">
        <f t="shared" ca="1" si="133"/>
        <v>70.985299908291736</v>
      </c>
      <c r="P284" s="310">
        <f t="shared" ca="1" si="134"/>
        <v>23</v>
      </c>
      <c r="Q284" s="304">
        <f t="shared" ca="1" si="135"/>
        <v>0</v>
      </c>
      <c r="R284" s="306">
        <f t="shared" ca="1" si="136"/>
        <v>0</v>
      </c>
      <c r="S284" s="307">
        <f t="shared" ca="1" si="137"/>
        <v>4.5130000000000043</v>
      </c>
      <c r="T284" s="304">
        <f t="shared" ca="1" si="117"/>
        <v>44.272530000000046</v>
      </c>
      <c r="U284" s="311">
        <f t="shared" ca="1" si="118"/>
        <v>0</v>
      </c>
      <c r="V284" s="306">
        <f t="shared" ca="1" si="119"/>
        <v>1.0188606360423766</v>
      </c>
      <c r="W284" s="304">
        <f t="shared" ca="1" si="120"/>
        <v>17.235670509951316</v>
      </c>
      <c r="Y284" s="314" t="str">
        <f t="shared" ca="1" si="138"/>
        <v/>
      </c>
      <c r="Z284" s="315" t="str">
        <f t="shared" ca="1" si="139"/>
        <v/>
      </c>
      <c r="AA284" s="316" t="str">
        <f t="shared" ca="1" si="140"/>
        <v/>
      </c>
      <c r="AC284" s="310">
        <f t="shared" ca="1" si="141"/>
        <v>9.9999999999999822</v>
      </c>
      <c r="AD284" s="323">
        <f t="shared" ca="1" si="142"/>
        <v>392.88968674557628</v>
      </c>
      <c r="AE284" s="324">
        <f t="shared" ca="1" si="121"/>
        <v>1837.3633428607504</v>
      </c>
      <c r="AG284" s="306">
        <f t="shared" ca="1" si="143"/>
        <v>-13.247199885531669</v>
      </c>
      <c r="AH284" s="304">
        <f t="shared" ca="1" si="144"/>
        <v>-3.9590121394362625</v>
      </c>
    </row>
    <row r="285" spans="1:34" x14ac:dyDescent="0.2">
      <c r="A285" s="347">
        <f t="shared" ca="1" si="122"/>
        <v>0.1</v>
      </c>
      <c r="B285" s="304">
        <f t="shared" ca="1" si="123"/>
        <v>10.099999999999982</v>
      </c>
      <c r="D285" s="306">
        <f t="shared" ca="1" si="124"/>
        <v>-1.2443089747789755</v>
      </c>
      <c r="E285" s="307">
        <f t="shared" ca="1" si="125"/>
        <v>-13.420725993487054</v>
      </c>
      <c r="F285" s="304">
        <f t="shared" ca="1" si="126"/>
        <v>13.478285907969699</v>
      </c>
      <c r="G285" s="306">
        <f t="shared" ca="1" si="127"/>
        <v>24.130335474646213</v>
      </c>
      <c r="H285" s="307">
        <f t="shared" ca="1" si="128"/>
        <v>69.040217636354498</v>
      </c>
      <c r="I285" s="304">
        <f t="shared" ca="1" si="129"/>
        <v>73.13565984794397</v>
      </c>
      <c r="J285" s="306">
        <f t="shared" ca="1" si="130"/>
        <v>395.3089418379148</v>
      </c>
      <c r="K285" s="307">
        <f t="shared" ca="1" si="131"/>
        <v>1844.3344682543534</v>
      </c>
      <c r="L285" s="304">
        <f t="shared" ca="1" si="116"/>
        <v>1886.2234200348803</v>
      </c>
      <c r="M285" s="306">
        <f t="shared" ca="1" si="132"/>
        <v>1.2345569508143412</v>
      </c>
      <c r="N285" s="304">
        <f t="shared" ca="1" si="133"/>
        <v>70.734902850201721</v>
      </c>
      <c r="P285" s="310">
        <f t="shared" ca="1" si="134"/>
        <v>23</v>
      </c>
      <c r="Q285" s="304">
        <f t="shared" ca="1" si="135"/>
        <v>0</v>
      </c>
      <c r="R285" s="306">
        <f t="shared" ca="1" si="136"/>
        <v>0</v>
      </c>
      <c r="S285" s="307">
        <f t="shared" ca="1" si="137"/>
        <v>4.5130000000000043</v>
      </c>
      <c r="T285" s="304">
        <f t="shared" ca="1" si="117"/>
        <v>44.272530000000046</v>
      </c>
      <c r="U285" s="311">
        <f t="shared" ca="1" si="118"/>
        <v>0</v>
      </c>
      <c r="V285" s="306">
        <f t="shared" ca="1" si="119"/>
        <v>1.0181445586593665</v>
      </c>
      <c r="W285" s="304">
        <f t="shared" ca="1" si="120"/>
        <v>16.623320899633892</v>
      </c>
      <c r="Y285" s="314" t="str">
        <f t="shared" ca="1" si="138"/>
        <v/>
      </c>
      <c r="Z285" s="315" t="str">
        <f t="shared" ca="1" si="139"/>
        <v/>
      </c>
      <c r="AA285" s="316" t="str">
        <f t="shared" ca="1" si="140"/>
        <v/>
      </c>
      <c r="AC285" s="310" t="e">
        <f t="shared" ca="1" si="141"/>
        <v>#N/A</v>
      </c>
      <c r="AD285" s="323" t="e">
        <f t="shared" ca="1" si="142"/>
        <v>#N/A</v>
      </c>
      <c r="AE285" s="324">
        <f t="shared" ca="1" si="121"/>
        <v>1844.3344682543534</v>
      </c>
      <c r="AG285" s="306">
        <f t="shared" ca="1" si="143"/>
        <v>-13.093833498433966</v>
      </c>
      <c r="AH285" s="304">
        <f t="shared" ca="1" si="144"/>
        <v>-3.819116000432373</v>
      </c>
    </row>
    <row r="286" spans="1:34" x14ac:dyDescent="0.2">
      <c r="A286" s="347">
        <f t="shared" ca="1" si="122"/>
        <v>0.1</v>
      </c>
      <c r="B286" s="304">
        <f t="shared" ca="1" si="123"/>
        <v>10.199999999999982</v>
      </c>
      <c r="D286" s="306">
        <f t="shared" ca="1" si="124"/>
        <v>-1.2153087670855427</v>
      </c>
      <c r="E286" s="307">
        <f t="shared" ca="1" si="125"/>
        <v>-13.287165987315628</v>
      </c>
      <c r="F286" s="304">
        <f t="shared" ca="1" si="126"/>
        <v>13.342629252656025</v>
      </c>
      <c r="G286" s="306">
        <f t="shared" ca="1" si="127"/>
        <v>24.008804597937658</v>
      </c>
      <c r="H286" s="307">
        <f t="shared" ca="1" si="128"/>
        <v>67.711501037622938</v>
      </c>
      <c r="I286" s="304">
        <f t="shared" ca="1" si="129"/>
        <v>71.841979865465603</v>
      </c>
      <c r="J286" s="306">
        <f t="shared" ca="1" si="130"/>
        <v>397.715898841544</v>
      </c>
      <c r="K286" s="307">
        <f t="shared" ca="1" si="131"/>
        <v>1851.1720541880522</v>
      </c>
      <c r="L286" s="304">
        <f t="shared" ca="1" si="116"/>
        <v>1893.4138243918444</v>
      </c>
      <c r="M286" s="306">
        <f t="shared" ca="1" si="132"/>
        <v>1.230051623377997</v>
      </c>
      <c r="N286" s="304">
        <f t="shared" ca="1" si="133"/>
        <v>70.476766602774688</v>
      </c>
      <c r="P286" s="310">
        <f t="shared" ca="1" si="134"/>
        <v>23</v>
      </c>
      <c r="Q286" s="304">
        <f t="shared" ca="1" si="135"/>
        <v>0</v>
      </c>
      <c r="R286" s="306">
        <f t="shared" ca="1" si="136"/>
        <v>0</v>
      </c>
      <c r="S286" s="307">
        <f t="shared" ca="1" si="137"/>
        <v>4.5130000000000043</v>
      </c>
      <c r="T286" s="304">
        <f t="shared" ca="1" si="117"/>
        <v>44.272530000000046</v>
      </c>
      <c r="U286" s="311">
        <f t="shared" ca="1" si="118"/>
        <v>0</v>
      </c>
      <c r="V286" s="306">
        <f t="shared" ca="1" si="119"/>
        <v>1.0174426423665697</v>
      </c>
      <c r="W286" s="304">
        <f t="shared" ca="1" si="120"/>
        <v>16.029371571790602</v>
      </c>
      <c r="Y286" s="314" t="str">
        <f t="shared" ca="1" si="138"/>
        <v/>
      </c>
      <c r="Z286" s="315" t="str">
        <f t="shared" ca="1" si="139"/>
        <v/>
      </c>
      <c r="AA286" s="316" t="str">
        <f t="shared" ca="1" si="140"/>
        <v/>
      </c>
      <c r="AC286" s="310" t="e">
        <f t="shared" ca="1" si="141"/>
        <v>#N/A</v>
      </c>
      <c r="AD286" s="323" t="e">
        <f t="shared" ca="1" si="142"/>
        <v>#N/A</v>
      </c>
      <c r="AE286" s="324">
        <f t="shared" ca="1" si="121"/>
        <v>1851.1720541880522</v>
      </c>
      <c r="AG286" s="306">
        <f t="shared" ca="1" si="143"/>
        <v>-12.944091046117828</v>
      </c>
      <c r="AH286" s="304">
        <f t="shared" ca="1" si="144"/>
        <v>-3.6834302901914193</v>
      </c>
    </row>
    <row r="287" spans="1:34" x14ac:dyDescent="0.2">
      <c r="A287" s="347">
        <f t="shared" ca="1" si="122"/>
        <v>0.1</v>
      </c>
      <c r="B287" s="304">
        <f t="shared" ca="1" si="123"/>
        <v>10.299999999999981</v>
      </c>
      <c r="D287" s="306">
        <f t="shared" ca="1" si="124"/>
        <v>-1.1869800163753759</v>
      </c>
      <c r="E287" s="307">
        <f t="shared" ca="1" si="125"/>
        <v>-13.157613509143346</v>
      </c>
      <c r="F287" s="304">
        <f t="shared" ca="1" si="126"/>
        <v>13.211045182545776</v>
      </c>
      <c r="G287" s="306">
        <f t="shared" ca="1" si="127"/>
        <v>23.890106596300122</v>
      </c>
      <c r="H287" s="307">
        <f t="shared" ca="1" si="128"/>
        <v>66.395739686708609</v>
      </c>
      <c r="I287" s="304">
        <f t="shared" ca="1" si="129"/>
        <v>70.562960834475732</v>
      </c>
      <c r="J287" s="306">
        <f t="shared" ca="1" si="130"/>
        <v>400.11084440125592</v>
      </c>
      <c r="K287" s="307">
        <f t="shared" ca="1" si="131"/>
        <v>1857.8774162242689</v>
      </c>
      <c r="L287" s="304">
        <f t="shared" ca="1" si="116"/>
        <v>1900.4728836591305</v>
      </c>
      <c r="M287" s="306">
        <f t="shared" ca="1" si="132"/>
        <v>1.2254055504888499</v>
      </c>
      <c r="N287" s="304">
        <f t="shared" ca="1" si="133"/>
        <v>70.210566234916413</v>
      </c>
      <c r="P287" s="310">
        <f t="shared" ca="1" si="134"/>
        <v>23</v>
      </c>
      <c r="Q287" s="304">
        <f t="shared" ca="1" si="135"/>
        <v>0</v>
      </c>
      <c r="R287" s="306">
        <f t="shared" ca="1" si="136"/>
        <v>0</v>
      </c>
      <c r="S287" s="307">
        <f t="shared" ca="1" si="137"/>
        <v>4.5130000000000043</v>
      </c>
      <c r="T287" s="304">
        <f t="shared" ca="1" si="117"/>
        <v>44.272530000000046</v>
      </c>
      <c r="U287" s="311">
        <f t="shared" ca="1" si="118"/>
        <v>0</v>
      </c>
      <c r="V287" s="306">
        <f t="shared" ca="1" si="119"/>
        <v>1.0167547260846639</v>
      </c>
      <c r="W287" s="304">
        <f t="shared" ca="1" si="120"/>
        <v>15.453247733619945</v>
      </c>
      <c r="Y287" s="314" t="str">
        <f t="shared" ca="1" si="138"/>
        <v/>
      </c>
      <c r="Z287" s="315" t="str">
        <f t="shared" ca="1" si="139"/>
        <v/>
      </c>
      <c r="AA287" s="316" t="str">
        <f t="shared" ca="1" si="140"/>
        <v/>
      </c>
      <c r="AC287" s="310" t="e">
        <f t="shared" ca="1" si="141"/>
        <v>#N/A</v>
      </c>
      <c r="AD287" s="323" t="e">
        <f t="shared" ca="1" si="142"/>
        <v>#N/A</v>
      </c>
      <c r="AE287" s="324">
        <f t="shared" ca="1" si="121"/>
        <v>1857.8774162242689</v>
      </c>
      <c r="AG287" s="306">
        <f t="shared" ca="1" si="143"/>
        <v>-12.797806154195079</v>
      </c>
      <c r="AH287" s="304">
        <f t="shared" ca="1" si="144"/>
        <v>-3.5518217531111427</v>
      </c>
    </row>
    <row r="288" spans="1:34" x14ac:dyDescent="0.2">
      <c r="A288" s="347">
        <f t="shared" ca="1" si="122"/>
        <v>0.1</v>
      </c>
      <c r="B288" s="304">
        <f t="shared" ca="1" si="123"/>
        <v>10.399999999999981</v>
      </c>
      <c r="D288" s="306">
        <f t="shared" ca="1" si="124"/>
        <v>-1.1592997050074669</v>
      </c>
      <c r="E288" s="307">
        <f t="shared" ca="1" si="125"/>
        <v>-13.031942988085063</v>
      </c>
      <c r="F288" s="304">
        <f t="shared" ca="1" si="126"/>
        <v>13.083406049295032</v>
      </c>
      <c r="G288" s="306">
        <f t="shared" ca="1" si="127"/>
        <v>23.774176625799374</v>
      </c>
      <c r="H288" s="307">
        <f t="shared" ca="1" si="128"/>
        <v>65.092545387900103</v>
      </c>
      <c r="I288" s="304">
        <f t="shared" ca="1" si="129"/>
        <v>69.298275153935407</v>
      </c>
      <c r="J288" s="306">
        <f t="shared" ca="1" si="130"/>
        <v>402.49405856236092</v>
      </c>
      <c r="K288" s="307">
        <f t="shared" ca="1" si="131"/>
        <v>1864.4518304779995</v>
      </c>
      <c r="L288" s="304">
        <f t="shared" ca="1" si="116"/>
        <v>1907.4019228654363</v>
      </c>
      <c r="M288" s="306">
        <f t="shared" ca="1" si="132"/>
        <v>1.2206127479463942</v>
      </c>
      <c r="N288" s="304">
        <f t="shared" ca="1" si="133"/>
        <v>69.935958877194125</v>
      </c>
      <c r="P288" s="310">
        <f t="shared" ca="1" si="134"/>
        <v>23</v>
      </c>
      <c r="Q288" s="304">
        <f t="shared" ca="1" si="135"/>
        <v>0</v>
      </c>
      <c r="R288" s="306">
        <f t="shared" ca="1" si="136"/>
        <v>0</v>
      </c>
      <c r="S288" s="307">
        <f t="shared" ca="1" si="137"/>
        <v>4.5130000000000043</v>
      </c>
      <c r="T288" s="304">
        <f t="shared" ca="1" si="117"/>
        <v>44.272530000000046</v>
      </c>
      <c r="U288" s="311">
        <f t="shared" ca="1" si="118"/>
        <v>0</v>
      </c>
      <c r="V288" s="306">
        <f t="shared" ca="1" si="119"/>
        <v>1.0160806536524436</v>
      </c>
      <c r="W288" s="304">
        <f t="shared" ca="1" si="120"/>
        <v>14.894399848346515</v>
      </c>
      <c r="Y288" s="314" t="str">
        <f t="shared" ca="1" si="138"/>
        <v/>
      </c>
      <c r="Z288" s="315" t="str">
        <f t="shared" ca="1" si="139"/>
        <v/>
      </c>
      <c r="AA288" s="316" t="str">
        <f t="shared" ca="1" si="140"/>
        <v/>
      </c>
      <c r="AC288" s="310" t="e">
        <f t="shared" ca="1" si="141"/>
        <v>#N/A</v>
      </c>
      <c r="AD288" s="323" t="e">
        <f t="shared" ca="1" si="142"/>
        <v>#N/A</v>
      </c>
      <c r="AE288" s="324">
        <f t="shared" ca="1" si="121"/>
        <v>1864.4518304779995</v>
      </c>
      <c r="AG288" s="306">
        <f t="shared" ca="1" si="143"/>
        <v>-12.654816028387618</v>
      </c>
      <c r="AH288" s="304">
        <f t="shared" ca="1" si="144"/>
        <v>-3.4241630253977244</v>
      </c>
    </row>
    <row r="289" spans="1:34" x14ac:dyDescent="0.2">
      <c r="A289" s="347">
        <f t="shared" ca="1" si="122"/>
        <v>0.1</v>
      </c>
      <c r="B289" s="304">
        <f t="shared" ca="1" si="123"/>
        <v>10.49999999999998</v>
      </c>
      <c r="D289" s="306">
        <f t="shared" ca="1" si="124"/>
        <v>-1.1322458429128572</v>
      </c>
      <c r="E289" s="307">
        <f t="shared" ca="1" si="125"/>
        <v>-12.910034338942676</v>
      </c>
      <c r="F289" s="304">
        <f t="shared" ca="1" si="126"/>
        <v>12.959589780601565</v>
      </c>
      <c r="G289" s="306">
        <f t="shared" ca="1" si="127"/>
        <v>23.660952041508089</v>
      </c>
      <c r="H289" s="307">
        <f t="shared" ca="1" si="128"/>
        <v>63.801541954005835</v>
      </c>
      <c r="I289" s="304">
        <f t="shared" ca="1" si="129"/>
        <v>68.047611326330269</v>
      </c>
      <c r="J289" s="306">
        <f t="shared" ca="1" si="130"/>
        <v>404.86581499572628</v>
      </c>
      <c r="K289" s="307">
        <f t="shared" ca="1" si="131"/>
        <v>1870.8965348450947</v>
      </c>
      <c r="L289" s="304">
        <f t="shared" ca="1" si="116"/>
        <v>1914.2022286706117</v>
      </c>
      <c r="M289" s="306">
        <f t="shared" ca="1" si="132"/>
        <v>1.2156668978069145</v>
      </c>
      <c r="N289" s="304">
        <f t="shared" ca="1" si="133"/>
        <v>69.652582538097761</v>
      </c>
      <c r="P289" s="310">
        <f t="shared" ca="1" si="134"/>
        <v>23</v>
      </c>
      <c r="Q289" s="304">
        <f t="shared" ca="1" si="135"/>
        <v>0</v>
      </c>
      <c r="R289" s="306">
        <f t="shared" ca="1" si="136"/>
        <v>0</v>
      </c>
      <c r="S289" s="307">
        <f t="shared" ca="1" si="137"/>
        <v>4.5130000000000043</v>
      </c>
      <c r="T289" s="304">
        <f t="shared" ca="1" si="117"/>
        <v>44.272530000000046</v>
      </c>
      <c r="U289" s="311">
        <f t="shared" ca="1" si="118"/>
        <v>0</v>
      </c>
      <c r="V289" s="306">
        <f t="shared" ca="1" si="119"/>
        <v>1.0154202736697302</v>
      </c>
      <c r="W289" s="304">
        <f t="shared" ca="1" si="120"/>
        <v>14.352302381056596</v>
      </c>
      <c r="Y289" s="314" t="str">
        <f t="shared" ca="1" si="138"/>
        <v/>
      </c>
      <c r="Z289" s="315" t="str">
        <f t="shared" ca="1" si="139"/>
        <v/>
      </c>
      <c r="AA289" s="316" t="str">
        <f t="shared" ca="1" si="140"/>
        <v/>
      </c>
      <c r="AC289" s="310" t="e">
        <f t="shared" ca="1" si="141"/>
        <v>#N/A</v>
      </c>
      <c r="AD289" s="323" t="e">
        <f t="shared" ca="1" si="142"/>
        <v>#N/A</v>
      </c>
      <c r="AE289" s="324">
        <f t="shared" ca="1" si="121"/>
        <v>1870.8965348450947</v>
      </c>
      <c r="AG289" s="306">
        <f t="shared" ca="1" si="143"/>
        <v>-12.514960969717022</v>
      </c>
      <c r="AH289" s="304">
        <f t="shared" ca="1" si="144"/>
        <v>-3.3003323395405495</v>
      </c>
    </row>
    <row r="290" spans="1:34" x14ac:dyDescent="0.2">
      <c r="A290" s="347">
        <f t="shared" ca="1" si="122"/>
        <v>0.1</v>
      </c>
      <c r="B290" s="304">
        <f t="shared" ca="1" si="123"/>
        <v>10.59999999999998</v>
      </c>
      <c r="D290" s="306">
        <f t="shared" ca="1" si="124"/>
        <v>-1.1057974209302346</v>
      </c>
      <c r="E290" s="307">
        <f t="shared" ca="1" si="125"/>
        <v>-12.791772686929255</v>
      </c>
      <c r="F290" s="304">
        <f t="shared" ca="1" si="126"/>
        <v>12.839479600443518</v>
      </c>
      <c r="G290" s="306">
        <f t="shared" ca="1" si="127"/>
        <v>23.550372299415066</v>
      </c>
      <c r="H290" s="307">
        <f t="shared" ca="1" si="128"/>
        <v>62.522364685312908</v>
      </c>
      <c r="I290" s="304">
        <f t="shared" ca="1" si="129"/>
        <v>66.810673707756607</v>
      </c>
      <c r="J290" s="306">
        <f t="shared" ca="1" si="130"/>
        <v>407.22638121277242</v>
      </c>
      <c r="K290" s="307">
        <f t="shared" ca="1" si="131"/>
        <v>1877.2127301770606</v>
      </c>
      <c r="L290" s="304">
        <f t="shared" ca="1" si="116"/>
        <v>1920.8750505679602</v>
      </c>
      <c r="M290" s="306">
        <f t="shared" ca="1" si="132"/>
        <v>1.210561326178013</v>
      </c>
      <c r="N290" s="304">
        <f t="shared" ca="1" si="133"/>
        <v>69.360054831759967</v>
      </c>
      <c r="P290" s="310">
        <f t="shared" ca="1" si="134"/>
        <v>23</v>
      </c>
      <c r="Q290" s="304">
        <f t="shared" ca="1" si="135"/>
        <v>0</v>
      </c>
      <c r="R290" s="306">
        <f t="shared" ca="1" si="136"/>
        <v>0</v>
      </c>
      <c r="S290" s="307">
        <f t="shared" ca="1" si="137"/>
        <v>4.5130000000000043</v>
      </c>
      <c r="T290" s="304">
        <f t="shared" ca="1" si="117"/>
        <v>44.272530000000046</v>
      </c>
      <c r="U290" s="311">
        <f t="shared" ca="1" si="118"/>
        <v>0</v>
      </c>
      <c r="V290" s="306">
        <f t="shared" ca="1" si="119"/>
        <v>1.0147734393472447</v>
      </c>
      <c r="W290" s="304">
        <f t="shared" ca="1" si="120"/>
        <v>13.82645261873949</v>
      </c>
      <c r="Y290" s="314" t="str">
        <f t="shared" ca="1" si="138"/>
        <v/>
      </c>
      <c r="Z290" s="315" t="str">
        <f t="shared" ca="1" si="139"/>
        <v/>
      </c>
      <c r="AA290" s="316" t="str">
        <f t="shared" ca="1" si="140"/>
        <v/>
      </c>
      <c r="AC290" s="310" t="e">
        <f t="shared" ca="1" si="141"/>
        <v>#N/A</v>
      </c>
      <c r="AD290" s="323" t="e">
        <f t="shared" ca="1" si="142"/>
        <v>#N/A</v>
      </c>
      <c r="AE290" s="324">
        <f t="shared" ca="1" si="121"/>
        <v>1877.2127301770606</v>
      </c>
      <c r="AG290" s="306">
        <f t="shared" ca="1" si="143"/>
        <v>-12.378083889765547</v>
      </c>
      <c r="AH290" s="304">
        <f t="shared" ca="1" si="144"/>
        <v>-3.1802132464118285</v>
      </c>
    </row>
    <row r="291" spans="1:34" x14ac:dyDescent="0.2">
      <c r="A291" s="347">
        <f t="shared" ca="1" si="122"/>
        <v>0.1</v>
      </c>
      <c r="B291" s="304">
        <f t="shared" ca="1" si="123"/>
        <v>10.69999999999998</v>
      </c>
      <c r="D291" s="306">
        <f t="shared" ca="1" si="124"/>
        <v>-1.0799343673649917</v>
      </c>
      <c r="E291" s="307">
        <f t="shared" ca="1" si="125"/>
        <v>-12.677048108376347</v>
      </c>
      <c r="F291" s="304">
        <f t="shared" ca="1" si="126"/>
        <v>12.722963765565959</v>
      </c>
      <c r="G291" s="306">
        <f t="shared" ca="1" si="127"/>
        <v>23.442378862678567</v>
      </c>
      <c r="H291" s="307">
        <f t="shared" ca="1" si="128"/>
        <v>61.254659874475273</v>
      </c>
      <c r="I291" s="304">
        <f t="shared" ca="1" si="129"/>
        <v>65.587182307818424</v>
      </c>
      <c r="J291" s="306">
        <f t="shared" ca="1" si="130"/>
        <v>409.57601877087711</v>
      </c>
      <c r="K291" s="307">
        <f t="shared" ca="1" si="131"/>
        <v>1883.4015814050501</v>
      </c>
      <c r="L291" s="304">
        <f t="shared" ca="1" si="116"/>
        <v>1927.4216020350207</v>
      </c>
      <c r="M291" s="306">
        <f t="shared" ca="1" si="132"/>
        <v>1.2052889793454091</v>
      </c>
      <c r="N291" s="304">
        <f t="shared" ca="1" si="133"/>
        <v>69.057971610122593</v>
      </c>
      <c r="P291" s="310">
        <f t="shared" ca="1" si="134"/>
        <v>23</v>
      </c>
      <c r="Q291" s="304">
        <f t="shared" ca="1" si="135"/>
        <v>0</v>
      </c>
      <c r="R291" s="306">
        <f t="shared" ca="1" si="136"/>
        <v>0</v>
      </c>
      <c r="S291" s="307">
        <f t="shared" ca="1" si="137"/>
        <v>4.5130000000000043</v>
      </c>
      <c r="T291" s="304">
        <f t="shared" ca="1" si="117"/>
        <v>44.272530000000046</v>
      </c>
      <c r="U291" s="311">
        <f t="shared" ca="1" si="118"/>
        <v>0</v>
      </c>
      <c r="V291" s="306">
        <f t="shared" ca="1" si="119"/>
        <v>1.0141400083630825</v>
      </c>
      <c r="W291" s="304">
        <f t="shared" ca="1" si="120"/>
        <v>13.316369559599876</v>
      </c>
      <c r="Y291" s="314" t="str">
        <f t="shared" ca="1" si="138"/>
        <v/>
      </c>
      <c r="Z291" s="315" t="str">
        <f t="shared" ca="1" si="139"/>
        <v/>
      </c>
      <c r="AA291" s="316" t="str">
        <f t="shared" ca="1" si="140"/>
        <v/>
      </c>
      <c r="AC291" s="310" t="e">
        <f t="shared" ca="1" si="141"/>
        <v>#N/A</v>
      </c>
      <c r="AD291" s="323" t="e">
        <f t="shared" ca="1" si="142"/>
        <v>#N/A</v>
      </c>
      <c r="AE291" s="324">
        <f t="shared" ca="1" si="121"/>
        <v>1883.4015814050501</v>
      </c>
      <c r="AG291" s="306">
        <f t="shared" ca="1" si="143"/>
        <v>-12.24402982304561</v>
      </c>
      <c r="AH291" s="304">
        <f t="shared" ca="1" si="144"/>
        <v>-3.0636943538088803</v>
      </c>
    </row>
    <row r="292" spans="1:34" x14ac:dyDescent="0.2">
      <c r="A292" s="347">
        <f t="shared" ca="1" si="122"/>
        <v>0.1</v>
      </c>
      <c r="B292" s="304">
        <f t="shared" ca="1" si="123"/>
        <v>10.799999999999979</v>
      </c>
      <c r="D292" s="306">
        <f t="shared" ca="1" si="124"/>
        <v>-1.0546375076034971</v>
      </c>
      <c r="E292" s="307">
        <f t="shared" ca="1" si="125"/>
        <v>-12.565755386325799</v>
      </c>
      <c r="F292" s="304">
        <f t="shared" ca="1" si="126"/>
        <v>12.609935317098971</v>
      </c>
      <c r="G292" s="306">
        <f t="shared" ca="1" si="127"/>
        <v>23.336915111918216</v>
      </c>
      <c r="H292" s="307">
        <f t="shared" ca="1" si="128"/>
        <v>59.998084335842691</v>
      </c>
      <c r="I292" s="304">
        <f t="shared" ca="1" si="129"/>
        <v>64.376872640038741</v>
      </c>
      <c r="J292" s="306">
        <f t="shared" ca="1" si="130"/>
        <v>411.91498346960697</v>
      </c>
      <c r="K292" s="307">
        <f t="shared" ca="1" si="131"/>
        <v>1889.4642186155661</v>
      </c>
      <c r="L292" s="304">
        <f t="shared" ca="1" si="116"/>
        <v>1933.8430616353796</v>
      </c>
      <c r="M292" s="306">
        <f t="shared" ca="1" si="132"/>
        <v>1.1998423981005151</v>
      </c>
      <c r="N292" s="304">
        <f t="shared" ca="1" si="133"/>
        <v>68.745905492015055</v>
      </c>
      <c r="P292" s="310">
        <f t="shared" ca="1" si="134"/>
        <v>23</v>
      </c>
      <c r="Q292" s="304">
        <f t="shared" ca="1" si="135"/>
        <v>0</v>
      </c>
      <c r="R292" s="306">
        <f t="shared" ca="1" si="136"/>
        <v>0</v>
      </c>
      <c r="S292" s="307">
        <f t="shared" ca="1" si="137"/>
        <v>4.5130000000000043</v>
      </c>
      <c r="T292" s="304">
        <f t="shared" ca="1" si="117"/>
        <v>44.272530000000046</v>
      </c>
      <c r="U292" s="311">
        <f t="shared" ca="1" si="118"/>
        <v>0</v>
      </c>
      <c r="V292" s="306">
        <f t="shared" ca="1" si="119"/>
        <v>1.0135198427254646</v>
      </c>
      <c r="W292" s="304">
        <f t="shared" ca="1" si="120"/>
        <v>12.821592867075106</v>
      </c>
      <c r="Y292" s="314" t="str">
        <f t="shared" ca="1" si="138"/>
        <v/>
      </c>
      <c r="Z292" s="315" t="str">
        <f t="shared" ca="1" si="139"/>
        <v/>
      </c>
      <c r="AA292" s="316" t="str">
        <f t="shared" ca="1" si="140"/>
        <v/>
      </c>
      <c r="AC292" s="310" t="e">
        <f t="shared" ca="1" si="141"/>
        <v>#N/A</v>
      </c>
      <c r="AD292" s="323" t="e">
        <f t="shared" ca="1" si="142"/>
        <v>#N/A</v>
      </c>
      <c r="AE292" s="324">
        <f t="shared" ca="1" si="121"/>
        <v>1889.4642186155661</v>
      </c>
      <c r="AG292" s="306">
        <f t="shared" ca="1" si="143"/>
        <v>-12.112645433413793</v>
      </c>
      <c r="AH292" s="304">
        <f t="shared" ca="1" si="144"/>
        <v>-2.9506690803456377</v>
      </c>
    </row>
    <row r="293" spans="1:34" x14ac:dyDescent="0.2">
      <c r="A293" s="347">
        <f t="shared" ca="1" si="122"/>
        <v>0.1</v>
      </c>
      <c r="B293" s="304">
        <f t="shared" ca="1" si="123"/>
        <v>10.899999999999979</v>
      </c>
      <c r="D293" s="306">
        <f t="shared" ca="1" si="124"/>
        <v>-1.0298885266317648</v>
      </c>
      <c r="E293" s="307">
        <f t="shared" ca="1" si="125"/>
        <v>-12.45779377998476</v>
      </c>
      <c r="F293" s="304">
        <f t="shared" ca="1" si="126"/>
        <v>12.500291846269619</v>
      </c>
      <c r="G293" s="306">
        <f t="shared" ca="1" si="127"/>
        <v>23.233926259255039</v>
      </c>
      <c r="H293" s="307">
        <f t="shared" ca="1" si="128"/>
        <v>58.752304957844217</v>
      </c>
      <c r="I293" s="304">
        <f t="shared" ca="1" si="129"/>
        <v>63.179495623817914</v>
      </c>
      <c r="J293" s="306">
        <f t="shared" ca="1" si="130"/>
        <v>414.24352553816561</v>
      </c>
      <c r="K293" s="307">
        <f t="shared" ca="1" si="131"/>
        <v>1895.4017380802504</v>
      </c>
      <c r="L293" s="304">
        <f t="shared" ca="1" si="116"/>
        <v>1940.140574073931</v>
      </c>
      <c r="M293" s="306">
        <f t="shared" ca="1" si="132"/>
        <v>1.1942136901278038</v>
      </c>
      <c r="N293" s="304">
        <f t="shared" ca="1" si="133"/>
        <v>68.423404281067064</v>
      </c>
      <c r="P293" s="310">
        <f t="shared" ca="1" si="134"/>
        <v>23</v>
      </c>
      <c r="Q293" s="304">
        <f t="shared" ca="1" si="135"/>
        <v>0</v>
      </c>
      <c r="R293" s="306">
        <f t="shared" ca="1" si="136"/>
        <v>0</v>
      </c>
      <c r="S293" s="307">
        <f t="shared" ca="1" si="137"/>
        <v>4.5130000000000043</v>
      </c>
      <c r="T293" s="304">
        <f t="shared" ca="1" si="117"/>
        <v>44.272530000000046</v>
      </c>
      <c r="U293" s="311">
        <f t="shared" ca="1" si="118"/>
        <v>0</v>
      </c>
      <c r="V293" s="306">
        <f t="shared" ca="1" si="119"/>
        <v>1.0129128086414474</v>
      </c>
      <c r="W293" s="304">
        <f t="shared" ca="1" si="120"/>
        <v>12.341681884327983</v>
      </c>
      <c r="Y293" s="314" t="str">
        <f t="shared" ca="1" si="138"/>
        <v/>
      </c>
      <c r="Z293" s="315" t="str">
        <f t="shared" ca="1" si="139"/>
        <v/>
      </c>
      <c r="AA293" s="316" t="str">
        <f t="shared" ca="1" si="140"/>
        <v/>
      </c>
      <c r="AC293" s="310" t="e">
        <f t="shared" ca="1" si="141"/>
        <v>#N/A</v>
      </c>
      <c r="AD293" s="323" t="e">
        <f t="shared" ca="1" si="142"/>
        <v>#N/A</v>
      </c>
      <c r="AE293" s="324">
        <f t="shared" ca="1" si="121"/>
        <v>1895.4017380802504</v>
      </c>
      <c r="AG293" s="306">
        <f t="shared" ca="1" si="143"/>
        <v>-11.983778511337482</v>
      </c>
      <c r="AH293" s="304">
        <f t="shared" ca="1" si="144"/>
        <v>-2.8410354236816073</v>
      </c>
    </row>
    <row r="294" spans="1:34" x14ac:dyDescent="0.2">
      <c r="A294" s="347">
        <f t="shared" ca="1" si="122"/>
        <v>0.1</v>
      </c>
      <c r="B294" s="304">
        <f t="shared" ca="1" si="123"/>
        <v>10.999999999999979</v>
      </c>
      <c r="D294" s="306">
        <f t="shared" ca="1" si="124"/>
        <v>-1.0056699343241464</v>
      </c>
      <c r="E294" s="307">
        <f t="shared" ca="1" si="125"/>
        <v>-12.353066807092549</v>
      </c>
      <c r="F294" s="304">
        <f t="shared" ca="1" si="126"/>
        <v>12.393935273241315</v>
      </c>
      <c r="G294" s="306">
        <f t="shared" ca="1" si="127"/>
        <v>23.133359265822623</v>
      </c>
      <c r="H294" s="307">
        <f t="shared" ca="1" si="128"/>
        <v>57.516998277134959</v>
      </c>
      <c r="I294" s="304">
        <f t="shared" ca="1" si="129"/>
        <v>61.994817539319911</v>
      </c>
      <c r="J294" s="306">
        <f t="shared" ca="1" si="130"/>
        <v>416.56188981441949</v>
      </c>
      <c r="K294" s="307">
        <f t="shared" ca="1" si="131"/>
        <v>1901.2152032419995</v>
      </c>
      <c r="L294" s="304">
        <f t="shared" ca="1" si="116"/>
        <v>1946.3152512078505</v>
      </c>
      <c r="M294" s="306">
        <f t="shared" ca="1" si="132"/>
        <v>1.1883945003012066</v>
      </c>
      <c r="N294" s="304">
        <f t="shared" ca="1" si="133"/>
        <v>68.089989263817586</v>
      </c>
      <c r="P294" s="310">
        <f t="shared" ca="1" si="134"/>
        <v>23</v>
      </c>
      <c r="Q294" s="304">
        <f t="shared" ca="1" si="135"/>
        <v>0</v>
      </c>
      <c r="R294" s="306">
        <f t="shared" ca="1" si="136"/>
        <v>0</v>
      </c>
      <c r="S294" s="307">
        <f t="shared" ca="1" si="137"/>
        <v>4.5130000000000043</v>
      </c>
      <c r="T294" s="304">
        <f t="shared" ca="1" si="117"/>
        <v>44.272530000000046</v>
      </c>
      <c r="U294" s="311">
        <f t="shared" ca="1" si="118"/>
        <v>0</v>
      </c>
      <c r="V294" s="306">
        <f t="shared" ca="1" si="119"/>
        <v>1.0123187763913035</v>
      </c>
      <c r="W294" s="304">
        <f t="shared" ca="1" si="120"/>
        <v>11.876214705296269</v>
      </c>
      <c r="Y294" s="314" t="str">
        <f t="shared" ca="1" si="138"/>
        <v/>
      </c>
      <c r="Z294" s="315" t="str">
        <f t="shared" ca="1" si="139"/>
        <v/>
      </c>
      <c r="AA294" s="316" t="str">
        <f t="shared" ca="1" si="140"/>
        <v/>
      </c>
      <c r="AC294" s="310">
        <f t="shared" ca="1" si="141"/>
        <v>10.999999999999979</v>
      </c>
      <c r="AD294" s="323">
        <f t="shared" ca="1" si="142"/>
        <v>416.56188981441949</v>
      </c>
      <c r="AE294" s="324">
        <f t="shared" ca="1" si="121"/>
        <v>1901.2152032419995</v>
      </c>
      <c r="AG294" s="306">
        <f t="shared" ca="1" si="143"/>
        <v>-11.857277458665655</v>
      </c>
      <c r="AH294" s="304">
        <f t="shared" ca="1" si="144"/>
        <v>-2.7346957421511124</v>
      </c>
    </row>
    <row r="295" spans="1:34" x14ac:dyDescent="0.2">
      <c r="A295" s="347">
        <f t="shared" ca="1" si="122"/>
        <v>0.1</v>
      </c>
      <c r="B295" s="304">
        <f t="shared" ca="1" si="123"/>
        <v>11.099999999999978</v>
      </c>
      <c r="D295" s="306">
        <f t="shared" ca="1" si="124"/>
        <v>-0.98196503338344299</v>
      </c>
      <c r="E295" s="307">
        <f t="shared" ca="1" si="125"/>
        <v>-12.251482038311908</v>
      </c>
      <c r="F295" s="304">
        <f t="shared" ca="1" si="126"/>
        <v>12.29077163817907</v>
      </c>
      <c r="G295" s="306">
        <f t="shared" ca="1" si="127"/>
        <v>23.03516276248428</v>
      </c>
      <c r="H295" s="307">
        <f t="shared" ca="1" si="128"/>
        <v>56.29185007330377</v>
      </c>
      <c r="I295" s="304">
        <f t="shared" ca="1" si="129"/>
        <v>60.822620037034348</v>
      </c>
      <c r="J295" s="306">
        <f t="shared" ca="1" si="130"/>
        <v>418.87031591583485</v>
      </c>
      <c r="K295" s="307">
        <f t="shared" ca="1" si="131"/>
        <v>1906.9056456595215</v>
      </c>
      <c r="L295" s="304">
        <f t="shared" ca="1" si="116"/>
        <v>1952.3681730154249</v>
      </c>
      <c r="M295" s="306">
        <f t="shared" ca="1" si="132"/>
        <v>1.1823759787288224</v>
      </c>
      <c r="N295" s="304">
        <f t="shared" ca="1" si="133"/>
        <v>67.745153378811523</v>
      </c>
      <c r="P295" s="310">
        <f t="shared" ca="1" si="134"/>
        <v>23</v>
      </c>
      <c r="Q295" s="304">
        <f t="shared" ca="1" si="135"/>
        <v>0</v>
      </c>
      <c r="R295" s="306">
        <f t="shared" ca="1" si="136"/>
        <v>0</v>
      </c>
      <c r="S295" s="307">
        <f t="shared" ca="1" si="137"/>
        <v>4.5130000000000043</v>
      </c>
      <c r="T295" s="304">
        <f t="shared" ca="1" si="117"/>
        <v>44.272530000000046</v>
      </c>
      <c r="U295" s="311">
        <f t="shared" ca="1" si="118"/>
        <v>0</v>
      </c>
      <c r="V295" s="306">
        <f t="shared" ca="1" si="119"/>
        <v>1.0117376202082888</v>
      </c>
      <c r="W295" s="304">
        <f t="shared" ca="1" si="120"/>
        <v>11.424787298664279</v>
      </c>
      <c r="Y295" s="314" t="str">
        <f t="shared" ca="1" si="138"/>
        <v/>
      </c>
      <c r="Z295" s="315" t="str">
        <f t="shared" ca="1" si="139"/>
        <v/>
      </c>
      <c r="AA295" s="316" t="str">
        <f t="shared" ca="1" si="140"/>
        <v/>
      </c>
      <c r="AC295" s="310" t="e">
        <f t="shared" ca="1" si="141"/>
        <v>#N/A</v>
      </c>
      <c r="AD295" s="323" t="e">
        <f t="shared" ca="1" si="142"/>
        <v>#N/A</v>
      </c>
      <c r="AE295" s="324">
        <f t="shared" ca="1" si="121"/>
        <v>1906.9056456595215</v>
      </c>
      <c r="AG295" s="306">
        <f t="shared" ca="1" si="143"/>
        <v>-11.732990757369848</v>
      </c>
      <c r="AH295" s="304">
        <f t="shared" ca="1" si="144"/>
        <v>-2.6315565489244976</v>
      </c>
    </row>
    <row r="296" spans="1:34" x14ac:dyDescent="0.2">
      <c r="A296" s="347">
        <f t="shared" ca="1" si="122"/>
        <v>0.1</v>
      </c>
      <c r="B296" s="304">
        <f t="shared" ca="1" si="123"/>
        <v>11.199999999999978</v>
      </c>
      <c r="D296" s="306">
        <f t="shared" ca="1" si="124"/>
        <v>-0.95875788982887444</v>
      </c>
      <c r="E296" s="307">
        <f t="shared" ca="1" si="125"/>
        <v>-12.152950902814613</v>
      </c>
      <c r="F296" s="304">
        <f t="shared" ca="1" si="126"/>
        <v>12.190710903697603</v>
      </c>
      <c r="G296" s="306">
        <f t="shared" ca="1" si="127"/>
        <v>22.939286973501392</v>
      </c>
      <c r="H296" s="307">
        <f t="shared" ca="1" si="128"/>
        <v>55.076554983022312</v>
      </c>
      <c r="I296" s="304">
        <f t="shared" ca="1" si="129"/>
        <v>59.662700204152095</v>
      </c>
      <c r="J296" s="306">
        <f t="shared" ca="1" si="130"/>
        <v>421.16903840263416</v>
      </c>
      <c r="K296" s="307">
        <f t="shared" ca="1" si="131"/>
        <v>1912.4740659123379</v>
      </c>
      <c r="L296" s="304">
        <f t="shared" ca="1" si="116"/>
        <v>1958.3003885247711</v>
      </c>
      <c r="M296" s="306">
        <f t="shared" ca="1" si="132"/>
        <v>1.1761487463752449</v>
      </c>
      <c r="N296" s="304">
        <f t="shared" ca="1" si="133"/>
        <v>67.388359246904216</v>
      </c>
      <c r="P296" s="310">
        <f t="shared" ca="1" si="134"/>
        <v>23</v>
      </c>
      <c r="Q296" s="304">
        <f t="shared" ca="1" si="135"/>
        <v>0</v>
      </c>
      <c r="R296" s="306">
        <f t="shared" ca="1" si="136"/>
        <v>0</v>
      </c>
      <c r="S296" s="307">
        <f t="shared" ca="1" si="137"/>
        <v>4.5130000000000043</v>
      </c>
      <c r="T296" s="304">
        <f t="shared" ca="1" si="117"/>
        <v>44.272530000000046</v>
      </c>
      <c r="U296" s="311">
        <f t="shared" ca="1" si="118"/>
        <v>0</v>
      </c>
      <c r="V296" s="306">
        <f t="shared" ca="1" si="119"/>
        <v>1.0111692181635383</v>
      </c>
      <c r="W296" s="304">
        <f t="shared" ca="1" si="120"/>
        <v>10.987012681384051</v>
      </c>
      <c r="Y296" s="314" t="str">
        <f t="shared" ca="1" si="138"/>
        <v/>
      </c>
      <c r="Z296" s="315" t="str">
        <f t="shared" ca="1" si="139"/>
        <v/>
      </c>
      <c r="AA296" s="316" t="str">
        <f t="shared" ca="1" si="140"/>
        <v/>
      </c>
      <c r="AC296" s="310" t="e">
        <f t="shared" ca="1" si="141"/>
        <v>#N/A</v>
      </c>
      <c r="AD296" s="323" t="e">
        <f t="shared" ca="1" si="142"/>
        <v>#N/A</v>
      </c>
      <c r="AE296" s="324">
        <f t="shared" ca="1" si="121"/>
        <v>1912.4740659123379</v>
      </c>
      <c r="AG296" s="306">
        <f t="shared" ca="1" si="143"/>
        <v>-11.610766418504971</v>
      </c>
      <c r="AH296" s="304">
        <f t="shared" ca="1" si="144"/>
        <v>-2.531528317895916</v>
      </c>
    </row>
    <row r="297" spans="1:34" x14ac:dyDescent="0.2">
      <c r="A297" s="347">
        <f t="shared" ca="1" si="122"/>
        <v>0.1</v>
      </c>
      <c r="B297" s="304">
        <f t="shared" ca="1" si="123"/>
        <v>11.299999999999978</v>
      </c>
      <c r="D297" s="306">
        <f t="shared" ca="1" si="124"/>
        <v>-0.93603330594295275</v>
      </c>
      <c r="E297" s="307">
        <f t="shared" ca="1" si="125"/>
        <v>-12.057388504283498</v>
      </c>
      <c r="F297" s="304">
        <f t="shared" ca="1" si="126"/>
        <v>12.093666767902214</v>
      </c>
      <c r="G297" s="306">
        <f t="shared" ca="1" si="127"/>
        <v>22.845683642907098</v>
      </c>
      <c r="H297" s="307">
        <f t="shared" ca="1" si="128"/>
        <v>53.870816132593966</v>
      </c>
      <c r="I297" s="304">
        <f t="shared" ca="1" si="129"/>
        <v>58.514870690308619</v>
      </c>
      <c r="J297" s="306">
        <f t="shared" ca="1" si="130"/>
        <v>423.45828693345459</v>
      </c>
      <c r="K297" s="307">
        <f t="shared" ca="1" si="131"/>
        <v>1917.9214344681186</v>
      </c>
      <c r="L297" s="304">
        <f t="shared" ca="1" si="116"/>
        <v>1964.1129167043482</v>
      </c>
      <c r="M297" s="306">
        <f t="shared" ca="1" si="132"/>
        <v>1.1697028580810724</v>
      </c>
      <c r="N297" s="304">
        <f t="shared" ca="1" si="133"/>
        <v>67.019037052435351</v>
      </c>
      <c r="P297" s="310">
        <f t="shared" ca="1" si="134"/>
        <v>23</v>
      </c>
      <c r="Q297" s="304">
        <f t="shared" ca="1" si="135"/>
        <v>0</v>
      </c>
      <c r="R297" s="306">
        <f t="shared" ca="1" si="136"/>
        <v>0</v>
      </c>
      <c r="S297" s="307">
        <f t="shared" ca="1" si="137"/>
        <v>4.5130000000000043</v>
      </c>
      <c r="T297" s="304">
        <f t="shared" ca="1" si="117"/>
        <v>44.272530000000046</v>
      </c>
      <c r="U297" s="311">
        <f t="shared" ca="1" si="118"/>
        <v>0</v>
      </c>
      <c r="V297" s="306">
        <f t="shared" ca="1" si="119"/>
        <v>1.0106134520558421</v>
      </c>
      <c r="W297" s="304">
        <f t="shared" ca="1" si="120"/>
        <v>10.562520138614119</v>
      </c>
      <c r="Y297" s="314" t="str">
        <f t="shared" ca="1" si="138"/>
        <v/>
      </c>
      <c r="Z297" s="315" t="str">
        <f t="shared" ca="1" si="139"/>
        <v/>
      </c>
      <c r="AA297" s="316" t="str">
        <f t="shared" ca="1" si="140"/>
        <v/>
      </c>
      <c r="AC297" s="310" t="e">
        <f t="shared" ca="1" si="141"/>
        <v>#N/A</v>
      </c>
      <c r="AD297" s="323" t="e">
        <f t="shared" ca="1" si="142"/>
        <v>#N/A</v>
      </c>
      <c r="AE297" s="324">
        <f t="shared" ca="1" si="121"/>
        <v>1917.9214344681186</v>
      </c>
      <c r="AG297" s="306">
        <f t="shared" ca="1" si="143"/>
        <v>-11.490451407392092</v>
      </c>
      <c r="AH297" s="304">
        <f t="shared" ca="1" si="144"/>
        <v>-2.434525300550419</v>
      </c>
    </row>
    <row r="298" spans="1:34" x14ac:dyDescent="0.2">
      <c r="A298" s="347">
        <f t="shared" ca="1" si="122"/>
        <v>0.1</v>
      </c>
      <c r="B298" s="304">
        <f t="shared" ca="1" si="123"/>
        <v>11.399999999999977</v>
      </c>
      <c r="D298" s="306">
        <f t="shared" ca="1" si="124"/>
        <v>-0.91377679560243552</v>
      </c>
      <c r="E298" s="307">
        <f t="shared" ca="1" si="125"/>
        <v>-11.964713446599479</v>
      </c>
      <c r="F298" s="304">
        <f t="shared" ca="1" si="126"/>
        <v>11.999556487279847</v>
      </c>
      <c r="G298" s="306">
        <f t="shared" ca="1" si="127"/>
        <v>22.754305963346855</v>
      </c>
      <c r="H298" s="307">
        <f t="shared" ca="1" si="128"/>
        <v>52.674344787934018</v>
      </c>
      <c r="I298" s="304">
        <f t="shared" ca="1" si="129"/>
        <v>57.378959895694813</v>
      </c>
      <c r="J298" s="306">
        <f t="shared" ca="1" si="130"/>
        <v>425.7382864137673</v>
      </c>
      <c r="K298" s="307">
        <f t="shared" ca="1" si="131"/>
        <v>1923.248692514145</v>
      </c>
      <c r="L298" s="304">
        <f t="shared" ca="1" si="116"/>
        <v>1969.8067473170811</v>
      </c>
      <c r="M298" s="306">
        <f t="shared" ca="1" si="132"/>
        <v>1.163027762789933</v>
      </c>
      <c r="N298" s="304">
        <f t="shared" ca="1" si="133"/>
        <v>66.636582264405419</v>
      </c>
      <c r="P298" s="310">
        <f t="shared" ca="1" si="134"/>
        <v>23</v>
      </c>
      <c r="Q298" s="304">
        <f t="shared" ca="1" si="135"/>
        <v>0</v>
      </c>
      <c r="R298" s="306">
        <f t="shared" ca="1" si="136"/>
        <v>0</v>
      </c>
      <c r="S298" s="307">
        <f t="shared" ca="1" si="137"/>
        <v>4.5130000000000043</v>
      </c>
      <c r="T298" s="304">
        <f t="shared" ca="1" si="117"/>
        <v>44.272530000000046</v>
      </c>
      <c r="U298" s="311">
        <f t="shared" ca="1" si="118"/>
        <v>0</v>
      </c>
      <c r="V298" s="306">
        <f t="shared" ca="1" si="119"/>
        <v>1.0100702073060646</v>
      </c>
      <c r="W298" s="304">
        <f t="shared" ca="1" si="120"/>
        <v>10.150954487165604</v>
      </c>
      <c r="Y298" s="314" t="str">
        <f t="shared" ca="1" si="138"/>
        <v/>
      </c>
      <c r="Z298" s="315" t="str">
        <f t="shared" ca="1" si="139"/>
        <v/>
      </c>
      <c r="AA298" s="316" t="str">
        <f t="shared" ca="1" si="140"/>
        <v/>
      </c>
      <c r="AC298" s="310" t="e">
        <f t="shared" ca="1" si="141"/>
        <v>#N/A</v>
      </c>
      <c r="AD298" s="323" t="e">
        <f t="shared" ca="1" si="142"/>
        <v>#N/A</v>
      </c>
      <c r="AE298" s="324">
        <f t="shared" ca="1" si="121"/>
        <v>1923.248692514145</v>
      </c>
      <c r="AG298" s="306">
        <f t="shared" ca="1" si="143"/>
        <v>-11.371891040745426</v>
      </c>
      <c r="AH298" s="304">
        <f t="shared" ca="1" si="144"/>
        <v>-2.3404653531163544</v>
      </c>
    </row>
    <row r="299" spans="1:34" x14ac:dyDescent="0.2">
      <c r="A299" s="347">
        <f t="shared" ca="1" si="122"/>
        <v>0.1</v>
      </c>
      <c r="B299" s="304">
        <f t="shared" ca="1" si="123"/>
        <v>11.499999999999977</v>
      </c>
      <c r="D299" s="306">
        <f t="shared" ca="1" si="124"/>
        <v>-0.89197456193242386</v>
      </c>
      <c r="E299" s="307">
        <f t="shared" ca="1" si="125"/>
        <v>-11.874847668523843</v>
      </c>
      <c r="F299" s="304">
        <f t="shared" ca="1" si="126"/>
        <v>11.90830070874013</v>
      </c>
      <c r="G299" s="306">
        <f t="shared" ca="1" si="127"/>
        <v>22.665108507153612</v>
      </c>
      <c r="H299" s="307">
        <f t="shared" ca="1" si="128"/>
        <v>51.486860021081633</v>
      </c>
      <c r="I299" s="304">
        <f t="shared" ca="1" si="129"/>
        <v>56.254812225013254</v>
      </c>
      <c r="J299" s="306">
        <f t="shared" ca="1" si="130"/>
        <v>428.00925713729231</v>
      </c>
      <c r="K299" s="307">
        <f t="shared" ca="1" si="131"/>
        <v>1928.4567527545958</v>
      </c>
      <c r="L299" s="304">
        <f t="shared" ca="1" si="116"/>
        <v>1975.3828417398024</v>
      </c>
      <c r="M299" s="306">
        <f t="shared" ca="1" si="132"/>
        <v>1.1561122607850589</v>
      </c>
      <c r="N299" s="304">
        <f t="shared" ca="1" si="133"/>
        <v>66.240353186311864</v>
      </c>
      <c r="P299" s="310">
        <f t="shared" ca="1" si="134"/>
        <v>23</v>
      </c>
      <c r="Q299" s="304">
        <f t="shared" ca="1" si="135"/>
        <v>0</v>
      </c>
      <c r="R299" s="306">
        <f t="shared" ca="1" si="136"/>
        <v>0</v>
      </c>
      <c r="S299" s="307">
        <f t="shared" ca="1" si="137"/>
        <v>4.5130000000000043</v>
      </c>
      <c r="T299" s="304">
        <f t="shared" ca="1" si="117"/>
        <v>44.272530000000046</v>
      </c>
      <c r="U299" s="311">
        <f t="shared" ca="1" si="118"/>
        <v>0</v>
      </c>
      <c r="V299" s="306">
        <f t="shared" ca="1" si="119"/>
        <v>1.0095393728559923</v>
      </c>
      <c r="W299" s="304">
        <f t="shared" ca="1" si="120"/>
        <v>9.7519753797495241</v>
      </c>
      <c r="Y299" s="314" t="str">
        <f t="shared" ca="1" si="138"/>
        <v/>
      </c>
      <c r="Z299" s="315" t="str">
        <f t="shared" ca="1" si="139"/>
        <v/>
      </c>
      <c r="AA299" s="316" t="str">
        <f t="shared" ca="1" si="140"/>
        <v/>
      </c>
      <c r="AC299" s="310" t="e">
        <f t="shared" ca="1" si="141"/>
        <v>#N/A</v>
      </c>
      <c r="AD299" s="323" t="e">
        <f t="shared" ca="1" si="142"/>
        <v>#N/A</v>
      </c>
      <c r="AE299" s="324">
        <f t="shared" ca="1" si="121"/>
        <v>1928.4567527545958</v>
      </c>
      <c r="AG299" s="306">
        <f t="shared" ca="1" si="143"/>
        <v>-11.254928351153442</v>
      </c>
      <c r="AH299" s="304">
        <f t="shared" ca="1" si="144"/>
        <v>-2.2492697733582085</v>
      </c>
    </row>
    <row r="300" spans="1:34" x14ac:dyDescent="0.2">
      <c r="A300" s="347">
        <f t="shared" ca="1" si="122"/>
        <v>0.1</v>
      </c>
      <c r="B300" s="304">
        <f t="shared" ca="1" si="123"/>
        <v>11.599999999999977</v>
      </c>
      <c r="D300" s="306">
        <f t="shared" ca="1" si="124"/>
        <v>-0.87061347723637217</v>
      </c>
      <c r="E300" s="307">
        <f t="shared" ca="1" si="125"/>
        <v>-11.787716286722759</v>
      </c>
      <c r="F300" s="304">
        <f t="shared" ca="1" si="126"/>
        <v>11.819823310143626</v>
      </c>
      <c r="G300" s="306">
        <f t="shared" ca="1" si="127"/>
        <v>22.578047159429975</v>
      </c>
      <c r="H300" s="307">
        <f t="shared" ca="1" si="128"/>
        <v>50.30808839240936</v>
      </c>
      <c r="I300" s="304">
        <f t="shared" ca="1" si="129"/>
        <v>55.142288411272133</v>
      </c>
      <c r="J300" s="306">
        <f t="shared" ca="1" si="130"/>
        <v>430.27141492062151</v>
      </c>
      <c r="K300" s="307">
        <f t="shared" ca="1" si="131"/>
        <v>1933.5465001752702</v>
      </c>
      <c r="L300" s="304">
        <f t="shared" ca="1" si="116"/>
        <v>1980.8421337496407</v>
      </c>
      <c r="M300" s="306">
        <f t="shared" ca="1" si="132"/>
        <v>1.1489444577306231</v>
      </c>
      <c r="N300" s="304">
        <f t="shared" ca="1" si="133"/>
        <v>65.829668322911715</v>
      </c>
      <c r="P300" s="310">
        <f t="shared" ca="1" si="134"/>
        <v>23</v>
      </c>
      <c r="Q300" s="304">
        <f t="shared" ca="1" si="135"/>
        <v>0</v>
      </c>
      <c r="R300" s="306">
        <f t="shared" ca="1" si="136"/>
        <v>0</v>
      </c>
      <c r="S300" s="307">
        <f t="shared" ca="1" si="137"/>
        <v>4.5130000000000043</v>
      </c>
      <c r="T300" s="304">
        <f t="shared" ca="1" si="117"/>
        <v>44.272530000000046</v>
      </c>
      <c r="U300" s="311">
        <f t="shared" ca="1" si="118"/>
        <v>0</v>
      </c>
      <c r="V300" s="306">
        <f t="shared" ca="1" si="119"/>
        <v>1.0090208410713901</v>
      </c>
      <c r="W300" s="304">
        <f t="shared" ca="1" si="120"/>
        <v>9.3652566475069996</v>
      </c>
      <c r="Y300" s="314" t="str">
        <f t="shared" ca="1" si="138"/>
        <v/>
      </c>
      <c r="Z300" s="315" t="str">
        <f t="shared" ca="1" si="139"/>
        <v/>
      </c>
      <c r="AA300" s="316" t="str">
        <f t="shared" ca="1" si="140"/>
        <v/>
      </c>
      <c r="AC300" s="310" t="e">
        <f t="shared" ca="1" si="141"/>
        <v>#N/A</v>
      </c>
      <c r="AD300" s="323" t="e">
        <f t="shared" ca="1" si="142"/>
        <v>#N/A</v>
      </c>
      <c r="AE300" s="324">
        <f t="shared" ca="1" si="121"/>
        <v>1933.5465001752702</v>
      </c>
      <c r="AG300" s="306">
        <f t="shared" ca="1" si="143"/>
        <v>-11.139403413979199</v>
      </c>
      <c r="AH300" s="304">
        <f t="shared" ca="1" si="144"/>
        <v>-2.1608631464102626</v>
      </c>
    </row>
    <row r="301" spans="1:34" x14ac:dyDescent="0.2">
      <c r="A301" s="347">
        <f t="shared" ca="1" si="122"/>
        <v>0.1</v>
      </c>
      <c r="B301" s="304">
        <f t="shared" ca="1" si="123"/>
        <v>11.699999999999976</v>
      </c>
      <c r="D301" s="306">
        <f t="shared" ca="1" si="124"/>
        <v>-0.84968106516831843</v>
      </c>
      <c r="E301" s="307">
        <f t="shared" ca="1" si="125"/>
        <v>-11.703247446513151</v>
      </c>
      <c r="F301" s="304">
        <f t="shared" ca="1" si="126"/>
        <v>11.734051248687392</v>
      </c>
      <c r="G301" s="306">
        <f t="shared" ca="1" si="127"/>
        <v>22.493079052913142</v>
      </c>
      <c r="H301" s="307">
        <f t="shared" ca="1" si="128"/>
        <v>49.137763647758042</v>
      </c>
      <c r="I301" s="304">
        <f t="shared" ca="1" si="129"/>
        <v>54.041265913961823</v>
      </c>
      <c r="J301" s="306">
        <f t="shared" ca="1" si="130"/>
        <v>432.52497123123868</v>
      </c>
      <c r="K301" s="307">
        <f t="shared" ca="1" si="131"/>
        <v>1938.5187927772786</v>
      </c>
      <c r="L301" s="304">
        <f t="shared" ca="1" si="116"/>
        <v>1986.1855302788965</v>
      </c>
      <c r="M301" s="306">
        <f t="shared" ca="1" si="132"/>
        <v>1.141511715308358</v>
      </c>
      <c r="N301" s="304">
        <f t="shared" ca="1" si="133"/>
        <v>65.403803551908084</v>
      </c>
      <c r="P301" s="310">
        <f t="shared" ca="1" si="134"/>
        <v>23</v>
      </c>
      <c r="Q301" s="304">
        <f t="shared" ca="1" si="135"/>
        <v>0</v>
      </c>
      <c r="R301" s="306">
        <f t="shared" ca="1" si="136"/>
        <v>0</v>
      </c>
      <c r="S301" s="307">
        <f t="shared" ca="1" si="137"/>
        <v>4.5130000000000043</v>
      </c>
      <c r="T301" s="304">
        <f t="shared" ca="1" si="117"/>
        <v>44.272530000000046</v>
      </c>
      <c r="U301" s="311">
        <f t="shared" ca="1" si="118"/>
        <v>0</v>
      </c>
      <c r="V301" s="306">
        <f t="shared" ca="1" si="119"/>
        <v>1.0085145076490787</v>
      </c>
      <c r="W301" s="304">
        <f t="shared" ca="1" si="120"/>
        <v>8.9904856784775689</v>
      </c>
      <c r="Y301" s="314" t="str">
        <f t="shared" ca="1" si="138"/>
        <v/>
      </c>
      <c r="Z301" s="315" t="str">
        <f t="shared" ca="1" si="139"/>
        <v/>
      </c>
      <c r="AA301" s="316" t="str">
        <f t="shared" ca="1" si="140"/>
        <v/>
      </c>
      <c r="AC301" s="310" t="e">
        <f t="shared" ca="1" si="141"/>
        <v>#N/A</v>
      </c>
      <c r="AD301" s="323" t="e">
        <f t="shared" ca="1" si="142"/>
        <v>#N/A</v>
      </c>
      <c r="AE301" s="324">
        <f t="shared" ca="1" si="121"/>
        <v>1938.5187927772786</v>
      </c>
      <c r="AG301" s="306">
        <f t="shared" ca="1" si="143"/>
        <v>-11.025152631369409</v>
      </c>
      <c r="AH301" s="304">
        <f t="shared" ca="1" si="144"/>
        <v>-2.0751731990930624</v>
      </c>
    </row>
    <row r="302" spans="1:34" x14ac:dyDescent="0.2">
      <c r="A302" s="347">
        <f t="shared" ca="1" si="122"/>
        <v>0.1</v>
      </c>
      <c r="B302" s="304">
        <f t="shared" ca="1" si="123"/>
        <v>11.799999999999976</v>
      </c>
      <c r="D302" s="306">
        <f t="shared" ca="1" si="124"/>
        <v>-0.82916548512727273</v>
      </c>
      <c r="E302" s="307">
        <f t="shared" ca="1" si="125"/>
        <v>-11.621372179736584</v>
      </c>
      <c r="F302" s="304">
        <f t="shared" ca="1" si="126"/>
        <v>11.650914416546103</v>
      </c>
      <c r="G302" s="306">
        <f t="shared" ca="1" si="127"/>
        <v>22.410162504400414</v>
      </c>
      <c r="H302" s="307">
        <f t="shared" ca="1" si="128"/>
        <v>47.975626429784384</v>
      </c>
      <c r="I302" s="304">
        <f t="shared" ca="1" si="129"/>
        <v>52.951639396753905</v>
      </c>
      <c r="J302" s="306">
        <f t="shared" ca="1" si="130"/>
        <v>434.77013330910438</v>
      </c>
      <c r="K302" s="307">
        <f t="shared" ca="1" si="131"/>
        <v>1943.3744622811557</v>
      </c>
      <c r="L302" s="304">
        <f t="shared" ca="1" si="116"/>
        <v>1991.4139121398614</v>
      </c>
      <c r="M302" s="306">
        <f t="shared" ca="1" si="132"/>
        <v>1.133800598238359</v>
      </c>
      <c r="N302" s="304">
        <f t="shared" ca="1" si="133"/>
        <v>64.961989088465856</v>
      </c>
      <c r="P302" s="310">
        <f t="shared" ca="1" si="134"/>
        <v>23</v>
      </c>
      <c r="Q302" s="304">
        <f t="shared" ca="1" si="135"/>
        <v>0</v>
      </c>
      <c r="R302" s="306">
        <f t="shared" ca="1" si="136"/>
        <v>0</v>
      </c>
      <c r="S302" s="307">
        <f t="shared" ca="1" si="137"/>
        <v>4.5130000000000043</v>
      </c>
      <c r="T302" s="304">
        <f t="shared" ca="1" si="117"/>
        <v>44.272530000000046</v>
      </c>
      <c r="U302" s="311">
        <f t="shared" ca="1" si="118"/>
        <v>0</v>
      </c>
      <c r="V302" s="306">
        <f t="shared" ca="1" si="119"/>
        <v>1.0080202715278337</v>
      </c>
      <c r="W302" s="304">
        <f t="shared" ca="1" si="120"/>
        <v>8.627362829820429</v>
      </c>
      <c r="Y302" s="314" t="str">
        <f t="shared" ca="1" si="138"/>
        <v/>
      </c>
      <c r="Z302" s="315" t="str">
        <f t="shared" ca="1" si="139"/>
        <v/>
      </c>
      <c r="AA302" s="316" t="str">
        <f t="shared" ca="1" si="140"/>
        <v/>
      </c>
      <c r="AC302" s="310" t="e">
        <f t="shared" ca="1" si="141"/>
        <v>#N/A</v>
      </c>
      <c r="AD302" s="323" t="e">
        <f t="shared" ca="1" si="142"/>
        <v>#N/A</v>
      </c>
      <c r="AE302" s="324">
        <f t="shared" ca="1" si="121"/>
        <v>1943.3744622811557</v>
      </c>
      <c r="AG302" s="306">
        <f t="shared" ca="1" si="143"/>
        <v>-10.912007967657367</v>
      </c>
      <c r="AH302" s="304">
        <f t="shared" ca="1" si="144"/>
        <v>-1.9921306621931221</v>
      </c>
    </row>
    <row r="303" spans="1:34" x14ac:dyDescent="0.2">
      <c r="A303" s="347">
        <f t="shared" ca="1" si="122"/>
        <v>0.1</v>
      </c>
      <c r="B303" s="304">
        <f t="shared" ca="1" si="123"/>
        <v>11.899999999999975</v>
      </c>
      <c r="D303" s="306">
        <f t="shared" ca="1" si="124"/>
        <v>-0.80905551886730509</v>
      </c>
      <c r="E303" s="307">
        <f t="shared" ca="1" si="125"/>
        <v>-11.54202426919089</v>
      </c>
      <c r="F303" s="304">
        <f t="shared" ca="1" si="126"/>
        <v>11.570345503190522</v>
      </c>
      <c r="G303" s="306">
        <f t="shared" ca="1" si="127"/>
        <v>22.329256952513685</v>
      </c>
      <c r="H303" s="307">
        <f t="shared" ca="1" si="128"/>
        <v>46.821424002865292</v>
      </c>
      <c r="I303" s="304">
        <f t="shared" ca="1" si="129"/>
        <v>51.873321290500293</v>
      </c>
      <c r="J303" s="306">
        <f t="shared" ca="1" si="130"/>
        <v>437.00710428195009</v>
      </c>
      <c r="K303" s="307">
        <f t="shared" ca="1" si="131"/>
        <v>1948.1143148027882</v>
      </c>
      <c r="L303" s="304">
        <f t="shared" ca="1" si="116"/>
        <v>1996.5281347209791</v>
      </c>
      <c r="M303" s="306">
        <f t="shared" ca="1" si="132"/>
        <v>1.1257968174755253</v>
      </c>
      <c r="N303" s="304">
        <f t="shared" ca="1" si="133"/>
        <v>64.503406230607482</v>
      </c>
      <c r="P303" s="310">
        <f t="shared" ca="1" si="134"/>
        <v>23</v>
      </c>
      <c r="Q303" s="304">
        <f t="shared" ca="1" si="135"/>
        <v>0</v>
      </c>
      <c r="R303" s="306">
        <f t="shared" ca="1" si="136"/>
        <v>0</v>
      </c>
      <c r="S303" s="307">
        <f t="shared" ca="1" si="137"/>
        <v>4.5130000000000043</v>
      </c>
      <c r="T303" s="304">
        <f t="shared" ca="1" si="117"/>
        <v>44.272530000000046</v>
      </c>
      <c r="U303" s="311">
        <f t="shared" ca="1" si="118"/>
        <v>0</v>
      </c>
      <c r="V303" s="306">
        <f t="shared" ca="1" si="119"/>
        <v>1.0075380348029359</v>
      </c>
      <c r="W303" s="304">
        <f t="shared" ca="1" si="120"/>
        <v>8.2756008717508589</v>
      </c>
      <c r="Y303" s="314" t="str">
        <f t="shared" ca="1" si="138"/>
        <v/>
      </c>
      <c r="Z303" s="315" t="str">
        <f t="shared" ca="1" si="139"/>
        <v/>
      </c>
      <c r="AA303" s="316" t="str">
        <f t="shared" ca="1" si="140"/>
        <v/>
      </c>
      <c r="AC303" s="310" t="e">
        <f t="shared" ca="1" si="141"/>
        <v>#N/A</v>
      </c>
      <c r="AD303" s="323" t="e">
        <f t="shared" ca="1" si="142"/>
        <v>#N/A</v>
      </c>
      <c r="AE303" s="324">
        <f t="shared" ca="1" si="121"/>
        <v>1948.1143148027882</v>
      </c>
      <c r="AG303" s="306">
        <f t="shared" ca="1" si="143"/>
        <v>-10.799796130016755</v>
      </c>
      <c r="AH303" s="304">
        <f t="shared" ca="1" si="144"/>
        <v>-1.9116691402216752</v>
      </c>
    </row>
    <row r="304" spans="1:34" x14ac:dyDescent="0.2">
      <c r="A304" s="347">
        <f t="shared" ca="1" si="122"/>
        <v>0.1</v>
      </c>
      <c r="B304" s="304">
        <f t="shared" ca="1" si="123"/>
        <v>11.999999999999975</v>
      </c>
      <c r="D304" s="306">
        <f t="shared" ca="1" si="124"/>
        <v>-0.78934055933068736</v>
      </c>
      <c r="E304" s="307">
        <f t="shared" ca="1" si="125"/>
        <v>-11.465140119067888</v>
      </c>
      <c r="F304" s="304">
        <f t="shared" ca="1" si="126"/>
        <v>11.492279863824432</v>
      </c>
      <c r="G304" s="306">
        <f t="shared" ca="1" si="127"/>
        <v>22.250322896580617</v>
      </c>
      <c r="H304" s="307">
        <f t="shared" ca="1" si="128"/>
        <v>45.674909990958504</v>
      </c>
      <c r="I304" s="304">
        <f t="shared" ca="1" si="129"/>
        <v>50.806242447993142</v>
      </c>
      <c r="J304" s="306">
        <f t="shared" ca="1" si="130"/>
        <v>439.23608327440479</v>
      </c>
      <c r="K304" s="307">
        <f t="shared" ca="1" si="131"/>
        <v>1952.7391315024793</v>
      </c>
      <c r="L304" s="304">
        <f t="shared" ca="1" si="116"/>
        <v>2001.5290286556667</v>
      </c>
      <c r="M304" s="306">
        <f t="shared" ca="1" si="132"/>
        <v>1.1174851693812999</v>
      </c>
      <c r="N304" s="304">
        <f t="shared" ca="1" si="133"/>
        <v>64.027183874010419</v>
      </c>
      <c r="P304" s="310">
        <f t="shared" ca="1" si="134"/>
        <v>23</v>
      </c>
      <c r="Q304" s="304">
        <f t="shared" ca="1" si="135"/>
        <v>0</v>
      </c>
      <c r="R304" s="306">
        <f t="shared" ca="1" si="136"/>
        <v>0</v>
      </c>
      <c r="S304" s="307">
        <f t="shared" ca="1" si="137"/>
        <v>4.5130000000000043</v>
      </c>
      <c r="T304" s="304">
        <f t="shared" ca="1" si="117"/>
        <v>44.272530000000046</v>
      </c>
      <c r="U304" s="311">
        <f t="shared" ca="1" si="118"/>
        <v>0</v>
      </c>
      <c r="V304" s="306">
        <f t="shared" ca="1" si="119"/>
        <v>1.0070677026441923</v>
      </c>
      <c r="W304" s="304">
        <f t="shared" ca="1" si="120"/>
        <v>7.9349244612898397</v>
      </c>
      <c r="Y304" s="314" t="str">
        <f t="shared" ca="1" si="138"/>
        <v/>
      </c>
      <c r="Z304" s="315" t="str">
        <f t="shared" ca="1" si="139"/>
        <v/>
      </c>
      <c r="AA304" s="316" t="str">
        <f t="shared" ca="1" si="140"/>
        <v/>
      </c>
      <c r="AC304" s="310">
        <f t="shared" ca="1" si="141"/>
        <v>11.999999999999975</v>
      </c>
      <c r="AD304" s="323">
        <f t="shared" ca="1" si="142"/>
        <v>439.23608327440479</v>
      </c>
      <c r="AE304" s="324">
        <f t="shared" ca="1" si="121"/>
        <v>1952.7391315024793</v>
      </c>
      <c r="AG304" s="306">
        <f t="shared" ca="1" si="143"/>
        <v>-10.688337687778072</v>
      </c>
      <c r="AH304" s="304">
        <f t="shared" ca="1" si="144"/>
        <v>-1.8337249882009419</v>
      </c>
    </row>
    <row r="305" spans="1:34" x14ac:dyDescent="0.2">
      <c r="A305" s="347">
        <f t="shared" ca="1" si="122"/>
        <v>0.1</v>
      </c>
      <c r="B305" s="304">
        <f t="shared" ca="1" si="123"/>
        <v>12.099999999999975</v>
      </c>
      <c r="D305" s="306">
        <f t="shared" ca="1" si="124"/>
        <v>-0.7700106017253765</v>
      </c>
      <c r="E305" s="307">
        <f t="shared" ca="1" si="125"/>
        <v>-11.390658630859477</v>
      </c>
      <c r="F305" s="304">
        <f t="shared" ca="1" si="126"/>
        <v>11.416655393395343</v>
      </c>
      <c r="G305" s="306">
        <f t="shared" ca="1" si="127"/>
        <v>22.173321836408078</v>
      </c>
      <c r="H305" s="307">
        <f t="shared" ca="1" si="128"/>
        <v>44.535844127872558</v>
      </c>
      <c r="I305" s="304">
        <f t="shared" ca="1" si="129"/>
        <v>49.75035289767392</v>
      </c>
      <c r="J305" s="306">
        <f t="shared" ca="1" si="130"/>
        <v>441.45726551105423</v>
      </c>
      <c r="K305" s="307">
        <f t="shared" ca="1" si="131"/>
        <v>1957.2496692084208</v>
      </c>
      <c r="L305" s="304">
        <f t="shared" ca="1" si="116"/>
        <v>2006.4174004650604</v>
      </c>
      <c r="M305" s="306">
        <f t="shared" ca="1" si="132"/>
        <v>1.1088494706860634</v>
      </c>
      <c r="N305" s="304">
        <f t="shared" ca="1" si="133"/>
        <v>63.532394785626728</v>
      </c>
      <c r="P305" s="310">
        <f t="shared" ca="1" si="134"/>
        <v>23</v>
      </c>
      <c r="Q305" s="304">
        <f t="shared" ca="1" si="135"/>
        <v>0</v>
      </c>
      <c r="R305" s="306">
        <f t="shared" ca="1" si="136"/>
        <v>0</v>
      </c>
      <c r="S305" s="307">
        <f t="shared" ca="1" si="137"/>
        <v>4.5130000000000043</v>
      </c>
      <c r="T305" s="304">
        <f t="shared" ca="1" si="117"/>
        <v>44.272530000000046</v>
      </c>
      <c r="U305" s="311">
        <f t="shared" ca="1" si="118"/>
        <v>0</v>
      </c>
      <c r="V305" s="306">
        <f t="shared" ca="1" si="119"/>
        <v>1.0066091832172759</v>
      </c>
      <c r="W305" s="304">
        <f t="shared" ca="1" si="120"/>
        <v>7.6050696440504337</v>
      </c>
      <c r="Y305" s="314" t="str">
        <f t="shared" ca="1" si="138"/>
        <v/>
      </c>
      <c r="Z305" s="315" t="str">
        <f t="shared" ca="1" si="139"/>
        <v/>
      </c>
      <c r="AA305" s="316" t="str">
        <f t="shared" ca="1" si="140"/>
        <v/>
      </c>
      <c r="AC305" s="310" t="e">
        <f t="shared" ca="1" si="141"/>
        <v>#N/A</v>
      </c>
      <c r="AD305" s="323" t="e">
        <f t="shared" ca="1" si="142"/>
        <v>#N/A</v>
      </c>
      <c r="AE305" s="324">
        <f t="shared" ca="1" si="121"/>
        <v>1957.2496692084208</v>
      </c>
      <c r="AG305" s="306">
        <f t="shared" ca="1" si="143"/>
        <v>-10.577446123368027</v>
      </c>
      <c r="AH305" s="304">
        <f t="shared" ca="1" si="144"/>
        <v>-1.7582371950564661</v>
      </c>
    </row>
    <row r="306" spans="1:34" x14ac:dyDescent="0.2">
      <c r="A306" s="347">
        <f t="shared" ca="1" si="122"/>
        <v>0.1</v>
      </c>
      <c r="B306" s="304">
        <f t="shared" ca="1" si="123"/>
        <v>12.199999999999974</v>
      </c>
      <c r="D306" s="306">
        <f t="shared" ca="1" si="124"/>
        <v>-0.75105623688232492</v>
      </c>
      <c r="E306" s="307">
        <f t="shared" ca="1" si="125"/>
        <v>-11.318521084203784</v>
      </c>
      <c r="F306" s="304">
        <f t="shared" ca="1" si="126"/>
        <v>11.343412405644319</v>
      </c>
      <c r="G306" s="306">
        <f t="shared" ca="1" si="127"/>
        <v>22.098216212719844</v>
      </c>
      <c r="H306" s="307">
        <f t="shared" ca="1" si="128"/>
        <v>43.403992019452183</v>
      </c>
      <c r="I306" s="304">
        <f t="shared" ca="1" si="129"/>
        <v>48.705622704250302</v>
      </c>
      <c r="J306" s="306">
        <f t="shared" ca="1" si="130"/>
        <v>443.67084241351063</v>
      </c>
      <c r="K306" s="307">
        <f t="shared" ca="1" si="131"/>
        <v>1961.646661015787</v>
      </c>
      <c r="L306" s="304">
        <f t="shared" ca="1" si="116"/>
        <v>2011.1940331758894</v>
      </c>
      <c r="M306" s="306">
        <f t="shared" ca="1" si="132"/>
        <v>1.0998724890830536</v>
      </c>
      <c r="N306" s="304">
        <f t="shared" ca="1" si="133"/>
        <v>63.018051627007679</v>
      </c>
      <c r="P306" s="310">
        <f t="shared" ca="1" si="134"/>
        <v>23</v>
      </c>
      <c r="Q306" s="304">
        <f t="shared" ca="1" si="135"/>
        <v>0</v>
      </c>
      <c r="R306" s="306">
        <f t="shared" ca="1" si="136"/>
        <v>0</v>
      </c>
      <c r="S306" s="307">
        <f t="shared" ca="1" si="137"/>
        <v>4.5130000000000043</v>
      </c>
      <c r="T306" s="304">
        <f t="shared" ca="1" si="117"/>
        <v>44.272530000000046</v>
      </c>
      <c r="U306" s="311">
        <f t="shared" ca="1" si="118"/>
        <v>0</v>
      </c>
      <c r="V306" s="306">
        <f t="shared" ca="1" si="119"/>
        <v>1.0061623876082166</v>
      </c>
      <c r="W306" s="304">
        <f t="shared" ca="1" si="120"/>
        <v>7.2857833823998082</v>
      </c>
      <c r="Y306" s="314" t="str">
        <f t="shared" ca="1" si="138"/>
        <v/>
      </c>
      <c r="Z306" s="315" t="str">
        <f t="shared" ca="1" si="139"/>
        <v/>
      </c>
      <c r="AA306" s="316" t="str">
        <f t="shared" ca="1" si="140"/>
        <v/>
      </c>
      <c r="AC306" s="310" t="e">
        <f t="shared" ca="1" si="141"/>
        <v>#N/A</v>
      </c>
      <c r="AD306" s="323" t="e">
        <f t="shared" ca="1" si="142"/>
        <v>#N/A</v>
      </c>
      <c r="AE306" s="324">
        <f t="shared" ca="1" si="121"/>
        <v>1961.646661015787</v>
      </c>
      <c r="AG306" s="306">
        <f t="shared" ca="1" si="143"/>
        <v>-10.466926807389925</v>
      </c>
      <c r="AH306" s="304">
        <f t="shared" ca="1" si="144"/>
        <v>-1.6851472732218982</v>
      </c>
    </row>
    <row r="307" spans="1:34" x14ac:dyDescent="0.2">
      <c r="A307" s="347">
        <f t="shared" ca="1" si="122"/>
        <v>0.1</v>
      </c>
      <c r="B307" s="304">
        <f t="shared" ca="1" si="123"/>
        <v>12.299999999999974</v>
      </c>
      <c r="D307" s="306">
        <f t="shared" ca="1" si="124"/>
        <v>-0.73246864694245339</v>
      </c>
      <c r="E307" s="307">
        <f t="shared" ca="1" si="125"/>
        <v>-11.248671022147459</v>
      </c>
      <c r="F307" s="304">
        <f t="shared" ca="1" si="126"/>
        <v>11.272493516664966</v>
      </c>
      <c r="G307" s="306">
        <f t="shared" ca="1" si="127"/>
        <v>22.0249693480256</v>
      </c>
      <c r="H307" s="307">
        <f t="shared" ca="1" si="128"/>
        <v>42.279124917237439</v>
      </c>
      <c r="I307" s="304">
        <f t="shared" ca="1" si="129"/>
        <v>47.672042944988576</v>
      </c>
      <c r="J307" s="306">
        <f t="shared" ca="1" si="130"/>
        <v>445.87700169154789</v>
      </c>
      <c r="K307" s="307">
        <f t="shared" ca="1" si="131"/>
        <v>1965.9308168626214</v>
      </c>
      <c r="L307" s="304">
        <f t="shared" ca="1" si="116"/>
        <v>2015.859686914637</v>
      </c>
      <c r="M307" s="306">
        <f t="shared" ca="1" si="132"/>
        <v>1.0905358693329517</v>
      </c>
      <c r="N307" s="304">
        <f t="shared" ca="1" si="133"/>
        <v>62.483102720408354</v>
      </c>
      <c r="P307" s="310">
        <f t="shared" ca="1" si="134"/>
        <v>23</v>
      </c>
      <c r="Q307" s="304">
        <f t="shared" ca="1" si="135"/>
        <v>0</v>
      </c>
      <c r="R307" s="306">
        <f t="shared" ca="1" si="136"/>
        <v>0</v>
      </c>
      <c r="S307" s="307">
        <f t="shared" ca="1" si="137"/>
        <v>4.5130000000000043</v>
      </c>
      <c r="T307" s="304">
        <f t="shared" ca="1" si="117"/>
        <v>44.272530000000046</v>
      </c>
      <c r="U307" s="311">
        <f t="shared" ca="1" si="118"/>
        <v>0</v>
      </c>
      <c r="V307" s="306">
        <f t="shared" ca="1" si="119"/>
        <v>1.0057272297509054</v>
      </c>
      <c r="W307" s="304">
        <f t="shared" ca="1" si="120"/>
        <v>6.9768231084425398</v>
      </c>
      <c r="Y307" s="314" t="str">
        <f t="shared" ca="1" si="138"/>
        <v/>
      </c>
      <c r="Z307" s="315" t="str">
        <f t="shared" ca="1" si="139"/>
        <v/>
      </c>
      <c r="AA307" s="316" t="str">
        <f t="shared" ca="1" si="140"/>
        <v/>
      </c>
      <c r="AC307" s="310" t="e">
        <f t="shared" ca="1" si="141"/>
        <v>#N/A</v>
      </c>
      <c r="AD307" s="323" t="e">
        <f t="shared" ca="1" si="142"/>
        <v>#N/A</v>
      </c>
      <c r="AE307" s="324">
        <f t="shared" ca="1" si="121"/>
        <v>1965.9308168626214</v>
      </c>
      <c r="AG307" s="306">
        <f t="shared" ca="1" si="143"/>
        <v>-10.356575889951314</v>
      </c>
      <c r="AH307" s="304">
        <f t="shared" ca="1" si="144"/>
        <v>-1.6143991540881457</v>
      </c>
    </row>
    <row r="308" spans="1:34" x14ac:dyDescent="0.2">
      <c r="A308" s="347">
        <f t="shared" ca="1" si="122"/>
        <v>0.1</v>
      </c>
      <c r="B308" s="304">
        <f t="shared" ca="1" si="123"/>
        <v>12.399999999999974</v>
      </c>
      <c r="D308" s="306">
        <f t="shared" ca="1" si="124"/>
        <v>-0.71423960343768533</v>
      </c>
      <c r="E308" s="307">
        <f t="shared" ca="1" si="125"/>
        <v>-11.181054140299498</v>
      </c>
      <c r="F308" s="304">
        <f t="shared" ca="1" si="126"/>
        <v>11.203843532441327</v>
      </c>
      <c r="G308" s="306">
        <f t="shared" ca="1" si="127"/>
        <v>21.953545387681832</v>
      </c>
      <c r="H308" s="307">
        <f t="shared" ca="1" si="128"/>
        <v>41.161019503207491</v>
      </c>
      <c r="I308" s="304">
        <f t="shared" ca="1" si="129"/>
        <v>46.649626811287931</v>
      </c>
      <c r="J308" s="306">
        <f t="shared" ca="1" si="130"/>
        <v>448.07592742833327</v>
      </c>
      <c r="K308" s="307">
        <f t="shared" ca="1" si="131"/>
        <v>1970.1028240836438</v>
      </c>
      <c r="L308" s="304">
        <f t="shared" ca="1" si="116"/>
        <v>2020.4150994790921</v>
      </c>
      <c r="M308" s="306">
        <f t="shared" ca="1" si="132"/>
        <v>1.0808200548129494</v>
      </c>
      <c r="N308" s="304">
        <f t="shared" ca="1" si="133"/>
        <v>61.926427553880302</v>
      </c>
      <c r="P308" s="310">
        <f t="shared" ca="1" si="134"/>
        <v>23</v>
      </c>
      <c r="Q308" s="304">
        <f t="shared" ca="1" si="135"/>
        <v>0</v>
      </c>
      <c r="R308" s="306">
        <f t="shared" ca="1" si="136"/>
        <v>0</v>
      </c>
      <c r="S308" s="307">
        <f t="shared" ca="1" si="137"/>
        <v>4.5130000000000043</v>
      </c>
      <c r="T308" s="304">
        <f t="shared" ca="1" si="117"/>
        <v>44.272530000000046</v>
      </c>
      <c r="U308" s="311">
        <f t="shared" ca="1" si="118"/>
        <v>0</v>
      </c>
      <c r="V308" s="306">
        <f t="shared" ca="1" si="119"/>
        <v>1.0053036263574591</v>
      </c>
      <c r="W308" s="304">
        <f t="shared" ca="1" si="120"/>
        <v>6.6779563003688072</v>
      </c>
      <c r="Y308" s="314" t="str">
        <f t="shared" ca="1" si="138"/>
        <v/>
      </c>
      <c r="Z308" s="315" t="str">
        <f t="shared" ca="1" si="139"/>
        <v/>
      </c>
      <c r="AA308" s="316" t="str">
        <f t="shared" ca="1" si="140"/>
        <v/>
      </c>
      <c r="AC308" s="310" t="e">
        <f t="shared" ca="1" si="141"/>
        <v>#N/A</v>
      </c>
      <c r="AD308" s="323" t="e">
        <f t="shared" ca="1" si="142"/>
        <v>#N/A</v>
      </c>
      <c r="AE308" s="324">
        <f t="shared" ca="1" si="121"/>
        <v>1970.1028240836438</v>
      </c>
      <c r="AG308" s="306">
        <f t="shared" ca="1" si="143"/>
        <v>-10.24617909999442</v>
      </c>
      <c r="AH308" s="304">
        <f t="shared" ca="1" si="144"/>
        <v>-1.545939088952478</v>
      </c>
    </row>
    <row r="309" spans="1:34" x14ac:dyDescent="0.2">
      <c r="A309" s="347">
        <f t="shared" ca="1" si="122"/>
        <v>0.1</v>
      </c>
      <c r="B309" s="304">
        <f t="shared" ca="1" si="123"/>
        <v>12.499999999999973</v>
      </c>
      <c r="D309" s="306">
        <f t="shared" ca="1" si="124"/>
        <v>-0.6963614678450385</v>
      </c>
      <c r="E309" s="307">
        <f t="shared" ca="1" si="125"/>
        <v>-11.11561817934586</v>
      </c>
      <c r="F309" s="304">
        <f t="shared" ca="1" si="126"/>
        <v>11.137409339828697</v>
      </c>
      <c r="G309" s="306">
        <f t="shared" ca="1" si="127"/>
        <v>21.883909240897328</v>
      </c>
      <c r="H309" s="307">
        <f t="shared" ca="1" si="128"/>
        <v>40.049457685272905</v>
      </c>
      <c r="I309" s="304">
        <f t="shared" ca="1" si="129"/>
        <v>45.63841084600007</v>
      </c>
      <c r="J309" s="306">
        <f t="shared" ca="1" si="130"/>
        <v>450.2678001597622</v>
      </c>
      <c r="K309" s="307">
        <f t="shared" ca="1" si="131"/>
        <v>1974.1633479430677</v>
      </c>
      <c r="L309" s="304">
        <f t="shared" ca="1" si="116"/>
        <v>2024.8609868883575</v>
      </c>
      <c r="M309" s="306">
        <f t="shared" ca="1" si="132"/>
        <v>1.0707042045197583</v>
      </c>
      <c r="N309" s="304">
        <f t="shared" ca="1" si="133"/>
        <v>61.346832025894273</v>
      </c>
      <c r="P309" s="310">
        <f t="shared" ca="1" si="134"/>
        <v>23</v>
      </c>
      <c r="Q309" s="304">
        <f t="shared" ca="1" si="135"/>
        <v>0</v>
      </c>
      <c r="R309" s="306">
        <f t="shared" ca="1" si="136"/>
        <v>0</v>
      </c>
      <c r="S309" s="307">
        <f t="shared" ca="1" si="137"/>
        <v>4.5130000000000043</v>
      </c>
      <c r="T309" s="304">
        <f t="shared" ca="1" si="117"/>
        <v>44.272530000000046</v>
      </c>
      <c r="U309" s="311">
        <f t="shared" ca="1" si="118"/>
        <v>0</v>
      </c>
      <c r="V309" s="306">
        <f t="shared" ca="1" si="119"/>
        <v>1.0048914968513118</v>
      </c>
      <c r="W309" s="304">
        <f t="shared" ca="1" si="120"/>
        <v>6.3889600808015086</v>
      </c>
      <c r="Y309" s="314" t="str">
        <f t="shared" ca="1" si="138"/>
        <v/>
      </c>
      <c r="Z309" s="315" t="str">
        <f t="shared" ca="1" si="139"/>
        <v/>
      </c>
      <c r="AA309" s="316" t="str">
        <f t="shared" ca="1" si="140"/>
        <v/>
      </c>
      <c r="AC309" s="310" t="e">
        <f t="shared" ca="1" si="141"/>
        <v>#N/A</v>
      </c>
      <c r="AD309" s="323" t="e">
        <f t="shared" ca="1" si="142"/>
        <v>#N/A</v>
      </c>
      <c r="AE309" s="324">
        <f t="shared" ca="1" si="121"/>
        <v>1974.1633479430677</v>
      </c>
      <c r="AG309" s="306">
        <f t="shared" ca="1" si="143"/>
        <v>-10.135510444135484</v>
      </c>
      <c r="AH309" s="304">
        <f t="shared" ca="1" si="144"/>
        <v>-1.4797155551448706</v>
      </c>
    </row>
    <row r="310" spans="1:34" x14ac:dyDescent="0.2">
      <c r="A310" s="347">
        <f t="shared" ca="1" si="122"/>
        <v>0.1</v>
      </c>
      <c r="B310" s="304">
        <f t="shared" ca="1" si="123"/>
        <v>12.599999999999973</v>
      </c>
      <c r="D310" s="306">
        <f t="shared" ca="1" si="124"/>
        <v>-0.67882719470731123</v>
      </c>
      <c r="E310" s="307">
        <f t="shared" ca="1" si="125"/>
        <v>-11.052312820382005</v>
      </c>
      <c r="F310" s="304">
        <f t="shared" ca="1" si="126"/>
        <v>11.073139800429443</v>
      </c>
      <c r="G310" s="306">
        <f t="shared" ca="1" si="127"/>
        <v>21.816026521426597</v>
      </c>
      <c r="H310" s="307">
        <f t="shared" ca="1" si="128"/>
        <v>38.944226403234708</v>
      </c>
      <c r="I310" s="304">
        <f t="shared" ca="1" si="129"/>
        <v>44.638456327812143</v>
      </c>
      <c r="J310" s="306">
        <f t="shared" ca="1" si="130"/>
        <v>452.45279694787843</v>
      </c>
      <c r="K310" s="307">
        <f t="shared" ca="1" si="131"/>
        <v>1978.1130321474932</v>
      </c>
      <c r="L310" s="304">
        <f t="shared" ca="1" si="116"/>
        <v>2029.1980439123502</v>
      </c>
      <c r="M310" s="306">
        <f t="shared" ca="1" si="132"/>
        <v>1.0601661056383</v>
      </c>
      <c r="N310" s="304">
        <f t="shared" ca="1" si="133"/>
        <v>60.743043435895181</v>
      </c>
      <c r="P310" s="310">
        <f t="shared" ca="1" si="134"/>
        <v>23</v>
      </c>
      <c r="Q310" s="304">
        <f t="shared" ca="1" si="135"/>
        <v>0</v>
      </c>
      <c r="R310" s="306">
        <f t="shared" ca="1" si="136"/>
        <v>0</v>
      </c>
      <c r="S310" s="307">
        <f t="shared" ca="1" si="137"/>
        <v>4.5130000000000043</v>
      </c>
      <c r="T310" s="304">
        <f t="shared" ca="1" si="117"/>
        <v>44.272530000000046</v>
      </c>
      <c r="U310" s="311">
        <f t="shared" ca="1" si="118"/>
        <v>0</v>
      </c>
      <c r="V310" s="306">
        <f t="shared" ca="1" si="119"/>
        <v>1.0044907633029034</v>
      </c>
      <c r="W310" s="304">
        <f t="shared" ca="1" si="120"/>
        <v>6.109620835859328</v>
      </c>
      <c r="Y310" s="314" t="str">
        <f t="shared" ca="1" si="138"/>
        <v/>
      </c>
      <c r="Z310" s="315" t="str">
        <f t="shared" ca="1" si="139"/>
        <v/>
      </c>
      <c r="AA310" s="316" t="str">
        <f t="shared" ca="1" si="140"/>
        <v/>
      </c>
      <c r="AC310" s="310" t="e">
        <f t="shared" ca="1" si="141"/>
        <v>#N/A</v>
      </c>
      <c r="AD310" s="323" t="e">
        <f t="shared" ca="1" si="142"/>
        <v>#N/A</v>
      </c>
      <c r="AE310" s="324">
        <f t="shared" ca="1" si="121"/>
        <v>1978.1130321474932</v>
      </c>
      <c r="AG310" s="306">
        <f t="shared" ca="1" si="143"/>
        <v>-10.024330796426334</v>
      </c>
      <c r="AH310" s="304">
        <f t="shared" ca="1" si="144"/>
        <v>-1.4156791670289171</v>
      </c>
    </row>
    <row r="311" spans="1:34" x14ac:dyDescent="0.2">
      <c r="A311" s="347">
        <f t="shared" ca="1" si="122"/>
        <v>0.1</v>
      </c>
      <c r="B311" s="304">
        <f t="shared" ca="1" si="123"/>
        <v>12.699999999999973</v>
      </c>
      <c r="D311" s="306">
        <f t="shared" ca="1" si="124"/>
        <v>-0.66163033742808242</v>
      </c>
      <c r="E311" s="307">
        <f t="shared" ca="1" si="125"/>
        <v>-10.991089582502161</v>
      </c>
      <c r="F311" s="304">
        <f t="shared" ca="1" si="126"/>
        <v>11.010985646798053</v>
      </c>
      <c r="G311" s="306">
        <f t="shared" ca="1" si="127"/>
        <v>21.74986348768379</v>
      </c>
      <c r="H311" s="307">
        <f t="shared" ca="1" si="128"/>
        <v>37.845117444984496</v>
      </c>
      <c r="I311" s="304">
        <f t="shared" ca="1" si="129"/>
        <v>43.649850814837272</v>
      </c>
      <c r="J311" s="306">
        <f t="shared" ca="1" si="130"/>
        <v>454.63109144833396</v>
      </c>
      <c r="K311" s="307">
        <f t="shared" ca="1" si="131"/>
        <v>1981.9524993399041</v>
      </c>
      <c r="L311" s="304">
        <f t="shared" ca="1" si="116"/>
        <v>2033.4269445817806</v>
      </c>
      <c r="M311" s="306">
        <f t="shared" ca="1" si="132"/>
        <v>1.0491820819236712</v>
      </c>
      <c r="N311" s="304">
        <f t="shared" ca="1" si="133"/>
        <v>60.113705234975342</v>
      </c>
      <c r="P311" s="310">
        <f t="shared" ca="1" si="134"/>
        <v>23</v>
      </c>
      <c r="Q311" s="304">
        <f t="shared" ca="1" si="135"/>
        <v>0</v>
      </c>
      <c r="R311" s="306">
        <f t="shared" ca="1" si="136"/>
        <v>0</v>
      </c>
      <c r="S311" s="307">
        <f t="shared" ca="1" si="137"/>
        <v>4.5130000000000043</v>
      </c>
      <c r="T311" s="304">
        <f t="shared" ca="1" si="117"/>
        <v>44.272530000000046</v>
      </c>
      <c r="U311" s="311">
        <f t="shared" ca="1" si="118"/>
        <v>0</v>
      </c>
      <c r="V311" s="306">
        <f t="shared" ca="1" si="119"/>
        <v>1.0041013503678267</v>
      </c>
      <c r="W311" s="304">
        <f t="shared" ca="1" si="120"/>
        <v>5.8397338537288315</v>
      </c>
      <c r="Y311" s="314" t="str">
        <f t="shared" ca="1" si="138"/>
        <v/>
      </c>
      <c r="Z311" s="315" t="str">
        <f t="shared" ca="1" si="139"/>
        <v/>
      </c>
      <c r="AA311" s="316" t="str">
        <f t="shared" ca="1" si="140"/>
        <v/>
      </c>
      <c r="AC311" s="310" t="e">
        <f t="shared" ca="1" si="141"/>
        <v>#N/A</v>
      </c>
      <c r="AD311" s="323" t="e">
        <f t="shared" ca="1" si="142"/>
        <v>#N/A</v>
      </c>
      <c r="AE311" s="324">
        <f t="shared" ca="1" si="121"/>
        <v>1981.9524993399041</v>
      </c>
      <c r="AG311" s="306">
        <f t="shared" ca="1" si="143"/>
        <v>-9.9123863705883899</v>
      </c>
      <c r="AH311" s="304">
        <f t="shared" ca="1" si="144"/>
        <v>-1.3537825915930251</v>
      </c>
    </row>
    <row r="312" spans="1:34" x14ac:dyDescent="0.2">
      <c r="A312" s="347">
        <f t="shared" ca="1" si="122"/>
        <v>0.1</v>
      </c>
      <c r="B312" s="304">
        <f t="shared" ca="1" si="123"/>
        <v>12.799999999999972</v>
      </c>
      <c r="D312" s="306">
        <f t="shared" ca="1" si="124"/>
        <v>-0.64476505686222574</v>
      </c>
      <c r="E312" s="307">
        <f t="shared" ca="1" si="125"/>
        <v>-10.931901722058653</v>
      </c>
      <c r="F312" s="304">
        <f t="shared" ca="1" si="126"/>
        <v>10.95089938038422</v>
      </c>
      <c r="G312" s="306">
        <f t="shared" ca="1" si="127"/>
        <v>21.685386981997567</v>
      </c>
      <c r="H312" s="307">
        <f t="shared" ca="1" si="128"/>
        <v>36.75192727277863</v>
      </c>
      <c r="I312" s="304">
        <f t="shared" ca="1" si="129"/>
        <v>42.672709860314697</v>
      </c>
      <c r="J312" s="306">
        <f t="shared" ca="1" si="130"/>
        <v>456.80285397181802</v>
      </c>
      <c r="K312" s="307">
        <f t="shared" ca="1" si="131"/>
        <v>1985.6823515757922</v>
      </c>
      <c r="L312" s="304">
        <f t="shared" ca="1" si="116"/>
        <v>2037.5483426795954</v>
      </c>
      <c r="M312" s="306">
        <f t="shared" ca="1" si="132"/>
        <v>1.0377268983219952</v>
      </c>
      <c r="N312" s="304">
        <f t="shared" ca="1" si="133"/>
        <v>59.457371561051836</v>
      </c>
      <c r="P312" s="310">
        <f t="shared" ca="1" si="134"/>
        <v>23</v>
      </c>
      <c r="Q312" s="304">
        <f t="shared" ca="1" si="135"/>
        <v>0</v>
      </c>
      <c r="R312" s="306">
        <f t="shared" ca="1" si="136"/>
        <v>0</v>
      </c>
      <c r="S312" s="307">
        <f t="shared" ca="1" si="137"/>
        <v>4.5130000000000043</v>
      </c>
      <c r="T312" s="304">
        <f t="shared" ca="1" si="117"/>
        <v>44.272530000000046</v>
      </c>
      <c r="U312" s="311">
        <f t="shared" ca="1" si="118"/>
        <v>0</v>
      </c>
      <c r="V312" s="306">
        <f t="shared" ca="1" si="119"/>
        <v>1.0037231852273165</v>
      </c>
      <c r="W312" s="304">
        <f t="shared" ca="1" si="120"/>
        <v>5.5791029816084805</v>
      </c>
      <c r="Y312" s="314" t="str">
        <f t="shared" ca="1" si="138"/>
        <v/>
      </c>
      <c r="Z312" s="315" t="str">
        <f t="shared" ca="1" si="139"/>
        <v/>
      </c>
      <c r="AA312" s="316" t="str">
        <f t="shared" ca="1" si="140"/>
        <v/>
      </c>
      <c r="AC312" s="310" t="e">
        <f t="shared" ca="1" si="141"/>
        <v>#N/A</v>
      </c>
      <c r="AD312" s="323" t="e">
        <f t="shared" ca="1" si="142"/>
        <v>#N/A</v>
      </c>
      <c r="AE312" s="324">
        <f t="shared" ca="1" si="121"/>
        <v>1985.6823515757922</v>
      </c>
      <c r="AG312" s="306">
        <f t="shared" ca="1" si="143"/>
        <v>-9.7994070667321402</v>
      </c>
      <c r="AH312" s="304">
        <f t="shared" ca="1" si="144"/>
        <v>-1.293980468364464</v>
      </c>
    </row>
    <row r="313" spans="1:34" x14ac:dyDescent="0.2">
      <c r="A313" s="347">
        <f t="shared" ca="1" si="122"/>
        <v>0.1</v>
      </c>
      <c r="B313" s="304">
        <f t="shared" ca="1" si="123"/>
        <v>12.899999999999972</v>
      </c>
      <c r="D313" s="306">
        <f t="shared" ca="1" si="124"/>
        <v>-0.62822613283539375</v>
      </c>
      <c r="E313" s="307">
        <f t="shared" ca="1" si="125"/>
        <v>-10.874704132971786</v>
      </c>
      <c r="F313" s="304">
        <f t="shared" ca="1" si="126"/>
        <v>10.89283517059039</v>
      </c>
      <c r="G313" s="306">
        <f t="shared" ca="1" si="127"/>
        <v>21.622564368714027</v>
      </c>
      <c r="H313" s="307">
        <f t="shared" ca="1" si="128"/>
        <v>35.664456859481454</v>
      </c>
      <c r="I313" s="304">
        <f t="shared" ca="1" si="129"/>
        <v>41.707178913959105</v>
      </c>
      <c r="J313" s="306">
        <f t="shared" ca="1" si="130"/>
        <v>458.96825153935362</v>
      </c>
      <c r="K313" s="307">
        <f t="shared" ca="1" si="131"/>
        <v>1989.3031707824052</v>
      </c>
      <c r="L313" s="304">
        <f t="shared" ca="1" si="116"/>
        <v>2041.5628722148192</v>
      </c>
      <c r="M313" s="306">
        <f t="shared" ca="1" si="132"/>
        <v>1.0257736624863132</v>
      </c>
      <c r="N313" s="304">
        <f t="shared" ca="1" si="133"/>
        <v>58.772501596142725</v>
      </c>
      <c r="P313" s="310">
        <f t="shared" ca="1" si="134"/>
        <v>23</v>
      </c>
      <c r="Q313" s="304">
        <f t="shared" ca="1" si="135"/>
        <v>0</v>
      </c>
      <c r="R313" s="306">
        <f t="shared" ca="1" si="136"/>
        <v>0</v>
      </c>
      <c r="S313" s="307">
        <f t="shared" ca="1" si="137"/>
        <v>4.5130000000000043</v>
      </c>
      <c r="T313" s="304">
        <f t="shared" ca="1" si="117"/>
        <v>44.272530000000046</v>
      </c>
      <c r="U313" s="311">
        <f t="shared" ca="1" si="118"/>
        <v>0</v>
      </c>
      <c r="V313" s="306">
        <f t="shared" ca="1" si="119"/>
        <v>1.0033561975309526</v>
      </c>
      <c r="W313" s="304">
        <f t="shared" ca="1" si="120"/>
        <v>5.3275402999508845</v>
      </c>
      <c r="Y313" s="314" t="str">
        <f t="shared" ca="1" si="138"/>
        <v/>
      </c>
      <c r="Z313" s="315" t="str">
        <f t="shared" ca="1" si="139"/>
        <v/>
      </c>
      <c r="AA313" s="316" t="str">
        <f t="shared" ca="1" si="140"/>
        <v/>
      </c>
      <c r="AC313" s="310" t="e">
        <f t="shared" ca="1" si="141"/>
        <v>#N/A</v>
      </c>
      <c r="AD313" s="323" t="e">
        <f t="shared" ca="1" si="142"/>
        <v>#N/A</v>
      </c>
      <c r="AE313" s="324">
        <f t="shared" ca="1" si="121"/>
        <v>1989.3031707824052</v>
      </c>
      <c r="AG313" s="306">
        <f t="shared" ca="1" si="143"/>
        <v>-9.6851046854903373</v>
      </c>
      <c r="AH313" s="304">
        <f t="shared" ca="1" si="144"/>
        <v>-1.2362293333942997</v>
      </c>
    </row>
    <row r="314" spans="1:34" x14ac:dyDescent="0.2">
      <c r="A314" s="347">
        <f t="shared" ca="1" si="122"/>
        <v>0.1</v>
      </c>
      <c r="B314" s="304">
        <f t="shared" ca="1" si="123"/>
        <v>12.999999999999972</v>
      </c>
      <c r="D314" s="306">
        <f t="shared" ca="1" si="124"/>
        <v>-0.61200897873622784</v>
      </c>
      <c r="E314" s="307">
        <f t="shared" ca="1" si="125"/>
        <v>-10.81945324742958</v>
      </c>
      <c r="F314" s="304">
        <f t="shared" ca="1" si="126"/>
        <v>10.836748754279036</v>
      </c>
      <c r="G314" s="306">
        <f t="shared" ca="1" si="127"/>
        <v>21.561363470840405</v>
      </c>
      <c r="H314" s="307">
        <f t="shared" ca="1" si="128"/>
        <v>34.582511534738494</v>
      </c>
      <c r="I314" s="304">
        <f t="shared" ca="1" si="129"/>
        <v>40.753435422943326</v>
      </c>
      <c r="J314" s="306">
        <f t="shared" ca="1" si="130"/>
        <v>461.12744793133135</v>
      </c>
      <c r="K314" s="307">
        <f t="shared" ca="1" si="131"/>
        <v>1992.8155192021163</v>
      </c>
      <c r="L314" s="304">
        <f t="shared" ca="1" si="116"/>
        <v>2045.4711478797406</v>
      </c>
      <c r="M314" s="306">
        <f t="shared" ca="1" si="132"/>
        <v>1.0132937241393576</v>
      </c>
      <c r="N314" s="304">
        <f t="shared" ca="1" si="133"/>
        <v>58.057453800278694</v>
      </c>
      <c r="P314" s="310">
        <f t="shared" ca="1" si="134"/>
        <v>23</v>
      </c>
      <c r="Q314" s="304">
        <f t="shared" ca="1" si="135"/>
        <v>0</v>
      </c>
      <c r="R314" s="306">
        <f t="shared" ca="1" si="136"/>
        <v>0</v>
      </c>
      <c r="S314" s="307">
        <f t="shared" ca="1" si="137"/>
        <v>4.5130000000000043</v>
      </c>
      <c r="T314" s="304">
        <f t="shared" ca="1" si="117"/>
        <v>44.272530000000046</v>
      </c>
      <c r="U314" s="311">
        <f t="shared" ca="1" si="118"/>
        <v>0</v>
      </c>
      <c r="V314" s="306">
        <f t="shared" ca="1" si="119"/>
        <v>1.0030003193414543</v>
      </c>
      <c r="W314" s="304">
        <f t="shared" ca="1" si="120"/>
        <v>5.0848658129873279</v>
      </c>
      <c r="Y314" s="314" t="str">
        <f t="shared" ca="1" si="138"/>
        <v/>
      </c>
      <c r="Z314" s="315" t="str">
        <f t="shared" ca="1" si="139"/>
        <v/>
      </c>
      <c r="AA314" s="316" t="str">
        <f t="shared" ca="1" si="140"/>
        <v/>
      </c>
      <c r="AC314" s="310">
        <f t="shared" ca="1" si="141"/>
        <v>12.999999999999972</v>
      </c>
      <c r="AD314" s="323">
        <f t="shared" ca="1" si="142"/>
        <v>461.12744793133135</v>
      </c>
      <c r="AE314" s="324">
        <f t="shared" ca="1" si="121"/>
        <v>1992.8155192021163</v>
      </c>
      <c r="AG314" s="306">
        <f t="shared" ca="1" si="143"/>
        <v>-9.5691710040236426</v>
      </c>
      <c r="AH314" s="304">
        <f t="shared" ca="1" si="144"/>
        <v>-1.1804875470753111</v>
      </c>
    </row>
    <row r="315" spans="1:34" x14ac:dyDescent="0.2">
      <c r="A315" s="347">
        <f t="shared" ca="1" si="122"/>
        <v>0.1</v>
      </c>
      <c r="B315" s="304">
        <f t="shared" ca="1" si="123"/>
        <v>13.099999999999971</v>
      </c>
      <c r="D315" s="306">
        <f t="shared" ca="1" si="124"/>
        <v>-0.59610965933241966</v>
      </c>
      <c r="E315" s="307">
        <f t="shared" ca="1" si="125"/>
        <v>-10.766106936266445</v>
      </c>
      <c r="F315" s="304">
        <f t="shared" ca="1" si="126"/>
        <v>10.78259733501506</v>
      </c>
      <c r="G315" s="306">
        <f t="shared" ca="1" si="127"/>
        <v>21.501752504907163</v>
      </c>
      <c r="H315" s="307">
        <f t="shared" ca="1" si="128"/>
        <v>33.505900841111853</v>
      </c>
      <c r="I315" s="304">
        <f t="shared" ca="1" si="129"/>
        <v>39.811691146655669</v>
      </c>
      <c r="J315" s="306">
        <f t="shared" ca="1" si="130"/>
        <v>463.28060373011874</v>
      </c>
      <c r="K315" s="307">
        <f t="shared" ca="1" si="131"/>
        <v>1996.2199398209088</v>
      </c>
      <c r="L315" s="304">
        <f t="shared" ca="1" si="116"/>
        <v>2049.2737654913599</v>
      </c>
      <c r="M315" s="306">
        <f t="shared" ca="1" si="132"/>
        <v>1.0002565736109157</v>
      </c>
      <c r="N315" s="304">
        <f t="shared" ca="1" si="133"/>
        <v>57.310480098122227</v>
      </c>
      <c r="P315" s="310">
        <f t="shared" ca="1" si="134"/>
        <v>23</v>
      </c>
      <c r="Q315" s="304">
        <f t="shared" ca="1" si="135"/>
        <v>0</v>
      </c>
      <c r="R315" s="306">
        <f t="shared" ca="1" si="136"/>
        <v>0</v>
      </c>
      <c r="S315" s="307">
        <f t="shared" ca="1" si="137"/>
        <v>4.5130000000000043</v>
      </c>
      <c r="T315" s="304">
        <f t="shared" ca="1" si="117"/>
        <v>44.272530000000046</v>
      </c>
      <c r="U315" s="311">
        <f t="shared" ca="1" si="118"/>
        <v>0</v>
      </c>
      <c r="V315" s="306">
        <f t="shared" ca="1" si="119"/>
        <v>1.0026554850814495</v>
      </c>
      <c r="W315" s="304">
        <f t="shared" ca="1" si="120"/>
        <v>4.8509071545706259</v>
      </c>
      <c r="Y315" s="314" t="str">
        <f t="shared" ca="1" si="138"/>
        <v/>
      </c>
      <c r="Z315" s="315" t="str">
        <f t="shared" ca="1" si="139"/>
        <v/>
      </c>
      <c r="AA315" s="316" t="str">
        <f t="shared" ca="1" si="140"/>
        <v/>
      </c>
      <c r="AC315" s="310" t="e">
        <f t="shared" ca="1" si="141"/>
        <v>#N/A</v>
      </c>
      <c r="AD315" s="323" t="e">
        <f t="shared" ca="1" si="142"/>
        <v>#N/A</v>
      </c>
      <c r="AE315" s="324">
        <f t="shared" ca="1" si="121"/>
        <v>1996.2199398209088</v>
      </c>
      <c r="AG315" s="306">
        <f t="shared" ca="1" si="143"/>
        <v>-9.4512757107137979</v>
      </c>
      <c r="AH315" s="304">
        <f t="shared" ca="1" si="144"/>
        <v>-1.1267152255677648</v>
      </c>
    </row>
    <row r="316" spans="1:34" x14ac:dyDescent="0.2">
      <c r="A316" s="347">
        <f t="shared" ca="1" si="122"/>
        <v>0.1</v>
      </c>
      <c r="B316" s="304">
        <f t="shared" ca="1" si="123"/>
        <v>13.199999999999971</v>
      </c>
      <c r="D316" s="306">
        <f t="shared" ca="1" si="124"/>
        <v>-0.58052491196489164</v>
      </c>
      <c r="E316" s="307">
        <f t="shared" ca="1" si="125"/>
        <v>-10.714624408250058</v>
      </c>
      <c r="F316" s="304">
        <f t="shared" ca="1" si="126"/>
        <v>10.730339481268976</v>
      </c>
      <c r="G316" s="306">
        <f t="shared" ca="1" si="127"/>
        <v>21.443700013710675</v>
      </c>
      <c r="H316" s="307">
        <f t="shared" ca="1" si="128"/>
        <v>32.434438400286844</v>
      </c>
      <c r="I316" s="304">
        <f t="shared" ca="1" si="129"/>
        <v>38.882194699116674</v>
      </c>
      <c r="J316" s="306">
        <f t="shared" ca="1" si="130"/>
        <v>465.42787635604964</v>
      </c>
      <c r="K316" s="307">
        <f t="shared" ca="1" si="131"/>
        <v>1999.5169567829787</v>
      </c>
      <c r="L316" s="304">
        <f t="shared" ca="1" si="116"/>
        <v>2052.971302418026</v>
      </c>
      <c r="M316" s="306">
        <f t="shared" ca="1" si="132"/>
        <v>0.98662974135139625</v>
      </c>
      <c r="N316" s="304">
        <f t="shared" ca="1" si="133"/>
        <v>56.529720121519041</v>
      </c>
      <c r="P316" s="310">
        <f t="shared" ca="1" si="134"/>
        <v>23</v>
      </c>
      <c r="Q316" s="304">
        <f t="shared" ca="1" si="135"/>
        <v>0</v>
      </c>
      <c r="R316" s="306">
        <f t="shared" ca="1" si="136"/>
        <v>0</v>
      </c>
      <c r="S316" s="307">
        <f t="shared" ca="1" si="137"/>
        <v>4.5130000000000043</v>
      </c>
      <c r="T316" s="304">
        <f t="shared" ca="1" si="117"/>
        <v>44.272530000000046</v>
      </c>
      <c r="U316" s="311">
        <f t="shared" ca="1" si="118"/>
        <v>0</v>
      </c>
      <c r="V316" s="306">
        <f t="shared" ca="1" si="119"/>
        <v>1.0023216314821004</v>
      </c>
      <c r="W316" s="304">
        <f t="shared" ca="1" si="120"/>
        <v>4.6254993084190161</v>
      </c>
      <c r="Y316" s="314" t="str">
        <f t="shared" ca="1" si="138"/>
        <v/>
      </c>
      <c r="Z316" s="315" t="str">
        <f t="shared" ca="1" si="139"/>
        <v/>
      </c>
      <c r="AA316" s="316" t="str">
        <f t="shared" ca="1" si="140"/>
        <v/>
      </c>
      <c r="AC316" s="310" t="e">
        <f t="shared" ca="1" si="141"/>
        <v>#N/A</v>
      </c>
      <c r="AD316" s="323" t="e">
        <f t="shared" ca="1" si="142"/>
        <v>#N/A</v>
      </c>
      <c r="AE316" s="324">
        <f t="shared" ca="1" si="121"/>
        <v>1999.5169567829787</v>
      </c>
      <c r="AG316" s="306">
        <f t="shared" ca="1" si="143"/>
        <v>-9.3310641988086331</v>
      </c>
      <c r="AH316" s="304">
        <f t="shared" ca="1" si="144"/>
        <v>-1.0748741756194595</v>
      </c>
    </row>
    <row r="317" spans="1:34" x14ac:dyDescent="0.2">
      <c r="A317" s="347">
        <f t="shared" ca="1" si="122"/>
        <v>0.1</v>
      </c>
      <c r="B317" s="304">
        <f t="shared" ca="1" si="123"/>
        <v>13.299999999999971</v>
      </c>
      <c r="D317" s="306">
        <f t="shared" ca="1" si="124"/>
        <v>-0.56525217127155813</v>
      </c>
      <c r="E317" s="307">
        <f t="shared" ca="1" si="125"/>
        <v>-10.66496610743545</v>
      </c>
      <c r="F317" s="304">
        <f t="shared" ca="1" si="126"/>
        <v>10.679935022736519</v>
      </c>
      <c r="G317" s="306">
        <f t="shared" ca="1" si="127"/>
        <v>21.387174796583519</v>
      </c>
      <c r="H317" s="307">
        <f t="shared" ca="1" si="128"/>
        <v>31.367941789543298</v>
      </c>
      <c r="I317" s="304">
        <f t="shared" ca="1" si="129"/>
        <v>37.965234332106974</v>
      </c>
      <c r="J317" s="306">
        <f t="shared" ca="1" si="130"/>
        <v>467.56942009656433</v>
      </c>
      <c r="K317" s="307">
        <f t="shared" ca="1" si="131"/>
        <v>2002.7070757924703</v>
      </c>
      <c r="L317" s="304">
        <f t="shared" ca="1" si="116"/>
        <v>2056.5643179921858</v>
      </c>
      <c r="M317" s="306">
        <f t="shared" ca="1" si="132"/>
        <v>0.97237870081595823</v>
      </c>
      <c r="N317" s="304">
        <f t="shared" ca="1" si="133"/>
        <v>55.713195645168582</v>
      </c>
      <c r="P317" s="310">
        <f t="shared" ca="1" si="134"/>
        <v>23</v>
      </c>
      <c r="Q317" s="304">
        <f t="shared" ca="1" si="135"/>
        <v>0</v>
      </c>
      <c r="R317" s="306">
        <f t="shared" ca="1" si="136"/>
        <v>0</v>
      </c>
      <c r="S317" s="307">
        <f t="shared" ca="1" si="137"/>
        <v>4.5130000000000043</v>
      </c>
      <c r="T317" s="304">
        <f t="shared" ca="1" si="117"/>
        <v>44.272530000000046</v>
      </c>
      <c r="U317" s="311">
        <f t="shared" ca="1" si="118"/>
        <v>0</v>
      </c>
      <c r="V317" s="306">
        <f t="shared" ca="1" si="119"/>
        <v>1.0019986975334567</v>
      </c>
      <c r="W317" s="304">
        <f t="shared" ca="1" si="120"/>
        <v>4.4084843418849466</v>
      </c>
      <c r="Y317" s="314" t="str">
        <f t="shared" ca="1" si="138"/>
        <v/>
      </c>
      <c r="Z317" s="315" t="str">
        <f t="shared" ca="1" si="139"/>
        <v/>
      </c>
      <c r="AA317" s="316" t="str">
        <f t="shared" ca="1" si="140"/>
        <v/>
      </c>
      <c r="AC317" s="310" t="e">
        <f t="shared" ca="1" si="141"/>
        <v>#N/A</v>
      </c>
      <c r="AD317" s="323" t="e">
        <f t="shared" ca="1" si="142"/>
        <v>#N/A</v>
      </c>
      <c r="AE317" s="324">
        <f t="shared" ca="1" si="121"/>
        <v>2002.7070757924703</v>
      </c>
      <c r="AG317" s="306">
        <f t="shared" ca="1" si="143"/>
        <v>-9.208155224163356</v>
      </c>
      <c r="AH317" s="304">
        <f t="shared" ca="1" si="144"/>
        <v>-1.0249278325767808</v>
      </c>
    </row>
    <row r="318" spans="1:34" x14ac:dyDescent="0.2">
      <c r="A318" s="347">
        <f t="shared" ca="1" si="122"/>
        <v>0.1</v>
      </c>
      <c r="B318" s="304">
        <f t="shared" ca="1" si="123"/>
        <v>13.39999999999997</v>
      </c>
      <c r="D318" s="306">
        <f t="shared" ca="1" si="124"/>
        <v>-0.55028959758114027</v>
      </c>
      <c r="E318" s="307">
        <f t="shared" ca="1" si="125"/>
        <v>-10.617093607664058</v>
      </c>
      <c r="F318" s="304">
        <f t="shared" ca="1" si="126"/>
        <v>10.631344943849156</v>
      </c>
      <c r="G318" s="306">
        <f t="shared" ca="1" si="127"/>
        <v>21.332145836825404</v>
      </c>
      <c r="H318" s="307">
        <f t="shared" ca="1" si="128"/>
        <v>30.306232428776891</v>
      </c>
      <c r="I318" s="304">
        <f t="shared" ca="1" si="129"/>
        <v>37.061140970437428</v>
      </c>
      <c r="J318" s="306">
        <f t="shared" ca="1" si="130"/>
        <v>469.70538612823475</v>
      </c>
      <c r="K318" s="307">
        <f t="shared" ca="1" si="131"/>
        <v>2005.7907845033862</v>
      </c>
      <c r="L318" s="304">
        <f t="shared" ca="1" si="116"/>
        <v>2060.0533539101807</v>
      </c>
      <c r="M318" s="306">
        <f t="shared" ca="1" si="132"/>
        <v>0.95746677784903822</v>
      </c>
      <c r="N318" s="304">
        <f t="shared" ca="1" si="133"/>
        <v>54.858805394739868</v>
      </c>
      <c r="P318" s="310">
        <f t="shared" ca="1" si="134"/>
        <v>23</v>
      </c>
      <c r="Q318" s="304">
        <f t="shared" ca="1" si="135"/>
        <v>0</v>
      </c>
      <c r="R318" s="306">
        <f t="shared" ca="1" si="136"/>
        <v>0</v>
      </c>
      <c r="S318" s="307">
        <f t="shared" ca="1" si="137"/>
        <v>4.5130000000000043</v>
      </c>
      <c r="T318" s="304">
        <f t="shared" ca="1" si="117"/>
        <v>44.272530000000046</v>
      </c>
      <c r="U318" s="311">
        <f t="shared" ca="1" si="118"/>
        <v>0</v>
      </c>
      <c r="V318" s="306">
        <f t="shared" ca="1" si="119"/>
        <v>1.0016866244364233</v>
      </c>
      <c r="W318" s="304">
        <f t="shared" ca="1" si="120"/>
        <v>4.1997111524087218</v>
      </c>
      <c r="Y318" s="314" t="str">
        <f t="shared" ca="1" si="138"/>
        <v/>
      </c>
      <c r="Z318" s="315" t="str">
        <f t="shared" ca="1" si="139"/>
        <v/>
      </c>
      <c r="AA318" s="316" t="str">
        <f t="shared" ca="1" si="140"/>
        <v/>
      </c>
      <c r="AC318" s="310" t="e">
        <f t="shared" ca="1" si="141"/>
        <v>#N/A</v>
      </c>
      <c r="AD318" s="323" t="e">
        <f t="shared" ca="1" si="142"/>
        <v>#N/A</v>
      </c>
      <c r="AE318" s="324">
        <f t="shared" ca="1" si="121"/>
        <v>2005.7907845033862</v>
      </c>
      <c r="AG318" s="306">
        <f t="shared" ca="1" si="143"/>
        <v>-9.0821384389546083</v>
      </c>
      <c r="AH318" s="304">
        <f t="shared" ca="1" si="144"/>
        <v>-0.97684120139263075</v>
      </c>
    </row>
    <row r="319" spans="1:34" x14ac:dyDescent="0.2">
      <c r="A319" s="347">
        <f t="shared" ca="1" si="122"/>
        <v>0.1</v>
      </c>
      <c r="B319" s="304">
        <f t="shared" ca="1" si="123"/>
        <v>13.49999999999997</v>
      </c>
      <c r="D319" s="306">
        <f t="shared" ca="1" si="124"/>
        <v>-0.53563610909548875</v>
      </c>
      <c r="E319" s="307">
        <f t="shared" ca="1" si="125"/>
        <v>-10.570969503193185</v>
      </c>
      <c r="F319" s="304">
        <f t="shared" ca="1" si="126"/>
        <v>10.584531273457852</v>
      </c>
      <c r="G319" s="306">
        <f t="shared" ca="1" si="127"/>
        <v>21.278582225915855</v>
      </c>
      <c r="H319" s="307">
        <f t="shared" ca="1" si="128"/>
        <v>29.249135478457571</v>
      </c>
      <c r="I319" s="304">
        <f t="shared" ca="1" si="129"/>
        <v>36.170291508117927</v>
      </c>
      <c r="J319" s="306">
        <f t="shared" ca="1" si="130"/>
        <v>471.83592253137181</v>
      </c>
      <c r="K319" s="307">
        <f t="shared" ca="1" si="131"/>
        <v>2008.7685528987479</v>
      </c>
      <c r="L319" s="304">
        <f t="shared" ca="1" si="116"/>
        <v>2063.4389346200583</v>
      </c>
      <c r="M319" s="306">
        <f t="shared" ca="1" si="132"/>
        <v>0.94185507060403373</v>
      </c>
      <c r="N319" s="304">
        <f t="shared" ca="1" si="133"/>
        <v>53.964320458607304</v>
      </c>
      <c r="P319" s="310">
        <f t="shared" ca="1" si="134"/>
        <v>23</v>
      </c>
      <c r="Q319" s="304">
        <f t="shared" ca="1" si="135"/>
        <v>0</v>
      </c>
      <c r="R319" s="306">
        <f t="shared" ca="1" si="136"/>
        <v>0</v>
      </c>
      <c r="S319" s="307">
        <f t="shared" ca="1" si="137"/>
        <v>4.5130000000000043</v>
      </c>
      <c r="T319" s="304">
        <f t="shared" ca="1" si="117"/>
        <v>44.272530000000046</v>
      </c>
      <c r="U319" s="311">
        <f t="shared" ca="1" si="118"/>
        <v>0</v>
      </c>
      <c r="V319" s="306">
        <f t="shared" ca="1" si="119"/>
        <v>1.0013853555562184</v>
      </c>
      <c r="W319" s="304">
        <f t="shared" ca="1" si="120"/>
        <v>3.9990352258477548</v>
      </c>
      <c r="Y319" s="314" t="str">
        <f t="shared" ca="1" si="138"/>
        <v/>
      </c>
      <c r="Z319" s="315" t="str">
        <f t="shared" ca="1" si="139"/>
        <v/>
      </c>
      <c r="AA319" s="316" t="str">
        <f t="shared" ca="1" si="140"/>
        <v/>
      </c>
      <c r="AC319" s="310" t="e">
        <f t="shared" ca="1" si="141"/>
        <v>#N/A</v>
      </c>
      <c r="AD319" s="323" t="e">
        <f t="shared" ca="1" si="142"/>
        <v>#N/A</v>
      </c>
      <c r="AE319" s="324">
        <f t="shared" ca="1" si="121"/>
        <v>2008.7685528987479</v>
      </c>
      <c r="AG319" s="306">
        <f t="shared" ca="1" si="143"/>
        <v>-8.9525718223473092</v>
      </c>
      <c r="AH319" s="304">
        <f t="shared" ca="1" si="144"/>
        <v>-0.93058080044509595</v>
      </c>
    </row>
    <row r="320" spans="1:34" x14ac:dyDescent="0.2">
      <c r="A320" s="347">
        <f t="shared" ca="1" si="122"/>
        <v>0.1</v>
      </c>
      <c r="B320" s="304">
        <f t="shared" ca="1" si="123"/>
        <v>13.599999999999969</v>
      </c>
      <c r="D320" s="306">
        <f t="shared" ca="1" si="124"/>
        <v>-0.52129141794215794</v>
      </c>
      <c r="E320" s="307">
        <f t="shared" ca="1" si="125"/>
        <v>-10.526557294337836</v>
      </c>
      <c r="F320" s="304">
        <f t="shared" ca="1" si="126"/>
        <v>10.539456969569033</v>
      </c>
      <c r="G320" s="306">
        <f t="shared" ca="1" si="127"/>
        <v>21.226453084121641</v>
      </c>
      <c r="H320" s="307">
        <f t="shared" ca="1" si="128"/>
        <v>28.196479749023787</v>
      </c>
      <c r="I320" s="304">
        <f t="shared" ca="1" si="129"/>
        <v>35.29311237011445</v>
      </c>
      <c r="J320" s="306">
        <f t="shared" ca="1" si="130"/>
        <v>473.96117429687371</v>
      </c>
      <c r="K320" s="307">
        <f t="shared" ca="1" si="131"/>
        <v>2011.6408336601219</v>
      </c>
      <c r="L320" s="304">
        <f t="shared" ca="1" si="116"/>
        <v>2066.7215676983828</v>
      </c>
      <c r="M320" s="306">
        <f t="shared" ca="1" si="132"/>
        <v>0.92550238513620109</v>
      </c>
      <c r="N320" s="304">
        <f t="shared" ca="1" si="133"/>
        <v>53.027380597595574</v>
      </c>
      <c r="P320" s="310">
        <f t="shared" ca="1" si="134"/>
        <v>23</v>
      </c>
      <c r="Q320" s="304">
        <f t="shared" ca="1" si="135"/>
        <v>0</v>
      </c>
      <c r="R320" s="306">
        <f t="shared" ca="1" si="136"/>
        <v>0</v>
      </c>
      <c r="S320" s="307">
        <f t="shared" ca="1" si="137"/>
        <v>4.5130000000000043</v>
      </c>
      <c r="T320" s="304">
        <f t="shared" ca="1" si="117"/>
        <v>44.272530000000046</v>
      </c>
      <c r="U320" s="311">
        <f t="shared" ca="1" si="118"/>
        <v>0</v>
      </c>
      <c r="V320" s="306">
        <f t="shared" ca="1" si="119"/>
        <v>1.0010948363771852</v>
      </c>
      <c r="W320" s="304">
        <f t="shared" ca="1" si="120"/>
        <v>3.8063184058976089</v>
      </c>
      <c r="Y320" s="314" t="str">
        <f t="shared" ca="1" si="138"/>
        <v/>
      </c>
      <c r="Z320" s="315" t="str">
        <f t="shared" ca="1" si="139"/>
        <v/>
      </c>
      <c r="AA320" s="316" t="str">
        <f t="shared" ca="1" si="140"/>
        <v/>
      </c>
      <c r="AC320" s="310" t="e">
        <f t="shared" ca="1" si="141"/>
        <v>#N/A</v>
      </c>
      <c r="AD320" s="323" t="e">
        <f t="shared" ca="1" si="142"/>
        <v>#N/A</v>
      </c>
      <c r="AE320" s="324">
        <f t="shared" ca="1" si="121"/>
        <v>2011.6408336601219</v>
      </c>
      <c r="AG320" s="306">
        <f t="shared" ca="1" si="143"/>
        <v>-8.8189790411998157</v>
      </c>
      <c r="AH320" s="304">
        <f t="shared" ca="1" si="144"/>
        <v>-0.88611460798753627</v>
      </c>
    </row>
    <row r="321" spans="1:34" x14ac:dyDescent="0.2">
      <c r="A321" s="347">
        <f t="shared" ca="1" si="122"/>
        <v>0.1</v>
      </c>
      <c r="B321" s="304">
        <f t="shared" ca="1" si="123"/>
        <v>13.699999999999969</v>
      </c>
      <c r="D321" s="306">
        <f t="shared" ca="1" si="124"/>
        <v>-0.507256070123</v>
      </c>
      <c r="E321" s="307">
        <f t="shared" ca="1" si="125"/>
        <v>-10.48382126689323</v>
      </c>
      <c r="F321" s="304">
        <f t="shared" ca="1" si="126"/>
        <v>10.496085797898157</v>
      </c>
      <c r="G321" s="306">
        <f t="shared" ca="1" si="127"/>
        <v>21.175727477109341</v>
      </c>
      <c r="H321" s="307">
        <f t="shared" ca="1" si="128"/>
        <v>27.148097622334465</v>
      </c>
      <c r="I321" s="304">
        <f t="shared" ca="1" si="129"/>
        <v>34.430083338507991</v>
      </c>
      <c r="J321" s="306">
        <f t="shared" ca="1" si="130"/>
        <v>476.08128332493527</v>
      </c>
      <c r="K321" s="307">
        <f t="shared" ca="1" si="131"/>
        <v>2014.4080625286897</v>
      </c>
      <c r="L321" s="304">
        <f t="shared" ca="1" si="116"/>
        <v>2069.9017442170793</v>
      </c>
      <c r="M321" s="306">
        <f t="shared" ca="1" si="132"/>
        <v>0.90836519313832575</v>
      </c>
      <c r="N321" s="304">
        <f t="shared" ca="1" si="133"/>
        <v>52.04549182341195</v>
      </c>
      <c r="P321" s="310">
        <f t="shared" ca="1" si="134"/>
        <v>23</v>
      </c>
      <c r="Q321" s="304">
        <f t="shared" ca="1" si="135"/>
        <v>0</v>
      </c>
      <c r="R321" s="306">
        <f t="shared" ca="1" si="136"/>
        <v>0</v>
      </c>
      <c r="S321" s="307">
        <f t="shared" ca="1" si="137"/>
        <v>4.5130000000000043</v>
      </c>
      <c r="T321" s="304">
        <f t="shared" ca="1" si="117"/>
        <v>44.272530000000046</v>
      </c>
      <c r="U321" s="311">
        <f t="shared" ca="1" si="118"/>
        <v>0</v>
      </c>
      <c r="V321" s="306">
        <f t="shared" ca="1" si="119"/>
        <v>1.0008150144588359</v>
      </c>
      <c r="W321" s="304">
        <f t="shared" ca="1" si="120"/>
        <v>3.6214286738413946</v>
      </c>
      <c r="Y321" s="314" t="str">
        <f t="shared" ca="1" si="138"/>
        <v/>
      </c>
      <c r="Z321" s="315" t="str">
        <f t="shared" ca="1" si="139"/>
        <v/>
      </c>
      <c r="AA321" s="316" t="str">
        <f t="shared" ca="1" si="140"/>
        <v/>
      </c>
      <c r="AC321" s="310" t="e">
        <f t="shared" ca="1" si="141"/>
        <v>#N/A</v>
      </c>
      <c r="AD321" s="323" t="e">
        <f t="shared" ca="1" si="142"/>
        <v>#N/A</v>
      </c>
      <c r="AE321" s="324">
        <f t="shared" ca="1" si="121"/>
        <v>2014.4080625286897</v>
      </c>
      <c r="AG321" s="306">
        <f t="shared" ca="1" si="143"/>
        <v>-8.6808467897513495</v>
      </c>
      <c r="AH321" s="304">
        <f t="shared" ca="1" si="144"/>
        <v>-0.84341201105641594</v>
      </c>
    </row>
    <row r="322" spans="1:34" x14ac:dyDescent="0.2">
      <c r="A322" s="347">
        <f t="shared" ca="1" si="122"/>
        <v>0.1</v>
      </c>
      <c r="B322" s="304">
        <f t="shared" ca="1" si="123"/>
        <v>13.799999999999969</v>
      </c>
      <c r="D322" s="306">
        <f t="shared" ca="1" si="124"/>
        <v>-0.49353148930367058</v>
      </c>
      <c r="E322" s="307">
        <f t="shared" ca="1" si="125"/>
        <v>-10.442726363984223</v>
      </c>
      <c r="F322" s="304">
        <f t="shared" ca="1" si="126"/>
        <v>10.45438220288437</v>
      </c>
      <c r="G322" s="306">
        <f t="shared" ca="1" si="127"/>
        <v>21.126374328178972</v>
      </c>
      <c r="H322" s="307">
        <f t="shared" ca="1" si="128"/>
        <v>26.103824985936043</v>
      </c>
      <c r="I322" s="304">
        <f t="shared" ca="1" si="129"/>
        <v>33.58174163367228</v>
      </c>
      <c r="J322" s="306">
        <f t="shared" ca="1" si="130"/>
        <v>478.19638841519969</v>
      </c>
      <c r="K322" s="307">
        <f t="shared" ca="1" si="131"/>
        <v>2017.0706586591032</v>
      </c>
      <c r="L322" s="304">
        <f t="shared" ca="1" si="116"/>
        <v>2072.9799391013912</v>
      </c>
      <c r="M322" s="306">
        <f t="shared" ca="1" si="132"/>
        <v>0.89039761987679955</v>
      </c>
      <c r="N322" s="304">
        <f t="shared" ca="1" si="133"/>
        <v>51.016025707434395</v>
      </c>
      <c r="P322" s="310">
        <f t="shared" ca="1" si="134"/>
        <v>23</v>
      </c>
      <c r="Q322" s="304">
        <f t="shared" ca="1" si="135"/>
        <v>0</v>
      </c>
      <c r="R322" s="306">
        <f t="shared" ca="1" si="136"/>
        <v>0</v>
      </c>
      <c r="S322" s="307">
        <f t="shared" ca="1" si="137"/>
        <v>4.5130000000000043</v>
      </c>
      <c r="T322" s="304">
        <f t="shared" ca="1" si="117"/>
        <v>44.272530000000046</v>
      </c>
      <c r="U322" s="311">
        <f t="shared" ca="1" si="118"/>
        <v>0</v>
      </c>
      <c r="V322" s="306">
        <f t="shared" ca="1" si="119"/>
        <v>1.0005458393929789</v>
      </c>
      <c r="W322" s="304">
        <f t="shared" ca="1" si="120"/>
        <v>3.4442399378787769</v>
      </c>
      <c r="Y322" s="314" t="str">
        <f t="shared" ca="1" si="138"/>
        <v/>
      </c>
      <c r="Z322" s="315" t="str">
        <f t="shared" ca="1" si="139"/>
        <v/>
      </c>
      <c r="AA322" s="316" t="str">
        <f t="shared" ca="1" si="140"/>
        <v/>
      </c>
      <c r="AC322" s="310" t="e">
        <f t="shared" ca="1" si="141"/>
        <v>#N/A</v>
      </c>
      <c r="AD322" s="323" t="e">
        <f t="shared" ca="1" si="142"/>
        <v>#N/A</v>
      </c>
      <c r="AE322" s="324">
        <f t="shared" ca="1" si="121"/>
        <v>2017.0706586591032</v>
      </c>
      <c r="AG322" s="306">
        <f t="shared" ca="1" si="143"/>
        <v>-8.5376221777212269</v>
      </c>
      <c r="AH322" s="304">
        <f t="shared" ca="1" si="144"/>
        <v>-0.8024437566677135</v>
      </c>
    </row>
    <row r="323" spans="1:34" x14ac:dyDescent="0.2">
      <c r="A323" s="347">
        <f t="shared" ca="1" si="122"/>
        <v>0.1</v>
      </c>
      <c r="B323" s="304">
        <f t="shared" ca="1" si="123"/>
        <v>13.899999999999968</v>
      </c>
      <c r="D323" s="306">
        <f t="shared" ca="1" si="124"/>
        <v>-0.48012002427620365</v>
      </c>
      <c r="E323" s="307">
        <f t="shared" ca="1" si="125"/>
        <v>-10.403238048860686</v>
      </c>
      <c r="F323" s="304">
        <f t="shared" ca="1" si="126"/>
        <v>10.414311169682501</v>
      </c>
      <c r="G323" s="306">
        <f t="shared" ca="1" si="127"/>
        <v>21.078362325751353</v>
      </c>
      <c r="H323" s="307">
        <f t="shared" ca="1" si="128"/>
        <v>25.063501181049975</v>
      </c>
      <c r="I323" s="304">
        <f t="shared" ca="1" si="129"/>
        <v>32.748686229956576</v>
      </c>
      <c r="J323" s="306">
        <f t="shared" ca="1" si="130"/>
        <v>480.30662524789619</v>
      </c>
      <c r="K323" s="307">
        <f t="shared" ca="1" si="131"/>
        <v>2019.6290249674526</v>
      </c>
      <c r="L323" s="304">
        <f t="shared" ca="1" si="116"/>
        <v>2075.956611480116</v>
      </c>
      <c r="M323" s="306">
        <f t="shared" ca="1" si="132"/>
        <v>0.87155147225353391</v>
      </c>
      <c r="N323" s="304">
        <f t="shared" ca="1" si="133"/>
        <v>49.936220988540768</v>
      </c>
      <c r="P323" s="310">
        <f t="shared" ca="1" si="134"/>
        <v>23</v>
      </c>
      <c r="Q323" s="304">
        <f t="shared" ca="1" si="135"/>
        <v>0</v>
      </c>
      <c r="R323" s="306">
        <f t="shared" ca="1" si="136"/>
        <v>0</v>
      </c>
      <c r="S323" s="307">
        <f t="shared" ca="1" si="137"/>
        <v>4.5130000000000043</v>
      </c>
      <c r="T323" s="304">
        <f t="shared" ca="1" si="117"/>
        <v>44.272530000000046</v>
      </c>
      <c r="U323" s="311">
        <f t="shared" ca="1" si="118"/>
        <v>0</v>
      </c>
      <c r="V323" s="306">
        <f t="shared" ca="1" si="119"/>
        <v>1.0002872627617951</v>
      </c>
      <c r="W323" s="304">
        <f t="shared" ca="1" si="120"/>
        <v>3.2746318312952694</v>
      </c>
      <c r="Y323" s="314" t="str">
        <f t="shared" ca="1" si="138"/>
        <v/>
      </c>
      <c r="Z323" s="315" t="str">
        <f t="shared" ca="1" si="139"/>
        <v/>
      </c>
      <c r="AA323" s="316" t="str">
        <f t="shared" ca="1" si="140"/>
        <v/>
      </c>
      <c r="AC323" s="310" t="e">
        <f t="shared" ca="1" si="141"/>
        <v>#N/A</v>
      </c>
      <c r="AD323" s="323" t="e">
        <f t="shared" ca="1" si="142"/>
        <v>#N/A</v>
      </c>
      <c r="AE323" s="324">
        <f t="shared" ca="1" si="121"/>
        <v>2019.6290249674526</v>
      </c>
      <c r="AG323" s="306">
        <f t="shared" ca="1" si="143"/>
        <v>-8.3887102623449561</v>
      </c>
      <c r="AH323" s="304">
        <f t="shared" ca="1" si="144"/>
        <v>-0.76318190513600126</v>
      </c>
    </row>
    <row r="324" spans="1:34" x14ac:dyDescent="0.2">
      <c r="A324" s="347">
        <f t="shared" ca="1" si="122"/>
        <v>0.1</v>
      </c>
      <c r="B324" s="304">
        <f t="shared" ca="1" si="123"/>
        <v>13.999999999999968</v>
      </c>
      <c r="D324" s="306">
        <f t="shared" ca="1" si="124"/>
        <v>-0.46702499977401513</v>
      </c>
      <c r="E324" s="307">
        <f t="shared" ca="1" si="125"/>
        <v>-10.365322157030938</v>
      </c>
      <c r="F324" s="304">
        <f t="shared" ca="1" si="126"/>
        <v>10.375838075521921</v>
      </c>
      <c r="G324" s="306">
        <f t="shared" ca="1" si="127"/>
        <v>21.03165982577395</v>
      </c>
      <c r="H324" s="307">
        <f t="shared" ca="1" si="128"/>
        <v>24.026968965346882</v>
      </c>
      <c r="I324" s="304">
        <f t="shared" ca="1" si="129"/>
        <v>31.931582370575001</v>
      </c>
      <c r="J324" s="306">
        <f t="shared" ca="1" si="130"/>
        <v>482.41212635547248</v>
      </c>
      <c r="K324" s="307">
        <f t="shared" ca="1" si="131"/>
        <v>2022.0835484747724</v>
      </c>
      <c r="L324" s="304">
        <f t="shared" ref="L324:L387" ca="1" si="145">SQRT(pos_x^2+pos_z^2)</f>
        <v>2078.8322050293368</v>
      </c>
      <c r="M324" s="306">
        <f t="shared" ca="1" si="132"/>
        <v>0.85177631907872531</v>
      </c>
      <c r="N324" s="304">
        <f t="shared" ca="1" si="133"/>
        <v>48.803188172399501</v>
      </c>
      <c r="P324" s="310">
        <f t="shared" ca="1" si="134"/>
        <v>23</v>
      </c>
      <c r="Q324" s="304">
        <f t="shared" ca="1" si="135"/>
        <v>0</v>
      </c>
      <c r="R324" s="306">
        <f t="shared" ca="1" si="136"/>
        <v>0</v>
      </c>
      <c r="S324" s="307">
        <f t="shared" ca="1" si="137"/>
        <v>4.5130000000000043</v>
      </c>
      <c r="T324" s="304">
        <f t="shared" ref="T324:T387" ca="1" si="146">m*g</f>
        <v>44.272530000000046</v>
      </c>
      <c r="U324" s="311">
        <f t="shared" ref="U324:U387" ca="1" si="147">IF(pos_xz&lt;L_rampe,Poids*COS(Beta),0)</f>
        <v>0</v>
      </c>
      <c r="V324" s="306">
        <f t="shared" ref="V324:V387" ca="1" si="148">Rho_moyen*(20000-Alt_rampe-pos_z)/(20000+Alt_rampe+pos_z)</f>
        <v>1.0000392380966918</v>
      </c>
      <c r="W324" s="304">
        <f t="shared" ref="W324:W387" ca="1" si="149">1/2*Rho*Sref*Cx*vit_xz^2</f>
        <v>3.1124895187359245</v>
      </c>
      <c r="Y324" s="314" t="str">
        <f t="shared" ca="1" si="138"/>
        <v/>
      </c>
      <c r="Z324" s="315" t="str">
        <f t="shared" ca="1" si="139"/>
        <v/>
      </c>
      <c r="AA324" s="316" t="str">
        <f t="shared" ca="1" si="140"/>
        <v/>
      </c>
      <c r="AC324" s="310">
        <f t="shared" ca="1" si="141"/>
        <v>13.999999999999968</v>
      </c>
      <c r="AD324" s="323">
        <f t="shared" ca="1" si="142"/>
        <v>482.41212635547248</v>
      </c>
      <c r="AE324" s="324">
        <f t="shared" ref="AE324:AE387" ca="1" si="150">IF(t&lt;T_para, pos_z, NA())</f>
        <v>2022.0835484747724</v>
      </c>
      <c r="AG324" s="306">
        <f t="shared" ca="1" si="143"/>
        <v>-8.2334718526351871</v>
      </c>
      <c r="AH324" s="304">
        <f t="shared" ca="1" si="144"/>
        <v>-0.72559978535237457</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-0.45425077011607518</v>
      </c>
      <c r="E325" s="307">
        <f t="shared" ref="E325:E388" ca="1" si="154">IF(AND(L324&lt;L_rampe,Poussee&lt;Poids*SIN(M324)),0,(-W324+Poussee)/m*SIN(M324)+U324/m*COS(M324)-Poids/m)</f>
        <v>-10.328944736006457</v>
      </c>
      <c r="F325" s="304">
        <f t="shared" ref="F325:F388" ca="1" si="155">SQRT(acc_x^2+acc_z^2)</f>
        <v>10.338928528702892</v>
      </c>
      <c r="G325" s="306">
        <f t="shared" ref="G325:G388" ca="1" si="156">G324+acc_x*pas</f>
        <v>20.986234748762342</v>
      </c>
      <c r="H325" s="307">
        <f t="shared" ref="H325:H388" ca="1" si="157">H324+acc_z*pas</f>
        <v>22.994074491746236</v>
      </c>
      <c r="I325" s="304">
        <f t="shared" ref="I325:I388" ca="1" si="158">SQRT(vit_x^2+vit_z^2)</f>
        <v>31.131166227145023</v>
      </c>
      <c r="J325" s="306">
        <f t="shared" ref="J325:J388" ca="1" si="159">J324+0.5*(vit_x+G324)*pas*(K324&gt;=0)</f>
        <v>484.51302108419929</v>
      </c>
      <c r="K325" s="307">
        <f t="shared" ref="K325:K388" ca="1" si="160">K324+0.5*(vit_z+H324)*pas</f>
        <v>2024.4346006476271</v>
      </c>
      <c r="L325" s="304">
        <f t="shared" ca="1" si="145"/>
        <v>2081.6071483110004</v>
      </c>
      <c r="M325" s="306">
        <f t="shared" ref="M325:M388" ca="1" si="161">IF(AND(L324&gt;L_rampe,G325&gt;0),ATAN2(G325,H325),$M$4)</f>
        <v>0.83101963808331103</v>
      </c>
      <c r="N325" s="304">
        <f t="shared" ref="N325:N388" ca="1" si="162">DEGREES(Beta)</f>
        <v>47.61391795466286</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4.5130000000000043</v>
      </c>
      <c r="T325" s="304">
        <f t="shared" ca="1" si="146"/>
        <v>44.272530000000046</v>
      </c>
      <c r="U325" s="311">
        <f t="shared" ca="1" si="147"/>
        <v>0</v>
      </c>
      <c r="V325" s="306">
        <f t="shared" ca="1" si="148"/>
        <v>0.99980172083778085</v>
      </c>
      <c r="W325" s="304">
        <f t="shared" ca="1" si="149"/>
        <v>2.9577035098454414</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2024.4346006476271</v>
      </c>
      <c r="AG325" s="306">
        <f t="shared" ref="AG325:AG388" ca="1" si="172">IF(AND(L324&lt;L_rampe,Poussee&lt;Poids*SIN(M324)),0,(-W324+Poussee)/m-Poids*SIN(M324)/m)</f>
        <v>-8.0712217546407299</v>
      </c>
      <c r="AH325" s="304">
        <f t="shared" ref="AH325:AH388" ca="1" si="173">IF(AND(L324&lt;L_rampe,Poussee&lt;Poids*SIN(M324)), g*SIN(M324), (-W324+Poussee)/m)</f>
        <v>-0.6896719518581701</v>
      </c>
    </row>
    <row r="326" spans="1:34" x14ac:dyDescent="0.2">
      <c r="A326" s="347">
        <f t="shared" ca="1" si="151"/>
        <v>0.1</v>
      </c>
      <c r="B326" s="304">
        <f t="shared" ca="1" si="152"/>
        <v>14.199999999999967</v>
      </c>
      <c r="D326" s="306">
        <f t="shared" ca="1" si="153"/>
        <v>-0.44180277489368724</v>
      </c>
      <c r="E326" s="307">
        <f t="shared" ca="1" si="154"/>
        <v>-10.294071870832607</v>
      </c>
      <c r="F326" s="304">
        <f t="shared" ca="1" si="155"/>
        <v>10.303548193402644</v>
      </c>
      <c r="G326" s="306">
        <f t="shared" ca="1" si="156"/>
        <v>20.942054471272975</v>
      </c>
      <c r="H326" s="307">
        <f t="shared" ca="1" si="157"/>
        <v>21.964667304662974</v>
      </c>
      <c r="I326" s="304">
        <f t="shared" ca="1" si="158"/>
        <v>30.348249624686677</v>
      </c>
      <c r="J326" s="306">
        <f t="shared" ca="1" si="159"/>
        <v>486.60943554520105</v>
      </c>
      <c r="K326" s="307">
        <f t="shared" ca="1" si="160"/>
        <v>2026.6825377374475</v>
      </c>
      <c r="L326" s="304">
        <f t="shared" ca="1" si="145"/>
        <v>2084.2818551077776</v>
      </c>
      <c r="M326" s="306">
        <f t="shared" ca="1" si="161"/>
        <v>0.80922704688875791</v>
      </c>
      <c r="N326" s="304">
        <f t="shared" ca="1" si="162"/>
        <v>46.365294454561003</v>
      </c>
      <c r="P326" s="310">
        <f t="shared" ca="1" si="163"/>
        <v>23</v>
      </c>
      <c r="Q326" s="304">
        <f t="shared" ca="1" si="164"/>
        <v>0</v>
      </c>
      <c r="R326" s="306">
        <f t="shared" ca="1" si="165"/>
        <v>0</v>
      </c>
      <c r="S326" s="307">
        <f t="shared" ca="1" si="166"/>
        <v>4.5130000000000043</v>
      </c>
      <c r="T326" s="304">
        <f t="shared" ca="1" si="146"/>
        <v>44.272530000000046</v>
      </c>
      <c r="U326" s="311">
        <f t="shared" ca="1" si="147"/>
        <v>0</v>
      </c>
      <c r="V326" s="306">
        <f t="shared" ca="1" si="148"/>
        <v>0.9995746682937946</v>
      </c>
      <c r="W326" s="304">
        <f t="shared" ca="1" si="149"/>
        <v>2.8101694795283469</v>
      </c>
      <c r="Y326" s="314" t="str">
        <f t="shared" ca="1" si="167"/>
        <v/>
      </c>
      <c r="Z326" s="315" t="str">
        <f t="shared" ca="1" si="168"/>
        <v/>
      </c>
      <c r="AA326" s="316" t="str">
        <f t="shared" ca="1" si="169"/>
        <v/>
      </c>
      <c r="AC326" s="310" t="e">
        <f t="shared" ca="1" si="170"/>
        <v>#N/A</v>
      </c>
      <c r="AD326" s="323" t="e">
        <f t="shared" ca="1" si="171"/>
        <v>#N/A</v>
      </c>
      <c r="AE326" s="324">
        <f t="shared" ca="1" si="150"/>
        <v>2026.6825377374475</v>
      </c>
      <c r="AG326" s="306">
        <f t="shared" ca="1" si="172"/>
        <v>-7.9012276756085367</v>
      </c>
      <c r="AH326" s="304">
        <f t="shared" ca="1" si="173"/>
        <v>-0.65537414355095025</v>
      </c>
    </row>
    <row r="327" spans="1:34" x14ac:dyDescent="0.2">
      <c r="A327" s="347">
        <f t="shared" ca="1" si="151"/>
        <v>0.1</v>
      </c>
      <c r="B327" s="304">
        <f t="shared" ca="1" si="152"/>
        <v>14.299999999999967</v>
      </c>
      <c r="D327" s="306">
        <f t="shared" ca="1" si="153"/>
        <v>-0.42968759557726161</v>
      </c>
      <c r="E327" s="307">
        <f t="shared" ca="1" si="154"/>
        <v>-10.260669493518009</v>
      </c>
      <c r="F327" s="304">
        <f t="shared" ca="1" si="155"/>
        <v>10.269662598401375</v>
      </c>
      <c r="G327" s="306">
        <f t="shared" ca="1" si="156"/>
        <v>20.899085711715248</v>
      </c>
      <c r="H327" s="307">
        <f t="shared" ca="1" si="157"/>
        <v>20.938600355311173</v>
      </c>
      <c r="I327" s="304">
        <f t="shared" ca="1" si="158"/>
        <v>29.583724721965922</v>
      </c>
      <c r="J327" s="306">
        <f t="shared" ca="1" si="159"/>
        <v>488.70149255435047</v>
      </c>
      <c r="K327" s="307">
        <f t="shared" ca="1" si="160"/>
        <v>2028.8277011204464</v>
      </c>
      <c r="L327" s="304">
        <f t="shared" ca="1" si="145"/>
        <v>2086.8567247558049</v>
      </c>
      <c r="M327" s="306">
        <f t="shared" ca="1" si="161"/>
        <v>0.78634263799824666</v>
      </c>
      <c r="N327" s="304">
        <f t="shared" ca="1" si="162"/>
        <v>45.054114408483052</v>
      </c>
      <c r="P327" s="310">
        <f t="shared" ca="1" si="163"/>
        <v>23</v>
      </c>
      <c r="Q327" s="304">
        <f t="shared" ca="1" si="164"/>
        <v>0</v>
      </c>
      <c r="R327" s="306">
        <f t="shared" ca="1" si="165"/>
        <v>0</v>
      </c>
      <c r="S327" s="307">
        <f t="shared" ca="1" si="166"/>
        <v>4.5130000000000043</v>
      </c>
      <c r="T327" s="304">
        <f t="shared" ca="1" si="146"/>
        <v>44.272530000000046</v>
      </c>
      <c r="U327" s="311">
        <f t="shared" ca="1" si="147"/>
        <v>0</v>
      </c>
      <c r="V327" s="306">
        <f t="shared" ca="1" si="148"/>
        <v>0.99935803960224912</v>
      </c>
      <c r="W327" s="304">
        <f t="shared" ca="1" si="149"/>
        <v>2.669788094068692</v>
      </c>
      <c r="Y327" s="314" t="str">
        <f t="shared" ca="1" si="167"/>
        <v/>
      </c>
      <c r="Z327" s="315" t="str">
        <f t="shared" ca="1" si="168"/>
        <v/>
      </c>
      <c r="AA327" s="316" t="str">
        <f t="shared" ca="1" si="169"/>
        <v/>
      </c>
      <c r="AC327" s="310" t="e">
        <f t="shared" ca="1" si="170"/>
        <v>#N/A</v>
      </c>
      <c r="AD327" s="323" t="e">
        <f t="shared" ca="1" si="171"/>
        <v>#N/A</v>
      </c>
      <c r="AE327" s="324">
        <f t="shared" ca="1" si="150"/>
        <v>2028.8277011204464</v>
      </c>
      <c r="AG327" s="306">
        <f t="shared" ca="1" si="172"/>
        <v>-7.7227100633108368</v>
      </c>
      <c r="AH327" s="304">
        <f t="shared" ca="1" si="173"/>
        <v>-0.62268324385737739</v>
      </c>
    </row>
    <row r="328" spans="1:34" x14ac:dyDescent="0.2">
      <c r="A328" s="347">
        <f t="shared" ca="1" si="151"/>
        <v>0.1</v>
      </c>
      <c r="B328" s="304">
        <f t="shared" ca="1" si="152"/>
        <v>14.399999999999967</v>
      </c>
      <c r="D328" s="306">
        <f t="shared" ca="1" si="153"/>
        <v>-0.41791301149956672</v>
      </c>
      <c r="E328" s="307">
        <f t="shared" ca="1" si="154"/>
        <v>-10.228703174472786</v>
      </c>
      <c r="F328" s="304">
        <f t="shared" ca="1" si="155"/>
        <v>10.23723692783606</v>
      </c>
      <c r="G328" s="306">
        <f t="shared" ca="1" si="156"/>
        <v>20.857294410565292</v>
      </c>
      <c r="H328" s="307">
        <f t="shared" ca="1" si="157"/>
        <v>19.915730037863895</v>
      </c>
      <c r="I328" s="304">
        <f t="shared" ca="1" si="158"/>
        <v>28.838568498974986</v>
      </c>
      <c r="J328" s="306">
        <f t="shared" ca="1" si="159"/>
        <v>490.78931156046451</v>
      </c>
      <c r="K328" s="307">
        <f t="shared" ca="1" si="160"/>
        <v>2030.8704176401052</v>
      </c>
      <c r="L328" s="304">
        <f t="shared" ca="1" si="145"/>
        <v>2089.3321424770379</v>
      </c>
      <c r="M328" s="306">
        <f t="shared" ca="1" si="161"/>
        <v>0.76230944072069518</v>
      </c>
      <c r="N328" s="304">
        <f t="shared" ca="1" si="162"/>
        <v>43.677113636274051</v>
      </c>
      <c r="P328" s="310">
        <f t="shared" ca="1" si="163"/>
        <v>23</v>
      </c>
      <c r="Q328" s="304">
        <f t="shared" ca="1" si="164"/>
        <v>0</v>
      </c>
      <c r="R328" s="306">
        <f t="shared" ca="1" si="165"/>
        <v>0</v>
      </c>
      <c r="S328" s="307">
        <f t="shared" ca="1" si="166"/>
        <v>4.5130000000000043</v>
      </c>
      <c r="T328" s="304">
        <f t="shared" ca="1" si="146"/>
        <v>44.272530000000046</v>
      </c>
      <c r="U328" s="311">
        <f t="shared" ca="1" si="147"/>
        <v>0</v>
      </c>
      <c r="V328" s="306">
        <f t="shared" ca="1" si="148"/>
        <v>0.99915179568963985</v>
      </c>
      <c r="W328" s="304">
        <f t="shared" ca="1" si="149"/>
        <v>2.5364648423283893</v>
      </c>
      <c r="Y328" s="314" t="str">
        <f t="shared" ca="1" si="167"/>
        <v/>
      </c>
      <c r="Z328" s="315" t="str">
        <f t="shared" ca="1" si="168"/>
        <v/>
      </c>
      <c r="AA328" s="316" t="str">
        <f t="shared" ca="1" si="169"/>
        <v/>
      </c>
      <c r="AC328" s="310" t="e">
        <f t="shared" ca="1" si="170"/>
        <v>#N/A</v>
      </c>
      <c r="AD328" s="323" t="e">
        <f t="shared" ca="1" si="171"/>
        <v>#N/A</v>
      </c>
      <c r="AE328" s="324">
        <f t="shared" ca="1" si="150"/>
        <v>2030.8704176401052</v>
      </c>
      <c r="AG328" s="306">
        <f t="shared" ca="1" si="172"/>
        <v>-7.5348432242965373</v>
      </c>
      <c r="AH328" s="304">
        <f t="shared" ca="1" si="173"/>
        <v>-0.5915772422044514</v>
      </c>
    </row>
    <row r="329" spans="1:34" x14ac:dyDescent="0.2">
      <c r="A329" s="347">
        <f t="shared" ca="1" si="151"/>
        <v>0.1</v>
      </c>
      <c r="B329" s="304">
        <f t="shared" ca="1" si="152"/>
        <v>14.499999999999966</v>
      </c>
      <c r="D329" s="306">
        <f t="shared" ca="1" si="153"/>
        <v>-0.4064880531548668</v>
      </c>
      <c r="E329" s="307">
        <f t="shared" ca="1" si="154"/>
        <v>-10.198137894153156</v>
      </c>
      <c r="F329" s="304">
        <f t="shared" ca="1" si="155"/>
        <v>10.206235792177262</v>
      </c>
      <c r="G329" s="306">
        <f t="shared" ca="1" si="156"/>
        <v>20.816645605249803</v>
      </c>
      <c r="H329" s="307">
        <f t="shared" ca="1" si="157"/>
        <v>18.895916248448579</v>
      </c>
      <c r="I329" s="304">
        <f t="shared" ca="1" si="158"/>
        <v>28.113846857428616</v>
      </c>
      <c r="J329" s="306">
        <f t="shared" ca="1" si="159"/>
        <v>492.87300856125529</v>
      </c>
      <c r="K329" s="307">
        <f t="shared" ca="1" si="160"/>
        <v>2032.8109999544208</v>
      </c>
      <c r="L329" s="304">
        <f t="shared" ca="1" si="145"/>
        <v>2091.7084797131542</v>
      </c>
      <c r="M329" s="306">
        <f t="shared" ca="1" si="161"/>
        <v>0.73707003553533101</v>
      </c>
      <c r="N329" s="304">
        <f t="shared" ca="1" si="162"/>
        <v>42.231002241732078</v>
      </c>
      <c r="P329" s="310">
        <f t="shared" ca="1" si="163"/>
        <v>23</v>
      </c>
      <c r="Q329" s="304">
        <f t="shared" ca="1" si="164"/>
        <v>0</v>
      </c>
      <c r="R329" s="306">
        <f t="shared" ca="1" si="165"/>
        <v>0</v>
      </c>
      <c r="S329" s="307">
        <f t="shared" ca="1" si="166"/>
        <v>4.5130000000000043</v>
      </c>
      <c r="T329" s="304">
        <f t="shared" ca="1" si="146"/>
        <v>44.272530000000046</v>
      </c>
      <c r="U329" s="311">
        <f t="shared" ca="1" si="147"/>
        <v>0</v>
      </c>
      <c r="V329" s="306">
        <f t="shared" ca="1" si="148"/>
        <v>0.99895589923144024</v>
      </c>
      <c r="W329" s="304">
        <f t="shared" ca="1" si="149"/>
        <v>2.4101098712172067</v>
      </c>
      <c r="Y329" s="314" t="str">
        <f t="shared" ca="1" si="167"/>
        <v/>
      </c>
      <c r="Z329" s="315" t="str">
        <f t="shared" ca="1" si="168"/>
        <v/>
      </c>
      <c r="AA329" s="316" t="str">
        <f t="shared" ca="1" si="169"/>
        <v/>
      </c>
      <c r="AC329" s="310" t="e">
        <f t="shared" ca="1" si="170"/>
        <v>#N/A</v>
      </c>
      <c r="AD329" s="323" t="e">
        <f t="shared" ca="1" si="171"/>
        <v>#N/A</v>
      </c>
      <c r="AE329" s="324">
        <f t="shared" ca="1" si="150"/>
        <v>2032.8109999544208</v>
      </c>
      <c r="AG329" s="306">
        <f t="shared" ca="1" si="172"/>
        <v>-7.3367581402458626</v>
      </c>
      <c r="AH329" s="304">
        <f t="shared" ca="1" si="173"/>
        <v>-0.56203519661608392</v>
      </c>
    </row>
    <row r="330" spans="1:34" x14ac:dyDescent="0.2">
      <c r="A330" s="347">
        <f t="shared" ca="1" si="151"/>
        <v>0.1</v>
      </c>
      <c r="B330" s="304">
        <f t="shared" ca="1" si="152"/>
        <v>14.599999999999966</v>
      </c>
      <c r="D330" s="306">
        <f t="shared" ca="1" si="153"/>
        <v>-0.39542305013181184</v>
      </c>
      <c r="E330" s="307">
        <f t="shared" ca="1" si="154"/>
        <v>-10.168937793325956</v>
      </c>
      <c r="F330" s="304">
        <f t="shared" ca="1" si="155"/>
        <v>10.176622977840365</v>
      </c>
      <c r="G330" s="306">
        <f t="shared" ca="1" si="156"/>
        <v>20.777103300236622</v>
      </c>
      <c r="H330" s="307">
        <f t="shared" ca="1" si="157"/>
        <v>17.879022469115984</v>
      </c>
      <c r="I330" s="304">
        <f t="shared" ca="1" si="158"/>
        <v>27.410718086176761</v>
      </c>
      <c r="J330" s="306">
        <f t="shared" ca="1" si="159"/>
        <v>494.95269600652961</v>
      </c>
      <c r="K330" s="307">
        <f t="shared" ca="1" si="160"/>
        <v>2034.649746890299</v>
      </c>
      <c r="L330" s="304">
        <f t="shared" ca="1" si="145"/>
        <v>2093.986094463115</v>
      </c>
      <c r="M330" s="306">
        <f t="shared" ca="1" si="161"/>
        <v>0.71056734837239188</v>
      </c>
      <c r="N330" s="304">
        <f t="shared" ca="1" si="162"/>
        <v>40.71251012154012</v>
      </c>
      <c r="P330" s="310">
        <f t="shared" ca="1" si="163"/>
        <v>23</v>
      </c>
      <c r="Q330" s="304">
        <f t="shared" ca="1" si="164"/>
        <v>0</v>
      </c>
      <c r="R330" s="306">
        <f t="shared" ca="1" si="165"/>
        <v>0</v>
      </c>
      <c r="S330" s="307">
        <f t="shared" ca="1" si="166"/>
        <v>4.5130000000000043</v>
      </c>
      <c r="T330" s="304">
        <f t="shared" ca="1" si="146"/>
        <v>44.272530000000046</v>
      </c>
      <c r="U330" s="311">
        <f t="shared" ca="1" si="147"/>
        <v>0</v>
      </c>
      <c r="V330" s="306">
        <f t="shared" ca="1" si="148"/>
        <v>0.99877031461166121</v>
      </c>
      <c r="W330" s="304">
        <f t="shared" ca="1" si="149"/>
        <v>2.2906378245960624</v>
      </c>
      <c r="Y330" s="314" t="str">
        <f t="shared" ca="1" si="167"/>
        <v/>
      </c>
      <c r="Z330" s="315" t="str">
        <f t="shared" ca="1" si="168"/>
        <v/>
      </c>
      <c r="AA330" s="316" t="str">
        <f t="shared" ca="1" si="169"/>
        <v/>
      </c>
      <c r="AC330" s="310" t="e">
        <f t="shared" ca="1" si="170"/>
        <v>#N/A</v>
      </c>
      <c r="AD330" s="323" t="e">
        <f t="shared" ca="1" si="171"/>
        <v>#N/A</v>
      </c>
      <c r="AE330" s="324">
        <f t="shared" ca="1" si="150"/>
        <v>2034.649746890299</v>
      </c>
      <c r="AG330" s="306">
        <f t="shared" ca="1" si="172"/>
        <v>-7.1275474819684366</v>
      </c>
      <c r="AH330" s="304">
        <f t="shared" ca="1" si="173"/>
        <v>-0.53403719725619414</v>
      </c>
    </row>
    <row r="331" spans="1:34" x14ac:dyDescent="0.2">
      <c r="A331" s="347">
        <f t="shared" ca="1" si="151"/>
        <v>0.1</v>
      </c>
      <c r="B331" s="304">
        <f t="shared" ca="1" si="152"/>
        <v>14.699999999999966</v>
      </c>
      <c r="D331" s="306">
        <f t="shared" ca="1" si="153"/>
        <v>-0.38472967026953414</v>
      </c>
      <c r="E331" s="307">
        <f t="shared" ca="1" si="154"/>
        <v>-10.141065900760394</v>
      </c>
      <c r="F331" s="304">
        <f t="shared" ca="1" si="155"/>
        <v>10.148361174236504</v>
      </c>
      <c r="G331" s="306">
        <f t="shared" ca="1" si="156"/>
        <v>20.738630333209667</v>
      </c>
      <c r="H331" s="307">
        <f t="shared" ca="1" si="157"/>
        <v>16.864915879039945</v>
      </c>
      <c r="I331" s="304">
        <f t="shared" ca="1" si="158"/>
        <v>26.730435381875427</v>
      </c>
      <c r="J331" s="306">
        <f t="shared" ca="1" si="159"/>
        <v>497.0284826882019</v>
      </c>
      <c r="K331" s="307">
        <f t="shared" ca="1" si="160"/>
        <v>2036.3869438077068</v>
      </c>
      <c r="L331" s="304">
        <f t="shared" ca="1" si="145"/>
        <v>2096.165331626737</v>
      </c>
      <c r="M331" s="306">
        <f t="shared" ca="1" si="161"/>
        <v>0.6827456530922571</v>
      </c>
      <c r="N331" s="304">
        <f t="shared" ca="1" si="162"/>
        <v>39.118444403089356</v>
      </c>
      <c r="P331" s="310">
        <f t="shared" ca="1" si="163"/>
        <v>23</v>
      </c>
      <c r="Q331" s="304">
        <f t="shared" ca="1" si="164"/>
        <v>0</v>
      </c>
      <c r="R331" s="306">
        <f t="shared" ca="1" si="165"/>
        <v>0</v>
      </c>
      <c r="S331" s="307">
        <f t="shared" ca="1" si="166"/>
        <v>4.5130000000000043</v>
      </c>
      <c r="T331" s="304">
        <f t="shared" ca="1" si="146"/>
        <v>44.272530000000046</v>
      </c>
      <c r="U331" s="311">
        <f t="shared" ca="1" si="147"/>
        <v>0</v>
      </c>
      <c r="V331" s="306">
        <f t="shared" ca="1" si="148"/>
        <v>0.99859500788168698</v>
      </c>
      <c r="W331" s="304">
        <f t="shared" ca="1" si="149"/>
        <v>2.177967684739269</v>
      </c>
      <c r="Y331" s="314" t="str">
        <f t="shared" ca="1" si="167"/>
        <v/>
      </c>
      <c r="Z331" s="315" t="str">
        <f t="shared" ca="1" si="168"/>
        <v/>
      </c>
      <c r="AA331" s="316" t="str">
        <f t="shared" ca="1" si="169"/>
        <v/>
      </c>
      <c r="AC331" s="310" t="e">
        <f t="shared" ca="1" si="170"/>
        <v>#N/A</v>
      </c>
      <c r="AD331" s="323" t="e">
        <f t="shared" ca="1" si="171"/>
        <v>#N/A</v>
      </c>
      <c r="AE331" s="324">
        <f t="shared" ca="1" si="150"/>
        <v>2036.3869438077068</v>
      </c>
      <c r="AG331" s="306">
        <f t="shared" ca="1" si="172"/>
        <v>-6.9062734003238013</v>
      </c>
      <c r="AH331" s="304">
        <f t="shared" ca="1" si="173"/>
        <v>-0.50756433073256368</v>
      </c>
    </row>
    <row r="332" spans="1:34" x14ac:dyDescent="0.2">
      <c r="A332" s="347">
        <f t="shared" ca="1" si="151"/>
        <v>0.1</v>
      </c>
      <c r="B332" s="304">
        <f t="shared" ca="1" si="152"/>
        <v>14.799999999999965</v>
      </c>
      <c r="D332" s="306">
        <f t="shared" ca="1" si="153"/>
        <v>-0.3744209457987136</v>
      </c>
      <c r="E332" s="307">
        <f t="shared" ca="1" si="154"/>
        <v>-10.114483837784315</v>
      </c>
      <c r="F332" s="304">
        <f t="shared" ca="1" si="155"/>
        <v>10.121411677698568</v>
      </c>
      <c r="G332" s="306">
        <f t="shared" ca="1" si="156"/>
        <v>20.701188238629797</v>
      </c>
      <c r="H332" s="307">
        <f t="shared" ca="1" si="157"/>
        <v>15.853467495261514</v>
      </c>
      <c r="I332" s="304">
        <f t="shared" ca="1" si="158"/>
        <v>26.074348047736457</v>
      </c>
      <c r="J332" s="306">
        <f t="shared" ca="1" si="159"/>
        <v>499.10047361679386</v>
      </c>
      <c r="K332" s="307">
        <f t="shared" ca="1" si="160"/>
        <v>2038.0228629764217</v>
      </c>
      <c r="L332" s="304">
        <f t="shared" ca="1" si="145"/>
        <v>2098.2465233568523</v>
      </c>
      <c r="M332" s="306">
        <f t="shared" ca="1" si="161"/>
        <v>0.65355180937796875</v>
      </c>
      <c r="N332" s="304">
        <f t="shared" ca="1" si="162"/>
        <v>37.445760370496103</v>
      </c>
      <c r="P332" s="310">
        <f t="shared" ca="1" si="163"/>
        <v>23</v>
      </c>
      <c r="Q332" s="304">
        <f t="shared" ca="1" si="164"/>
        <v>0</v>
      </c>
      <c r="R332" s="306">
        <f t="shared" ca="1" si="165"/>
        <v>0</v>
      </c>
      <c r="S332" s="307">
        <f t="shared" ca="1" si="166"/>
        <v>4.5130000000000043</v>
      </c>
      <c r="T332" s="304">
        <f t="shared" ca="1" si="146"/>
        <v>44.272530000000046</v>
      </c>
      <c r="U332" s="311">
        <f t="shared" ca="1" si="147"/>
        <v>0</v>
      </c>
      <c r="V332" s="306">
        <f t="shared" ca="1" si="148"/>
        <v>0.99842994671810326</v>
      </c>
      <c r="W332" s="304">
        <f t="shared" ca="1" si="149"/>
        <v>2.0720226154424233</v>
      </c>
      <c r="Y332" s="314" t="str">
        <f t="shared" ca="1" si="167"/>
        <v/>
      </c>
      <c r="Z332" s="315" t="str">
        <f t="shared" ca="1" si="168"/>
        <v/>
      </c>
      <c r="AA332" s="316" t="str">
        <f t="shared" ca="1" si="169"/>
        <v/>
      </c>
      <c r="AC332" s="310" t="e">
        <f t="shared" ca="1" si="170"/>
        <v>#N/A</v>
      </c>
      <c r="AD332" s="323" t="e">
        <f t="shared" ca="1" si="171"/>
        <v>#N/A</v>
      </c>
      <c r="AE332" s="324">
        <f t="shared" ca="1" si="150"/>
        <v>2038.0228629764217</v>
      </c>
      <c r="AG332" s="306">
        <f t="shared" ca="1" si="172"/>
        <v>-6.6719787433390856</v>
      </c>
      <c r="AH332" s="304">
        <f t="shared" ca="1" si="173"/>
        <v>-0.48259864496770816</v>
      </c>
    </row>
    <row r="333" spans="1:34" x14ac:dyDescent="0.2">
      <c r="A333" s="347">
        <f t="shared" ca="1" si="151"/>
        <v>0.1</v>
      </c>
      <c r="B333" s="304">
        <f t="shared" ca="1" si="152"/>
        <v>14.899999999999965</v>
      </c>
      <c r="D333" s="306">
        <f t="shared" ca="1" si="153"/>
        <v>-0.36451128132568789</v>
      </c>
      <c r="E333" s="307">
        <f t="shared" ca="1" si="154"/>
        <v>-10.089151500075216</v>
      </c>
      <c r="F333" s="304">
        <f t="shared" ca="1" si="155"/>
        <v>10.095734072650869</v>
      </c>
      <c r="G333" s="306">
        <f t="shared" ca="1" si="156"/>
        <v>20.664737110497228</v>
      </c>
      <c r="H333" s="307">
        <f t="shared" ca="1" si="157"/>
        <v>14.844552345253993</v>
      </c>
      <c r="I333" s="304">
        <f t="shared" ca="1" si="158"/>
        <v>25.443900922951009</v>
      </c>
      <c r="J333" s="306">
        <f t="shared" ca="1" si="159"/>
        <v>501.1687698842502</v>
      </c>
      <c r="K333" s="307">
        <f t="shared" ca="1" si="160"/>
        <v>2039.5577639684475</v>
      </c>
      <c r="L333" s="304">
        <f t="shared" ca="1" si="145"/>
        <v>2100.2299894228886</v>
      </c>
      <c r="M333" s="306">
        <f t="shared" ca="1" si="161"/>
        <v>0.6229367594134646</v>
      </c>
      <c r="N333" s="304">
        <f t="shared" ca="1" si="162"/>
        <v>35.691647217947875</v>
      </c>
      <c r="P333" s="310">
        <f t="shared" ca="1" si="163"/>
        <v>23</v>
      </c>
      <c r="Q333" s="304">
        <f t="shared" ca="1" si="164"/>
        <v>0</v>
      </c>
      <c r="R333" s="306">
        <f t="shared" ca="1" si="165"/>
        <v>0</v>
      </c>
      <c r="S333" s="307">
        <f t="shared" ca="1" si="166"/>
        <v>4.5130000000000043</v>
      </c>
      <c r="T333" s="304">
        <f t="shared" ca="1" si="146"/>
        <v>44.272530000000046</v>
      </c>
      <c r="U333" s="311">
        <f t="shared" ca="1" si="147"/>
        <v>0</v>
      </c>
      <c r="V333" s="306">
        <f t="shared" ca="1" si="148"/>
        <v>0.99827510037919409</v>
      </c>
      <c r="W333" s="304">
        <f t="shared" ca="1" si="149"/>
        <v>1.9727298058223159</v>
      </c>
      <c r="Y333" s="314" t="str">
        <f t="shared" ca="1" si="167"/>
        <v/>
      </c>
      <c r="Z333" s="315" t="str">
        <f t="shared" ca="1" si="168"/>
        <v/>
      </c>
      <c r="AA333" s="316" t="str">
        <f t="shared" ca="1" si="169"/>
        <v/>
      </c>
      <c r="AC333" s="310" t="e">
        <f t="shared" ca="1" si="170"/>
        <v>#N/A</v>
      </c>
      <c r="AD333" s="323" t="e">
        <f t="shared" ca="1" si="171"/>
        <v>#N/A</v>
      </c>
      <c r="AE333" s="324">
        <f t="shared" ca="1" si="150"/>
        <v>2039.5577639684475</v>
      </c>
      <c r="AG333" s="306">
        <f t="shared" ca="1" si="172"/>
        <v>-6.423702395334824</v>
      </c>
      <c r="AH333" s="304">
        <f t="shared" ca="1" si="173"/>
        <v>-0.45912311443439424</v>
      </c>
    </row>
    <row r="334" spans="1:34" x14ac:dyDescent="0.2">
      <c r="A334" s="347">
        <f t="shared" ca="1" si="151"/>
        <v>0.1</v>
      </c>
      <c r="B334" s="304">
        <f t="shared" ca="1" si="152"/>
        <v>14.999999999999964</v>
      </c>
      <c r="D334" s="306">
        <f t="shared" ca="1" si="153"/>
        <v>-0.35501643758357465</v>
      </c>
      <c r="E334" s="307">
        <f t="shared" ca="1" si="154"/>
        <v>-10.065026718363521</v>
      </c>
      <c r="F334" s="304">
        <f t="shared" ca="1" si="155"/>
        <v>10.071285891698542</v>
      </c>
      <c r="G334" s="306">
        <f t="shared" ca="1" si="156"/>
        <v>20.629235466738869</v>
      </c>
      <c r="H334" s="307">
        <f t="shared" ca="1" si="157"/>
        <v>13.83804967341764</v>
      </c>
      <c r="I334" s="304">
        <f t="shared" ca="1" si="158"/>
        <v>24.840631527924785</v>
      </c>
      <c r="J334" s="306">
        <f t="shared" ca="1" si="159"/>
        <v>503.23346851311197</v>
      </c>
      <c r="K334" s="307">
        <f t="shared" ca="1" si="160"/>
        <v>2040.991894069381</v>
      </c>
      <c r="L334" s="304">
        <f t="shared" ca="1" si="145"/>
        <v>2102.1160375889472</v>
      </c>
      <c r="M334" s="306">
        <f t="shared" ca="1" si="161"/>
        <v>0.59085729903656425</v>
      </c>
      <c r="N334" s="304">
        <f t="shared" ca="1" si="162"/>
        <v>33.853629529294331</v>
      </c>
      <c r="P334" s="310">
        <f t="shared" ca="1" si="163"/>
        <v>23</v>
      </c>
      <c r="Q334" s="304">
        <f t="shared" ca="1" si="164"/>
        <v>0</v>
      </c>
      <c r="R334" s="306">
        <f t="shared" ca="1" si="165"/>
        <v>0</v>
      </c>
      <c r="S334" s="307">
        <f t="shared" ca="1" si="166"/>
        <v>4.5130000000000043</v>
      </c>
      <c r="T334" s="304">
        <f t="shared" ca="1" si="146"/>
        <v>44.272530000000046</v>
      </c>
      <c r="U334" s="311">
        <f t="shared" ca="1" si="147"/>
        <v>0</v>
      </c>
      <c r="V334" s="306">
        <f t="shared" ca="1" si="148"/>
        <v>0.99813043965977488</v>
      </c>
      <c r="W334" s="304">
        <f t="shared" ca="1" si="149"/>
        <v>1.8800203138167846</v>
      </c>
      <c r="Y334" s="314" t="str">
        <f t="shared" ca="1" si="167"/>
        <v/>
      </c>
      <c r="Z334" s="315" t="str">
        <f t="shared" ca="1" si="168"/>
        <v/>
      </c>
      <c r="AA334" s="316" t="str">
        <f t="shared" ca="1" si="169"/>
        <v/>
      </c>
      <c r="AC334" s="310">
        <f t="shared" ca="1" si="170"/>
        <v>14.999999999999964</v>
      </c>
      <c r="AD334" s="323">
        <f t="shared" ca="1" si="171"/>
        <v>503.23346851311197</v>
      </c>
      <c r="AE334" s="324">
        <f t="shared" ca="1" si="150"/>
        <v>2040.991894069381</v>
      </c>
      <c r="AG334" s="306">
        <f t="shared" ca="1" si="172"/>
        <v>-6.1604994377378448</v>
      </c>
      <c r="AH334" s="304">
        <f t="shared" ca="1" si="173"/>
        <v>-0.43712160554449681</v>
      </c>
    </row>
    <row r="335" spans="1:34" x14ac:dyDescent="0.2">
      <c r="A335" s="347">
        <f t="shared" ca="1" si="151"/>
        <v>0.1</v>
      </c>
      <c r="B335" s="304">
        <f t="shared" ca="1" si="152"/>
        <v>15.099999999999964</v>
      </c>
      <c r="D335" s="306">
        <f t="shared" ca="1" si="153"/>
        <v>-0.34595348398562531</v>
      </c>
      <c r="E335" s="307">
        <f t="shared" ca="1" si="154"/>
        <v>-10.042064901474596</v>
      </c>
      <c r="F335" s="304">
        <f t="shared" ca="1" si="155"/>
        <v>10.048022258062021</v>
      </c>
      <c r="G335" s="306">
        <f t="shared" ca="1" si="156"/>
        <v>20.594640118340308</v>
      </c>
      <c r="H335" s="307">
        <f t="shared" ca="1" si="157"/>
        <v>12.833843183270179</v>
      </c>
      <c r="I335" s="304">
        <f t="shared" ca="1" si="158"/>
        <v>24.266164354028483</v>
      </c>
      <c r="J335" s="306">
        <f t="shared" ca="1" si="159"/>
        <v>505.29466229236596</v>
      </c>
      <c r="K335" s="307">
        <f t="shared" ca="1" si="160"/>
        <v>2042.3254887122155</v>
      </c>
      <c r="L335" s="304">
        <f t="shared" ca="1" si="145"/>
        <v>2103.904964009721</v>
      </c>
      <c r="M335" s="306">
        <f t="shared" ca="1" si="161"/>
        <v>0.55727812638076324</v>
      </c>
      <c r="N335" s="304">
        <f t="shared" ca="1" si="162"/>
        <v>31.929684656575837</v>
      </c>
      <c r="P335" s="310">
        <f t="shared" ca="1" si="163"/>
        <v>23</v>
      </c>
      <c r="Q335" s="304">
        <f t="shared" ca="1" si="164"/>
        <v>0</v>
      </c>
      <c r="R335" s="306">
        <f t="shared" ca="1" si="165"/>
        <v>0</v>
      </c>
      <c r="S335" s="307">
        <f t="shared" ca="1" si="166"/>
        <v>4.5130000000000043</v>
      </c>
      <c r="T335" s="304">
        <f t="shared" ca="1" si="146"/>
        <v>44.272530000000046</v>
      </c>
      <c r="U335" s="311">
        <f t="shared" ca="1" si="147"/>
        <v>0</v>
      </c>
      <c r="V335" s="306">
        <f t="shared" ca="1" si="148"/>
        <v>0.99799593684399124</v>
      </c>
      <c r="W335" s="304">
        <f t="shared" ca="1" si="149"/>
        <v>1.793828908359232</v>
      </c>
      <c r="Y335" s="314" t="str">
        <f t="shared" ca="1" si="167"/>
        <v/>
      </c>
      <c r="Z335" s="315" t="str">
        <f t="shared" ca="1" si="168"/>
        <v/>
      </c>
      <c r="AA335" s="316" t="str">
        <f t="shared" ca="1" si="169"/>
        <v/>
      </c>
      <c r="AC335" s="310" t="e">
        <f t="shared" ca="1" si="170"/>
        <v>#N/A</v>
      </c>
      <c r="AD335" s="323" t="e">
        <f t="shared" ca="1" si="171"/>
        <v>#N/A</v>
      </c>
      <c r="AE335" s="324">
        <f t="shared" ca="1" si="150"/>
        <v>2042.3254887122155</v>
      </c>
      <c r="AG335" s="306">
        <f t="shared" ca="1" si="172"/>
        <v>-5.8814667673697709</v>
      </c>
      <c r="AH335" s="304">
        <f t="shared" ca="1" si="173"/>
        <v>-0.4165788419713678</v>
      </c>
    </row>
    <row r="336" spans="1:34" x14ac:dyDescent="0.2">
      <c r="A336" s="347">
        <f t="shared" ca="1" si="151"/>
        <v>0.1</v>
      </c>
      <c r="B336" s="304">
        <f t="shared" ca="1" si="152"/>
        <v>15.199999999999964</v>
      </c>
      <c r="D336" s="306">
        <f t="shared" ca="1" si="153"/>
        <v>-0.33734071228588419</v>
      </c>
      <c r="E336" s="307">
        <f t="shared" ca="1" si="154"/>
        <v>-10.020218667378131</v>
      </c>
      <c r="F336" s="304">
        <f t="shared" ca="1" si="155"/>
        <v>10.025895516024427</v>
      </c>
      <c r="G336" s="306">
        <f t="shared" ca="1" si="156"/>
        <v>20.560906047111718</v>
      </c>
      <c r="H336" s="307">
        <f t="shared" ca="1" si="157"/>
        <v>11.831821316532366</v>
      </c>
      <c r="I336" s="304">
        <f t="shared" ca="1" si="158"/>
        <v>23.722201692602333</v>
      </c>
      <c r="J336" s="306">
        <f t="shared" ca="1" si="159"/>
        <v>507.35243960063855</v>
      </c>
      <c r="K336" s="307">
        <f t="shared" ca="1" si="160"/>
        <v>2043.5587719372056</v>
      </c>
      <c r="L336" s="304">
        <f t="shared" ca="1" si="145"/>
        <v>2105.5970536477816</v>
      </c>
      <c r="M336" s="306">
        <f t="shared" ca="1" si="161"/>
        <v>0.52217415227412223</v>
      </c>
      <c r="N336" s="304">
        <f t="shared" ca="1" si="162"/>
        <v>29.918375096128781</v>
      </c>
      <c r="P336" s="310">
        <f t="shared" ca="1" si="163"/>
        <v>23</v>
      </c>
      <c r="Q336" s="304">
        <f t="shared" ca="1" si="164"/>
        <v>0</v>
      </c>
      <c r="R336" s="306">
        <f t="shared" ca="1" si="165"/>
        <v>0</v>
      </c>
      <c r="S336" s="307">
        <f t="shared" ca="1" si="166"/>
        <v>4.5130000000000043</v>
      </c>
      <c r="T336" s="304">
        <f t="shared" ca="1" si="146"/>
        <v>44.272530000000046</v>
      </c>
      <c r="U336" s="311">
        <f t="shared" ca="1" si="147"/>
        <v>0</v>
      </c>
      <c r="V336" s="306">
        <f t="shared" ca="1" si="148"/>
        <v>0.99787156565572299</v>
      </c>
      <c r="W336" s="304">
        <f t="shared" ca="1" si="149"/>
        <v>1.7140939091798697</v>
      </c>
      <c r="Y336" s="314" t="str">
        <f t="shared" ca="1" si="167"/>
        <v/>
      </c>
      <c r="Z336" s="315" t="str">
        <f t="shared" ca="1" si="168"/>
        <v/>
      </c>
      <c r="AA336" s="316" t="str">
        <f t="shared" ca="1" si="169"/>
        <v/>
      </c>
      <c r="AC336" s="310" t="e">
        <f t="shared" ca="1" si="170"/>
        <v>#N/A</v>
      </c>
      <c r="AD336" s="323" t="e">
        <f t="shared" ca="1" si="171"/>
        <v>#N/A</v>
      </c>
      <c r="AE336" s="324">
        <f t="shared" ca="1" si="150"/>
        <v>2043.5587719372056</v>
      </c>
      <c r="AG336" s="306">
        <f t="shared" ca="1" si="172"/>
        <v>-5.5857746460658753</v>
      </c>
      <c r="AH336" s="304">
        <f t="shared" ca="1" si="173"/>
        <v>-0.39748036967853539</v>
      </c>
    </row>
    <row r="337" spans="1:34" x14ac:dyDescent="0.2">
      <c r="A337" s="347">
        <f t="shared" ca="1" si="151"/>
        <v>0.1</v>
      </c>
      <c r="B337" s="304">
        <f t="shared" ca="1" si="152"/>
        <v>15.299999999999963</v>
      </c>
      <c r="D337" s="306">
        <f t="shared" ca="1" si="153"/>
        <v>-0.32919750323683045</v>
      </c>
      <c r="E337" s="307">
        <f t="shared" ca="1" si="154"/>
        <v>-9.9994374706650593</v>
      </c>
      <c r="F337" s="304">
        <f t="shared" ca="1" si="155"/>
        <v>10.004854857811672</v>
      </c>
      <c r="G337" s="306">
        <f t="shared" ca="1" si="156"/>
        <v>20.527986296788036</v>
      </c>
      <c r="H337" s="307">
        <f t="shared" ca="1" si="157"/>
        <v>10.83187756946586</v>
      </c>
      <c r="I337" s="304">
        <f t="shared" ca="1" si="158"/>
        <v>23.210510401131099</v>
      </c>
      <c r="J337" s="306">
        <f t="shared" ca="1" si="159"/>
        <v>509.40688421783352</v>
      </c>
      <c r="K337" s="307">
        <f t="shared" ca="1" si="160"/>
        <v>2044.6919568815056</v>
      </c>
      <c r="L337" s="304">
        <f t="shared" ca="1" si="145"/>
        <v>2107.1925807159728</v>
      </c>
      <c r="M337" s="306">
        <f t="shared" ca="1" si="161"/>
        <v>0.48553303110007817</v>
      </c>
      <c r="N337" s="304">
        <f t="shared" ca="1" si="162"/>
        <v>27.818993496228622</v>
      </c>
      <c r="P337" s="310">
        <f t="shared" ca="1" si="163"/>
        <v>23</v>
      </c>
      <c r="Q337" s="304">
        <f t="shared" ca="1" si="164"/>
        <v>0</v>
      </c>
      <c r="R337" s="306">
        <f t="shared" ca="1" si="165"/>
        <v>0</v>
      </c>
      <c r="S337" s="307">
        <f t="shared" ca="1" si="166"/>
        <v>4.5130000000000043</v>
      </c>
      <c r="T337" s="304">
        <f t="shared" ca="1" si="146"/>
        <v>44.272530000000046</v>
      </c>
      <c r="U337" s="311">
        <f t="shared" ca="1" si="147"/>
        <v>0</v>
      </c>
      <c r="V337" s="306">
        <f t="shared" ca="1" si="148"/>
        <v>0.99775730120620187</v>
      </c>
      <c r="W337" s="304">
        <f t="shared" ca="1" si="149"/>
        <v>1.6407570231794906</v>
      </c>
      <c r="Y337" s="314" t="str">
        <f t="shared" ca="1" si="167"/>
        <v/>
      </c>
      <c r="Z337" s="315" t="str">
        <f t="shared" ca="1" si="168"/>
        <v/>
      </c>
      <c r="AA337" s="316" t="str">
        <f t="shared" ca="1" si="169"/>
        <v/>
      </c>
      <c r="AC337" s="310" t="e">
        <f t="shared" ca="1" si="170"/>
        <v>#N/A</v>
      </c>
      <c r="AD337" s="323" t="e">
        <f t="shared" ca="1" si="171"/>
        <v>#N/A</v>
      </c>
      <c r="AE337" s="324">
        <f t="shared" ca="1" si="150"/>
        <v>2044.6919568815056</v>
      </c>
      <c r="AG337" s="306">
        <f t="shared" ca="1" si="172"/>
        <v>-5.2727043625444461</v>
      </c>
      <c r="AH337" s="304">
        <f t="shared" ca="1" si="173"/>
        <v>-0.3798125214225278</v>
      </c>
    </row>
    <row r="338" spans="1:34" x14ac:dyDescent="0.2">
      <c r="A338" s="347">
        <f t="shared" ca="1" si="151"/>
        <v>0.1</v>
      </c>
      <c r="B338" s="304">
        <f t="shared" ca="1" si="152"/>
        <v>15.399999999999963</v>
      </c>
      <c r="D338" s="306">
        <f t="shared" ca="1" si="153"/>
        <v>-0.32154413823190042</v>
      </c>
      <c r="E338" s="307">
        <f t="shared" ca="1" si="154"/>
        <v>-9.9796672380891209</v>
      </c>
      <c r="F338" s="304">
        <f t="shared" ca="1" si="155"/>
        <v>9.9848459585424063</v>
      </c>
      <c r="G338" s="306">
        <f t="shared" ca="1" si="156"/>
        <v>20.495831882964847</v>
      </c>
      <c r="H338" s="307">
        <f t="shared" ca="1" si="157"/>
        <v>9.8339108456569484</v>
      </c>
      <c r="I338" s="304">
        <f t="shared" ca="1" si="158"/>
        <v>22.732904062065799</v>
      </c>
      <c r="J338" s="306">
        <f t="shared" ca="1" si="159"/>
        <v>511.45807512682114</v>
      </c>
      <c r="K338" s="307">
        <f t="shared" ca="1" si="160"/>
        <v>2045.7252463022617</v>
      </c>
      <c r="L338" s="304">
        <f t="shared" ca="1" si="145"/>
        <v>2108.6918091487155</v>
      </c>
      <c r="M338" s="306">
        <f t="shared" ca="1" si="161"/>
        <v>0.44735783840102161</v>
      </c>
      <c r="N338" s="304">
        <f t="shared" ca="1" si="162"/>
        <v>25.631716072474045</v>
      </c>
      <c r="P338" s="310">
        <f t="shared" ca="1" si="163"/>
        <v>23</v>
      </c>
      <c r="Q338" s="304">
        <f t="shared" ca="1" si="164"/>
        <v>0</v>
      </c>
      <c r="R338" s="306">
        <f t="shared" ca="1" si="165"/>
        <v>0</v>
      </c>
      <c r="S338" s="307">
        <f t="shared" ca="1" si="166"/>
        <v>4.5130000000000043</v>
      </c>
      <c r="T338" s="304">
        <f t="shared" ca="1" si="146"/>
        <v>44.272530000000046</v>
      </c>
      <c r="U338" s="311">
        <f t="shared" ca="1" si="147"/>
        <v>0</v>
      </c>
      <c r="V338" s="306">
        <f t="shared" ca="1" si="148"/>
        <v>0.99765311993846917</v>
      </c>
      <c r="W338" s="304">
        <f t="shared" ca="1" si="149"/>
        <v>1.5737631763391404</v>
      </c>
      <c r="Y338" s="314" t="str">
        <f t="shared" ca="1" si="167"/>
        <v/>
      </c>
      <c r="Z338" s="315" t="str">
        <f t="shared" ca="1" si="168"/>
        <v/>
      </c>
      <c r="AA338" s="316" t="str">
        <f t="shared" ca="1" si="169"/>
        <v/>
      </c>
      <c r="AC338" s="310" t="e">
        <f t="shared" ca="1" si="170"/>
        <v>#N/A</v>
      </c>
      <c r="AD338" s="323" t="e">
        <f t="shared" ca="1" si="171"/>
        <v>#N/A</v>
      </c>
      <c r="AE338" s="324">
        <f t="shared" ca="1" si="150"/>
        <v>2045.7252463022617</v>
      </c>
      <c r="AG338" s="306">
        <f t="shared" ca="1" si="172"/>
        <v>-4.9416917331054595</v>
      </c>
      <c r="AH338" s="304">
        <f t="shared" ca="1" si="173"/>
        <v>-0.36356238049623069</v>
      </c>
    </row>
    <row r="339" spans="1:34" x14ac:dyDescent="0.2">
      <c r="A339" s="347">
        <f t="shared" ca="1" si="151"/>
        <v>0.1</v>
      </c>
      <c r="B339" s="304">
        <f t="shared" ca="1" si="152"/>
        <v>15.499999999999963</v>
      </c>
      <c r="D339" s="306">
        <f t="shared" ca="1" si="153"/>
        <v>-0.31440154876484239</v>
      </c>
      <c r="E339" s="307">
        <f t="shared" ca="1" si="154"/>
        <v>-9.960850027358962</v>
      </c>
      <c r="F339" s="304">
        <f t="shared" ca="1" si="155"/>
        <v>9.9658106344342485</v>
      </c>
      <c r="G339" s="306">
        <f t="shared" ca="1" si="156"/>
        <v>20.464391728088362</v>
      </c>
      <c r="H339" s="307">
        <f t="shared" ca="1" si="157"/>
        <v>8.8378258429210526</v>
      </c>
      <c r="I339" s="304">
        <f t="shared" ca="1" si="158"/>
        <v>22.291220119824185</v>
      </c>
      <c r="J339" s="306">
        <f t="shared" ca="1" si="159"/>
        <v>513.50608630737383</v>
      </c>
      <c r="K339" s="307">
        <f t="shared" ca="1" si="160"/>
        <v>2046.6588331366906</v>
      </c>
      <c r="L339" s="304">
        <f t="shared" ca="1" si="145"/>
        <v>2110.0949931060345</v>
      </c>
      <c r="M339" s="306">
        <f t="shared" ca="1" si="161"/>
        <v>0.40766978334508325</v>
      </c>
      <c r="N339" s="304">
        <f t="shared" ca="1" si="162"/>
        <v>23.357758020685932</v>
      </c>
      <c r="P339" s="310">
        <f t="shared" ca="1" si="163"/>
        <v>23</v>
      </c>
      <c r="Q339" s="304">
        <f t="shared" ca="1" si="164"/>
        <v>0</v>
      </c>
      <c r="R339" s="306">
        <f t="shared" ca="1" si="165"/>
        <v>0</v>
      </c>
      <c r="S339" s="307">
        <f t="shared" ca="1" si="166"/>
        <v>4.5130000000000043</v>
      </c>
      <c r="T339" s="304">
        <f t="shared" ca="1" si="146"/>
        <v>44.272530000000046</v>
      </c>
      <c r="U339" s="311">
        <f t="shared" ca="1" si="147"/>
        <v>0</v>
      </c>
      <c r="V339" s="306">
        <f t="shared" ca="1" si="148"/>
        <v>0.99755899956830418</v>
      </c>
      <c r="W339" s="304">
        <f t="shared" ca="1" si="149"/>
        <v>1.5130603401785954</v>
      </c>
      <c r="Y339" s="314" t="str">
        <f t="shared" ca="1" si="167"/>
        <v/>
      </c>
      <c r="Z339" s="315" t="str">
        <f t="shared" ca="1" si="168"/>
        <v/>
      </c>
      <c r="AA339" s="316" t="str">
        <f t="shared" ca="1" si="169"/>
        <v/>
      </c>
      <c r="AC339" s="310" t="e">
        <f t="shared" ca="1" si="170"/>
        <v>#N/A</v>
      </c>
      <c r="AD339" s="323" t="e">
        <f t="shared" ca="1" si="171"/>
        <v>#N/A</v>
      </c>
      <c r="AE339" s="324">
        <f t="shared" ca="1" si="150"/>
        <v>2046.6588331366906</v>
      </c>
      <c r="AG339" s="306">
        <f t="shared" ca="1" si="172"/>
        <v>-4.5923755327610651</v>
      </c>
      <c r="AH339" s="304">
        <f t="shared" ca="1" si="173"/>
        <v>-0.34871774348307977</v>
      </c>
    </row>
    <row r="340" spans="1:34" x14ac:dyDescent="0.2">
      <c r="A340" s="347">
        <f t="shared" ca="1" si="151"/>
        <v>0.1</v>
      </c>
      <c r="B340" s="304">
        <f t="shared" ca="1" si="152"/>
        <v>15.599999999999962</v>
      </c>
      <c r="D340" s="306">
        <f t="shared" ca="1" si="153"/>
        <v>-0.30779099836959734</v>
      </c>
      <c r="E340" s="307">
        <f t="shared" ca="1" si="154"/>
        <v>-9.9429237279931311</v>
      </c>
      <c r="F340" s="304">
        <f t="shared" ca="1" si="155"/>
        <v>9.9476865430795609</v>
      </c>
      <c r="G340" s="306">
        <f t="shared" ca="1" si="156"/>
        <v>20.433612628251403</v>
      </c>
      <c r="H340" s="307">
        <f t="shared" ca="1" si="157"/>
        <v>7.8435334701217396</v>
      </c>
      <c r="I340" s="304">
        <f t="shared" ca="1" si="158"/>
        <v>21.887291800000181</v>
      </c>
      <c r="J340" s="306">
        <f t="shared" ca="1" si="159"/>
        <v>515.55098652519086</v>
      </c>
      <c r="K340" s="307">
        <f t="shared" ca="1" si="160"/>
        <v>2047.4929011023428</v>
      </c>
      <c r="L340" s="304">
        <f t="shared" ca="1" si="145"/>
        <v>2111.4023775139558</v>
      </c>
      <c r="M340" s="306">
        <f t="shared" ca="1" si="161"/>
        <v>0.36651080305155892</v>
      </c>
      <c r="N340" s="304">
        <f t="shared" ca="1" si="162"/>
        <v>20.999522160804858</v>
      </c>
      <c r="P340" s="310">
        <f t="shared" ca="1" si="163"/>
        <v>23</v>
      </c>
      <c r="Q340" s="304">
        <f t="shared" ca="1" si="164"/>
        <v>0</v>
      </c>
      <c r="R340" s="306">
        <f t="shared" ca="1" si="165"/>
        <v>0</v>
      </c>
      <c r="S340" s="307">
        <f t="shared" ca="1" si="166"/>
        <v>4.5130000000000043</v>
      </c>
      <c r="T340" s="304">
        <f t="shared" ca="1" si="146"/>
        <v>44.272530000000046</v>
      </c>
      <c r="U340" s="311">
        <f t="shared" ca="1" si="147"/>
        <v>0</v>
      </c>
      <c r="V340" s="306">
        <f t="shared" ca="1" si="148"/>
        <v>0.99747491902129504</v>
      </c>
      <c r="W340" s="304">
        <f t="shared" ca="1" si="149"/>
        <v>1.458599351866777</v>
      </c>
      <c r="Y340" s="314" t="str">
        <f t="shared" ca="1" si="167"/>
        <v/>
      </c>
      <c r="Z340" s="315" t="str">
        <f t="shared" ca="1" si="168"/>
        <v/>
      </c>
      <c r="AA340" s="316" t="str">
        <f t="shared" ca="1" si="169"/>
        <v/>
      </c>
      <c r="AC340" s="310" t="e">
        <f t="shared" ca="1" si="170"/>
        <v>#N/A</v>
      </c>
      <c r="AD340" s="323" t="e">
        <f t="shared" ca="1" si="171"/>
        <v>#N/A</v>
      </c>
      <c r="AE340" s="324">
        <f t="shared" ca="1" si="150"/>
        <v>2047.4929011023428</v>
      </c>
      <c r="AG340" s="306">
        <f t="shared" ca="1" si="172"/>
        <v>-4.2246491368462706</v>
      </c>
      <c r="AH340" s="304">
        <f t="shared" ca="1" si="173"/>
        <v>-0.33526708180336667</v>
      </c>
    </row>
    <row r="341" spans="1:34" x14ac:dyDescent="0.2">
      <c r="A341" s="347">
        <f t="shared" ca="1" si="151"/>
        <v>0.1</v>
      </c>
      <c r="B341" s="304">
        <f t="shared" ca="1" si="152"/>
        <v>15.699999999999962</v>
      </c>
      <c r="D341" s="306">
        <f t="shared" ca="1" si="153"/>
        <v>-0.30173369473362277</v>
      </c>
      <c r="E341" s="307">
        <f t="shared" ca="1" si="154"/>
        <v>-9.9258218263585238</v>
      </c>
      <c r="F341" s="304">
        <f t="shared" ca="1" si="155"/>
        <v>9.9304069479127026</v>
      </c>
      <c r="G341" s="306">
        <f t="shared" ca="1" si="156"/>
        <v>20.40343925877804</v>
      </c>
      <c r="H341" s="307">
        <f t="shared" ca="1" si="157"/>
        <v>6.8509512874858869</v>
      </c>
      <c r="I341" s="304">
        <f t="shared" ca="1" si="158"/>
        <v>21.522914931071707</v>
      </c>
      <c r="J341" s="306">
        <f t="shared" ca="1" si="159"/>
        <v>517.5928391195423</v>
      </c>
      <c r="K341" s="307">
        <f t="shared" ca="1" si="160"/>
        <v>2048.2276253402233</v>
      </c>
      <c r="L341" s="304">
        <f t="shared" ca="1" si="145"/>
        <v>2112.6141986445796</v>
      </c>
      <c r="M341" s="306">
        <f t="shared" ca="1" si="161"/>
        <v>0.32394584645789481</v>
      </c>
      <c r="N341" s="304">
        <f t="shared" ca="1" si="162"/>
        <v>18.560729792830362</v>
      </c>
      <c r="P341" s="310">
        <f t="shared" ca="1" si="163"/>
        <v>23</v>
      </c>
      <c r="Q341" s="304">
        <f t="shared" ca="1" si="164"/>
        <v>0</v>
      </c>
      <c r="R341" s="306">
        <f t="shared" ca="1" si="165"/>
        <v>0</v>
      </c>
      <c r="S341" s="307">
        <f t="shared" ca="1" si="166"/>
        <v>4.5130000000000043</v>
      </c>
      <c r="T341" s="304">
        <f t="shared" ca="1" si="146"/>
        <v>44.272530000000046</v>
      </c>
      <c r="U341" s="311">
        <f t="shared" ca="1" si="147"/>
        <v>0</v>
      </c>
      <c r="V341" s="306">
        <f t="shared" ca="1" si="148"/>
        <v>0.99740085836577019</v>
      </c>
      <c r="W341" s="304">
        <f t="shared" ca="1" si="149"/>
        <v>1.4103337272263008</v>
      </c>
      <c r="Y341" s="314" t="str">
        <f t="shared" ca="1" si="167"/>
        <v/>
      </c>
      <c r="Z341" s="315" t="str">
        <f t="shared" ca="1" si="168"/>
        <v/>
      </c>
      <c r="AA341" s="316" t="str">
        <f t="shared" ca="1" si="169"/>
        <v/>
      </c>
      <c r="AC341" s="310" t="e">
        <f t="shared" ca="1" si="170"/>
        <v>#N/A</v>
      </c>
      <c r="AD341" s="323" t="e">
        <f t="shared" ca="1" si="171"/>
        <v>#N/A</v>
      </c>
      <c r="AE341" s="324">
        <f t="shared" ca="1" si="150"/>
        <v>2048.2276253402233</v>
      </c>
      <c r="AG341" s="306">
        <f t="shared" ca="1" si="172"/>
        <v>-3.8387127067308162</v>
      </c>
      <c r="AH341" s="304">
        <f t="shared" ca="1" si="173"/>
        <v>-0.32319950185392771</v>
      </c>
    </row>
    <row r="342" spans="1:34" x14ac:dyDescent="0.2">
      <c r="A342" s="347">
        <f t="shared" ca="1" si="151"/>
        <v>0.1</v>
      </c>
      <c r="B342" s="304">
        <f t="shared" ca="1" si="152"/>
        <v>15.799999999999962</v>
      </c>
      <c r="D342" s="306">
        <f t="shared" ca="1" si="153"/>
        <v>-0.2962503340212177</v>
      </c>
      <c r="E342" s="307">
        <f t="shared" ca="1" si="154"/>
        <v>-9.9094732594607855</v>
      </c>
      <c r="F342" s="304">
        <f t="shared" ca="1" si="155"/>
        <v>9.9139005714388748</v>
      </c>
      <c r="G342" s="306">
        <f t="shared" ca="1" si="156"/>
        <v>20.373814225375916</v>
      </c>
      <c r="H342" s="307">
        <f t="shared" ca="1" si="157"/>
        <v>5.8600039615398085</v>
      </c>
      <c r="I342" s="304">
        <f t="shared" ca="1" si="158"/>
        <v>21.19981020007944</v>
      </c>
      <c r="J342" s="306">
        <f t="shared" ca="1" si="159"/>
        <v>519.63170179375004</v>
      </c>
      <c r="K342" s="307">
        <f t="shared" ca="1" si="160"/>
        <v>2048.8631731026744</v>
      </c>
      <c r="L342" s="304">
        <f t="shared" ca="1" si="145"/>
        <v>2113.7306847385803</v>
      </c>
      <c r="M342" s="306">
        <f t="shared" ca="1" si="161"/>
        <v>0.28006462471927768</v>
      </c>
      <c r="N342" s="304">
        <f t="shared" ca="1" si="162"/>
        <v>16.046520987329878</v>
      </c>
      <c r="P342" s="310">
        <f t="shared" ca="1" si="163"/>
        <v>23</v>
      </c>
      <c r="Q342" s="304">
        <f t="shared" ca="1" si="164"/>
        <v>0</v>
      </c>
      <c r="R342" s="306">
        <f t="shared" ca="1" si="165"/>
        <v>0</v>
      </c>
      <c r="S342" s="307">
        <f t="shared" ca="1" si="166"/>
        <v>4.5130000000000043</v>
      </c>
      <c r="T342" s="304">
        <f t="shared" ca="1" si="146"/>
        <v>44.272530000000046</v>
      </c>
      <c r="U342" s="311">
        <f t="shared" ca="1" si="147"/>
        <v>0</v>
      </c>
      <c r="V342" s="306">
        <f t="shared" ca="1" si="148"/>
        <v>0.99733679874139336</v>
      </c>
      <c r="W342" s="304">
        <f t="shared" ca="1" si="149"/>
        <v>1.3682194660691684</v>
      </c>
      <c r="Y342" s="314" t="str">
        <f t="shared" ca="1" si="167"/>
        <v/>
      </c>
      <c r="Z342" s="315" t="str">
        <f t="shared" ca="1" si="168"/>
        <v/>
      </c>
      <c r="AA342" s="316" t="str">
        <f t="shared" ca="1" si="169"/>
        <v/>
      </c>
      <c r="AC342" s="310" t="e">
        <f t="shared" ca="1" si="170"/>
        <v>#N/A</v>
      </c>
      <c r="AD342" s="323" t="e">
        <f t="shared" ca="1" si="171"/>
        <v>#N/A</v>
      </c>
      <c r="AE342" s="324">
        <f t="shared" ca="1" si="150"/>
        <v>2048.8631731026744</v>
      </c>
      <c r="AG342" s="306">
        <f t="shared" ca="1" si="172"/>
        <v>-3.4351222646923785</v>
      </c>
      <c r="AH342" s="304">
        <f t="shared" ca="1" si="173"/>
        <v>-0.31250470357329924</v>
      </c>
    </row>
    <row r="343" spans="1:34" x14ac:dyDescent="0.2">
      <c r="A343" s="347">
        <f t="shared" ca="1" si="151"/>
        <v>0.1</v>
      </c>
      <c r="B343" s="304">
        <f t="shared" ca="1" si="152"/>
        <v>15.899999999999961</v>
      </c>
      <c r="D343" s="306">
        <f t="shared" ca="1" si="153"/>
        <v>-0.29136058505105356</v>
      </c>
      <c r="E343" s="307">
        <f t="shared" ca="1" si="154"/>
        <v>-9.893802382987726</v>
      </c>
      <c r="F343" s="304">
        <f t="shared" ca="1" si="155"/>
        <v>9.8980915627273767</v>
      </c>
      <c r="G343" s="306">
        <f t="shared" ca="1" si="156"/>
        <v>20.344678166870811</v>
      </c>
      <c r="H343" s="307">
        <f t="shared" ca="1" si="157"/>
        <v>4.8706237232410361</v>
      </c>
      <c r="I343" s="304">
        <f t="shared" ca="1" si="158"/>
        <v>20.919581859275969</v>
      </c>
      <c r="J343" s="306">
        <f t="shared" ca="1" si="159"/>
        <v>521.66762641336243</v>
      </c>
      <c r="K343" s="307">
        <f t="shared" ca="1" si="160"/>
        <v>2049.3997044869134</v>
      </c>
      <c r="L343" s="304">
        <f t="shared" ca="1" si="145"/>
        <v>2114.7520566720818</v>
      </c>
      <c r="M343" s="306">
        <f t="shared" ca="1" si="161"/>
        <v>0.23498259135488231</v>
      </c>
      <c r="N343" s="304">
        <f t="shared" ca="1" si="162"/>
        <v>13.463510743682061</v>
      </c>
      <c r="P343" s="310">
        <f t="shared" ca="1" si="163"/>
        <v>23</v>
      </c>
      <c r="Q343" s="304">
        <f t="shared" ca="1" si="164"/>
        <v>0</v>
      </c>
      <c r="R343" s="306">
        <f t="shared" ca="1" si="165"/>
        <v>0</v>
      </c>
      <c r="S343" s="307">
        <f t="shared" ca="1" si="166"/>
        <v>4.5130000000000043</v>
      </c>
      <c r="T343" s="304">
        <f t="shared" ca="1" si="146"/>
        <v>44.272530000000046</v>
      </c>
      <c r="U343" s="311">
        <f t="shared" ca="1" si="147"/>
        <v>0</v>
      </c>
      <c r="V343" s="306">
        <f t="shared" ca="1" si="148"/>
        <v>0.9972827222833105</v>
      </c>
      <c r="W343" s="304">
        <f t="shared" ca="1" si="149"/>
        <v>1.3322148495547153</v>
      </c>
      <c r="Y343" s="314" t="str">
        <f t="shared" ca="1" si="167"/>
        <v/>
      </c>
      <c r="Z343" s="315" t="str">
        <f t="shared" ca="1" si="168"/>
        <v/>
      </c>
      <c r="AA343" s="316" t="str">
        <f t="shared" ca="1" si="169"/>
        <v/>
      </c>
      <c r="AC343" s="310" t="e">
        <f t="shared" ca="1" si="170"/>
        <v>#N/A</v>
      </c>
      <c r="AD343" s="323" t="e">
        <f t="shared" ca="1" si="171"/>
        <v>#N/A</v>
      </c>
      <c r="AE343" s="324">
        <f t="shared" ca="1" si="150"/>
        <v>2049.3997044869134</v>
      </c>
      <c r="AG343" s="306">
        <f t="shared" ca="1" si="172"/>
        <v>-3.0148311229308824</v>
      </c>
      <c r="AH343" s="304">
        <f t="shared" ca="1" si="173"/>
        <v>-0.30317293730759298</v>
      </c>
    </row>
    <row r="344" spans="1:34" x14ac:dyDescent="0.2">
      <c r="A344" s="347">
        <f t="shared" ca="1" si="151"/>
        <v>0.1</v>
      </c>
      <c r="B344" s="304">
        <f t="shared" ca="1" si="152"/>
        <v>15.999999999999961</v>
      </c>
      <c r="D344" s="306">
        <f t="shared" ca="1" si="153"/>
        <v>-0.28708252755138425</v>
      </c>
      <c r="E344" s="307">
        <f t="shared" ca="1" si="154"/>
        <v>-9.8787290778330785</v>
      </c>
      <c r="F344" s="304">
        <f t="shared" ca="1" si="155"/>
        <v>9.8828996033982897</v>
      </c>
      <c r="G344" s="306">
        <f t="shared" ca="1" si="156"/>
        <v>20.315969914115673</v>
      </c>
      <c r="H344" s="307">
        <f t="shared" ca="1" si="157"/>
        <v>3.8827508154577282</v>
      </c>
      <c r="I344" s="304">
        <f t="shared" ca="1" si="158"/>
        <v>20.683674418395558</v>
      </c>
      <c r="J344" s="306">
        <f t="shared" ca="1" si="159"/>
        <v>523.70065881741175</v>
      </c>
      <c r="K344" s="307">
        <f t="shared" ca="1" si="160"/>
        <v>2049.8373732138484</v>
      </c>
      <c r="L344" s="304">
        <f t="shared" ca="1" si="145"/>
        <v>2115.6785286687673</v>
      </c>
      <c r="M344" s="306">
        <f t="shared" ca="1" si="161"/>
        <v>0.18884092697679355</v>
      </c>
      <c r="N344" s="304">
        <f t="shared" ca="1" si="162"/>
        <v>10.819788115108443</v>
      </c>
      <c r="P344" s="310">
        <f t="shared" ca="1" si="163"/>
        <v>23</v>
      </c>
      <c r="Q344" s="304">
        <f t="shared" ca="1" si="164"/>
        <v>0</v>
      </c>
      <c r="R344" s="306">
        <f t="shared" ca="1" si="165"/>
        <v>0</v>
      </c>
      <c r="S344" s="307">
        <f t="shared" ca="1" si="166"/>
        <v>4.5130000000000043</v>
      </c>
      <c r="T344" s="304">
        <f t="shared" ca="1" si="146"/>
        <v>44.272530000000046</v>
      </c>
      <c r="U344" s="311">
        <f t="shared" ca="1" si="147"/>
        <v>0</v>
      </c>
      <c r="V344" s="306">
        <f t="shared" ca="1" si="148"/>
        <v>0.99723861204188369</v>
      </c>
      <c r="W344" s="304">
        <f t="shared" ca="1" si="149"/>
        <v>1.3022802295736793</v>
      </c>
      <c r="Y344" s="314" t="str">
        <f t="shared" ca="1" si="167"/>
        <v/>
      </c>
      <c r="Z344" s="315" t="str">
        <f t="shared" ca="1" si="168"/>
        <v/>
      </c>
      <c r="AA344" s="316" t="str">
        <f t="shared" ca="1" si="169"/>
        <v/>
      </c>
      <c r="AC344" s="310">
        <f t="shared" ca="1" si="170"/>
        <v>15.999999999999961</v>
      </c>
      <c r="AD344" s="323">
        <f t="shared" ca="1" si="171"/>
        <v>523.70065881741175</v>
      </c>
      <c r="AE344" s="324">
        <f t="shared" ca="1" si="150"/>
        <v>2049.8373732138484</v>
      </c>
      <c r="AG344" s="306">
        <f t="shared" ca="1" si="172"/>
        <v>-2.5792185615987742</v>
      </c>
      <c r="AH344" s="304">
        <f t="shared" ca="1" si="173"/>
        <v>-0.29519495890864478</v>
      </c>
    </row>
    <row r="345" spans="1:34" x14ac:dyDescent="0.2">
      <c r="A345" s="347">
        <f t="shared" ca="1" si="151"/>
        <v>0.1</v>
      </c>
      <c r="B345" s="304">
        <f t="shared" ca="1" si="152"/>
        <v>16.099999999999962</v>
      </c>
      <c r="D345" s="306">
        <f t="shared" ca="1" si="153"/>
        <v>-0.28343206568259488</v>
      </c>
      <c r="E345" s="307">
        <f t="shared" ca="1" si="154"/>
        <v>-9.8641690152529389</v>
      </c>
      <c r="F345" s="304">
        <f t="shared" ca="1" si="155"/>
        <v>9.8682401722563089</v>
      </c>
      <c r="G345" s="306">
        <f t="shared" ca="1" si="156"/>
        <v>20.287626707547414</v>
      </c>
      <c r="H345" s="307">
        <f t="shared" ca="1" si="157"/>
        <v>2.896333913932434</v>
      </c>
      <c r="I345" s="304">
        <f t="shared" ca="1" si="158"/>
        <v>20.493329343124955</v>
      </c>
      <c r="J345" s="306">
        <f t="shared" ca="1" si="159"/>
        <v>525.73083864849491</v>
      </c>
      <c r="K345" s="307">
        <f t="shared" ca="1" si="160"/>
        <v>2050.1763274503178</v>
      </c>
      <c r="L345" s="304">
        <f t="shared" ca="1" si="145"/>
        <v>2116.5103090568027</v>
      </c>
      <c r="M345" s="306">
        <f t="shared" ca="1" si="161"/>
        <v>0.14180534709204098</v>
      </c>
      <c r="N345" s="304">
        <f t="shared" ca="1" si="162"/>
        <v>8.1248479007616901</v>
      </c>
      <c r="P345" s="310">
        <f t="shared" ca="1" si="163"/>
        <v>23</v>
      </c>
      <c r="Q345" s="304">
        <f t="shared" ca="1" si="164"/>
        <v>0</v>
      </c>
      <c r="R345" s="306">
        <f t="shared" ca="1" si="165"/>
        <v>0</v>
      </c>
      <c r="S345" s="307">
        <f t="shared" ca="1" si="166"/>
        <v>4.5130000000000043</v>
      </c>
      <c r="T345" s="304">
        <f t="shared" ca="1" si="146"/>
        <v>44.272530000000046</v>
      </c>
      <c r="U345" s="311">
        <f t="shared" ca="1" si="147"/>
        <v>0</v>
      </c>
      <c r="V345" s="306">
        <f t="shared" ca="1" si="148"/>
        <v>0.99720445189818196</v>
      </c>
      <c r="W345" s="304">
        <f t="shared" ca="1" si="149"/>
        <v>1.2783778105264085</v>
      </c>
      <c r="Y345" s="314" t="str">
        <f t="shared" ca="1" si="167"/>
        <v/>
      </c>
      <c r="Z345" s="315" t="str">
        <f t="shared" ca="1" si="168"/>
        <v/>
      </c>
      <c r="AA345" s="316" t="str">
        <f t="shared" ca="1" si="169"/>
        <v/>
      </c>
      <c r="AC345" s="310" t="e">
        <f t="shared" ca="1" si="170"/>
        <v>#N/A</v>
      </c>
      <c r="AD345" s="323" t="e">
        <f t="shared" ca="1" si="171"/>
        <v>#N/A</v>
      </c>
      <c r="AE345" s="324">
        <f t="shared" ca="1" si="150"/>
        <v>2050.1763274503178</v>
      </c>
      <c r="AG345" s="306">
        <f t="shared" ca="1" si="172"/>
        <v>-2.1301006153773661</v>
      </c>
      <c r="AH345" s="304">
        <f t="shared" ca="1" si="173"/>
        <v>-0.2885619830652954</v>
      </c>
    </row>
    <row r="346" spans="1:34" x14ac:dyDescent="0.2">
      <c r="A346" s="347">
        <f t="shared" ca="1" si="151"/>
        <v>0.1</v>
      </c>
      <c r="B346" s="304">
        <f t="shared" ca="1" si="152"/>
        <v>16.199999999999964</v>
      </c>
      <c r="D346" s="306">
        <f t="shared" ca="1" si="153"/>
        <v>-0.28042234449604864</v>
      </c>
      <c r="E346" s="307">
        <f t="shared" ca="1" si="154"/>
        <v>-9.8500340936027868</v>
      </c>
      <c r="F346" s="304">
        <f t="shared" ca="1" si="155"/>
        <v>9.8540249815204923</v>
      </c>
      <c r="G346" s="306">
        <f t="shared" ca="1" si="156"/>
        <v>20.25958447309781</v>
      </c>
      <c r="H346" s="307">
        <f t="shared" ca="1" si="157"/>
        <v>1.9113305045721551</v>
      </c>
      <c r="I346" s="304">
        <f t="shared" ca="1" si="158"/>
        <v>20.349544155098265</v>
      </c>
      <c r="J346" s="306">
        <f t="shared" ca="1" si="159"/>
        <v>527.75819920752713</v>
      </c>
      <c r="K346" s="307">
        <f t="shared" ca="1" si="160"/>
        <v>2050.416710671243</v>
      </c>
      <c r="L346" s="304">
        <f t="shared" ca="1" si="145"/>
        <v>2117.2476010685791</v>
      </c>
      <c r="M346" s="306">
        <f t="shared" ca="1" si="161"/>
        <v>9.4063629478719712E-2</v>
      </c>
      <c r="N346" s="304">
        <f t="shared" ca="1" si="162"/>
        <v>5.3894489748129955</v>
      </c>
      <c r="P346" s="310">
        <f t="shared" ca="1" si="163"/>
        <v>23</v>
      </c>
      <c r="Q346" s="304">
        <f t="shared" ca="1" si="164"/>
        <v>0</v>
      </c>
      <c r="R346" s="306">
        <f t="shared" ca="1" si="165"/>
        <v>0</v>
      </c>
      <c r="S346" s="307">
        <f t="shared" ca="1" si="166"/>
        <v>4.5130000000000043</v>
      </c>
      <c r="T346" s="304">
        <f t="shared" ca="1" si="146"/>
        <v>44.272530000000046</v>
      </c>
      <c r="U346" s="311">
        <f t="shared" ca="1" si="147"/>
        <v>0</v>
      </c>
      <c r="V346" s="306">
        <f t="shared" ca="1" si="148"/>
        <v>0.99718022647556492</v>
      </c>
      <c r="W346" s="304">
        <f t="shared" ca="1" si="149"/>
        <v>1.2604714242647306</v>
      </c>
      <c r="Y346" s="314" t="str">
        <f t="shared" ca="1" si="167"/>
        <v/>
      </c>
      <c r="Z346" s="315" t="str">
        <f t="shared" ca="1" si="168"/>
        <v/>
      </c>
      <c r="AA346" s="316" t="str">
        <f t="shared" ca="1" si="169"/>
        <v/>
      </c>
      <c r="AC346" s="310" t="e">
        <f t="shared" ca="1" si="170"/>
        <v>#N/A</v>
      </c>
      <c r="AD346" s="323" t="e">
        <f t="shared" ca="1" si="171"/>
        <v>#N/A</v>
      </c>
      <c r="AE346" s="324">
        <f t="shared" ca="1" si="150"/>
        <v>2050.416710671243</v>
      </c>
      <c r="AG346" s="306">
        <f t="shared" ca="1" si="172"/>
        <v>-1.6697185250557136</v>
      </c>
      <c r="AH346" s="304">
        <f t="shared" ca="1" si="173"/>
        <v>-0.28326563494934798</v>
      </c>
    </row>
    <row r="347" spans="1:34" x14ac:dyDescent="0.2">
      <c r="A347" s="347">
        <f t="shared" ca="1" si="151"/>
        <v>0.1</v>
      </c>
      <c r="B347" s="304">
        <f t="shared" ca="1" si="152"/>
        <v>16.299999999999965</v>
      </c>
      <c r="D347" s="306">
        <f t="shared" ca="1" si="153"/>
        <v>-0.27806320191283046</v>
      </c>
      <c r="E347" s="307">
        <f t="shared" ca="1" si="154"/>
        <v>-9.8362330493856245</v>
      </c>
      <c r="F347" s="304">
        <f t="shared" ca="1" si="155"/>
        <v>9.8401625873805578</v>
      </c>
      <c r="G347" s="306">
        <f t="shared" ca="1" si="156"/>
        <v>20.231778152906529</v>
      </c>
      <c r="H347" s="307">
        <f t="shared" ca="1" si="157"/>
        <v>0.92770719963359261</v>
      </c>
      <c r="I347" s="304">
        <f t="shared" ca="1" si="158"/>
        <v>20.25303651003172</v>
      </c>
      <c r="J347" s="306">
        <f t="shared" ca="1" si="159"/>
        <v>529.7827673388274</v>
      </c>
      <c r="K347" s="307">
        <f t="shared" ca="1" si="160"/>
        <v>2050.5586625564533</v>
      </c>
      <c r="L347" s="304">
        <f t="shared" ca="1" si="145"/>
        <v>2117.890603679637</v>
      </c>
      <c r="M347" s="306">
        <f t="shared" ca="1" si="161"/>
        <v>4.5821865827214328E-2</v>
      </c>
      <c r="N347" s="304">
        <f t="shared" ca="1" si="162"/>
        <v>2.6253995213141135</v>
      </c>
      <c r="P347" s="310">
        <f t="shared" ca="1" si="163"/>
        <v>23</v>
      </c>
      <c r="Q347" s="304">
        <f t="shared" ca="1" si="164"/>
        <v>0</v>
      </c>
      <c r="R347" s="306">
        <f t="shared" ca="1" si="165"/>
        <v>0</v>
      </c>
      <c r="S347" s="307">
        <f t="shared" ca="1" si="166"/>
        <v>4.5130000000000043</v>
      </c>
      <c r="T347" s="304">
        <f t="shared" ca="1" si="146"/>
        <v>44.272530000000046</v>
      </c>
      <c r="U347" s="311">
        <f t="shared" ca="1" si="147"/>
        <v>0</v>
      </c>
      <c r="V347" s="306">
        <f t="shared" ca="1" si="148"/>
        <v>0.99716592104787682</v>
      </c>
      <c r="W347" s="304">
        <f t="shared" ca="1" si="149"/>
        <v>1.2485262993842046</v>
      </c>
      <c r="Y347" s="314" t="str">
        <f t="shared" ca="1" si="167"/>
        <v>Apogée</v>
      </c>
      <c r="Z347" s="315" t="str">
        <f t="shared" ca="1" si="168"/>
        <v/>
      </c>
      <c r="AA347" s="316" t="str">
        <f t="shared" ca="1" si="169"/>
        <v/>
      </c>
      <c r="AC347" s="310" t="e">
        <f t="shared" ca="1" si="170"/>
        <v>#N/A</v>
      </c>
      <c r="AD347" s="323" t="e">
        <f t="shared" ca="1" si="171"/>
        <v>#N/A</v>
      </c>
      <c r="AE347" s="324">
        <f t="shared" ca="1" si="150"/>
        <v>2050.5586625564533</v>
      </c>
      <c r="AG347" s="306">
        <f t="shared" ca="1" si="172"/>
        <v>-1.2007019429603825</v>
      </c>
      <c r="AH347" s="304">
        <f t="shared" ca="1" si="173"/>
        <v>-0.27929790034671603</v>
      </c>
    </row>
    <row r="348" spans="1:34" x14ac:dyDescent="0.2">
      <c r="A348" s="347">
        <f t="shared" ca="1" si="151"/>
        <v>0.1</v>
      </c>
      <c r="B348" s="304">
        <f t="shared" ca="1" si="152"/>
        <v>16.399999999999967</v>
      </c>
      <c r="D348" s="306">
        <f t="shared" ca="1" si="153"/>
        <v>-0.27636069105083039</v>
      </c>
      <c r="E348" s="307">
        <f t="shared" ca="1" si="154"/>
        <v>-9.8226722328035585</v>
      </c>
      <c r="F348" s="304">
        <f t="shared" ca="1" si="155"/>
        <v>9.8265591650713695</v>
      </c>
      <c r="G348" s="306">
        <f t="shared" ca="1" si="156"/>
        <v>20.204142083801447</v>
      </c>
      <c r="H348" s="307">
        <f t="shared" ca="1" si="157"/>
        <v>-5.4560023646763267E-2</v>
      </c>
      <c r="I348" s="304">
        <f t="shared" ca="1" si="158"/>
        <v>20.204215751635029</v>
      </c>
      <c r="J348" s="306">
        <f t="shared" ca="1" si="159"/>
        <v>531.80456335066276</v>
      </c>
      <c r="K348" s="307">
        <f t="shared" ca="1" si="160"/>
        <v>2050.6023199152528</v>
      </c>
      <c r="L348" s="304">
        <f t="shared" ca="1" si="145"/>
        <v>2118.4395124813936</v>
      </c>
      <c r="M348" s="306">
        <f t="shared" ca="1" si="161"/>
        <v>-2.7004309708976069E-3</v>
      </c>
      <c r="N348" s="304">
        <f t="shared" ca="1" si="162"/>
        <v>-0.15472329749884811</v>
      </c>
      <c r="P348" s="310">
        <f t="shared" ca="1" si="163"/>
        <v>23</v>
      </c>
      <c r="Q348" s="304">
        <f t="shared" ca="1" si="164"/>
        <v>0</v>
      </c>
      <c r="R348" s="306">
        <f t="shared" ca="1" si="165"/>
        <v>0</v>
      </c>
      <c r="S348" s="307">
        <f t="shared" ca="1" si="166"/>
        <v>4.5130000000000043</v>
      </c>
      <c r="T348" s="304">
        <f t="shared" ca="1" si="146"/>
        <v>44.272530000000046</v>
      </c>
      <c r="U348" s="311">
        <f t="shared" ca="1" si="147"/>
        <v>0</v>
      </c>
      <c r="V348" s="306">
        <f t="shared" ca="1" si="148"/>
        <v>0.99716152144493109</v>
      </c>
      <c r="W348" s="304">
        <f t="shared" ca="1" si="149"/>
        <v>1.2425088264586406</v>
      </c>
      <c r="Y348" s="314" t="str">
        <f t="shared" ca="1" si="167"/>
        <v/>
      </c>
      <c r="Z348" s="315" t="str">
        <f t="shared" ca="1" si="168"/>
        <v>Para</v>
      </c>
      <c r="AA348" s="316" t="str">
        <f t="shared" ca="1" si="169"/>
        <v/>
      </c>
      <c r="AC348" s="310" t="e">
        <f t="shared" ca="1" si="170"/>
        <v>#N/A</v>
      </c>
      <c r="AD348" s="323" t="e">
        <f t="shared" ca="1" si="171"/>
        <v>#N/A</v>
      </c>
      <c r="AE348" s="324" t="e">
        <f t="shared" ca="1" si="150"/>
        <v>#N/A</v>
      </c>
      <c r="AG348" s="306">
        <f t="shared" ca="1" si="172"/>
        <v>-0.72600629215545454</v>
      </c>
      <c r="AH348" s="304">
        <f t="shared" ca="1" si="173"/>
        <v>-0.27665107453671689</v>
      </c>
    </row>
    <row r="349" spans="1:34" x14ac:dyDescent="0.2">
      <c r="A349" s="347">
        <f t="shared" ca="1" si="151"/>
        <v>0.1</v>
      </c>
      <c r="B349" s="304">
        <f t="shared" ca="1" si="152"/>
        <v>16.499999999999968</v>
      </c>
      <c r="D349" s="306">
        <f t="shared" ca="1" si="153"/>
        <v>-0.27531670641940947</v>
      </c>
      <c r="E349" s="307">
        <f t="shared" ca="1" si="154"/>
        <v>-9.8092565244319569</v>
      </c>
      <c r="F349" s="304">
        <f t="shared" ca="1" si="155"/>
        <v>9.8131194250831655</v>
      </c>
      <c r="G349" s="306">
        <f t="shared" ca="1" si="156"/>
        <v>20.176610413159505</v>
      </c>
      <c r="H349" s="307">
        <f t="shared" ca="1" si="157"/>
        <v>-1.0354856760899591</v>
      </c>
      <c r="I349" s="304">
        <f t="shared" ca="1" si="158"/>
        <v>20.203164067784137</v>
      </c>
      <c r="J349" s="306">
        <f t="shared" ca="1" si="159"/>
        <v>533.82360097551077</v>
      </c>
      <c r="K349" s="307">
        <f t="shared" ca="1" si="160"/>
        <v>2050.5478176302659</v>
      </c>
      <c r="L349" s="304">
        <f t="shared" ca="1" si="145"/>
        <v>2118.8945205806513</v>
      </c>
      <c r="M349" s="306">
        <f t="shared" ca="1" si="161"/>
        <v>-5.1276105484914729E-2</v>
      </c>
      <c r="N349" s="304">
        <f t="shared" ca="1" si="162"/>
        <v>-2.9379044341532254</v>
      </c>
      <c r="P349" s="310">
        <f t="shared" ca="1" si="163"/>
        <v>23</v>
      </c>
      <c r="Q349" s="304">
        <f t="shared" ca="1" si="164"/>
        <v>0</v>
      </c>
      <c r="R349" s="306">
        <f t="shared" ca="1" si="165"/>
        <v>0</v>
      </c>
      <c r="S349" s="307">
        <f t="shared" ca="1" si="166"/>
        <v>4.5130000000000043</v>
      </c>
      <c r="T349" s="304">
        <f t="shared" ca="1" si="146"/>
        <v>44.272530000000046</v>
      </c>
      <c r="U349" s="311">
        <f t="shared" ca="1" si="147"/>
        <v>0</v>
      </c>
      <c r="V349" s="306">
        <f t="shared" ca="1" si="148"/>
        <v>0.9971670139561164</v>
      </c>
      <c r="W349" s="304">
        <f t="shared" ca="1" si="149"/>
        <v>1.2423863211703257</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-0.24882651464484512</v>
      </c>
      <c r="AH349" s="304">
        <f t="shared" ca="1" si="173"/>
        <v>-0.2753177102722445</v>
      </c>
    </row>
    <row r="350" spans="1:34" x14ac:dyDescent="0.2">
      <c r="A350" s="347">
        <f t="shared" ca="1" si="151"/>
        <v>0.1</v>
      </c>
      <c r="B350" s="304">
        <f t="shared" ca="1" si="152"/>
        <v>16.599999999999969</v>
      </c>
      <c r="D350" s="306">
        <f t="shared" ca="1" si="153"/>
        <v>-0.27492874223626479</v>
      </c>
      <c r="E350" s="307">
        <f t="shared" ca="1" si="154"/>
        <v>-9.7958903567694708</v>
      </c>
      <c r="F350" s="304">
        <f t="shared" ca="1" si="155"/>
        <v>9.7997476342585834</v>
      </c>
      <c r="G350" s="306">
        <f t="shared" ca="1" si="156"/>
        <v>20.149117538935879</v>
      </c>
      <c r="H350" s="307">
        <f t="shared" ca="1" si="157"/>
        <v>-2.0150747117669061</v>
      </c>
      <c r="I350" s="304">
        <f t="shared" ca="1" si="158"/>
        <v>20.249628729728748</v>
      </c>
      <c r="J350" s="306">
        <f t="shared" ca="1" si="159"/>
        <v>535.83988737311552</v>
      </c>
      <c r="K350" s="307">
        <f t="shared" ca="1" si="160"/>
        <v>2050.3952896108731</v>
      </c>
      <c r="L350" s="304">
        <f t="shared" ca="1" si="145"/>
        <v>2119.2558195174288</v>
      </c>
      <c r="M350" s="306">
        <f t="shared" ca="1" si="161"/>
        <v>-9.9676660003129525E-2</v>
      </c>
      <c r="N350" s="304">
        <f t="shared" ca="1" si="162"/>
        <v>-5.711051934139781</v>
      </c>
      <c r="P350" s="310">
        <f t="shared" ca="1" si="163"/>
        <v>23</v>
      </c>
      <c r="Q350" s="304">
        <f t="shared" ca="1" si="164"/>
        <v>0</v>
      </c>
      <c r="R350" s="306">
        <f t="shared" ca="1" si="165"/>
        <v>0</v>
      </c>
      <c r="S350" s="307">
        <f t="shared" ca="1" si="166"/>
        <v>4.5130000000000043</v>
      </c>
      <c r="T350" s="304">
        <f t="shared" ca="1" si="146"/>
        <v>44.272530000000046</v>
      </c>
      <c r="U350" s="311">
        <f t="shared" ca="1" si="147"/>
        <v>0</v>
      </c>
      <c r="V350" s="306">
        <f t="shared" ca="1" si="148"/>
        <v>0.99718238523309077</v>
      </c>
      <c r="W350" s="304">
        <f t="shared" ca="1" si="149"/>
        <v>1.2481267875760611</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0.2275076324718282</v>
      </c>
      <c r="AH350" s="304">
        <f t="shared" ca="1" si="173"/>
        <v>-0.27529056529366819</v>
      </c>
    </row>
    <row r="351" spans="1:34" x14ac:dyDescent="0.2">
      <c r="A351" s="347">
        <f t="shared" ca="1" si="151"/>
        <v>0.1</v>
      </c>
      <c r="B351" s="304">
        <f t="shared" ca="1" si="152"/>
        <v>16.699999999999971</v>
      </c>
      <c r="D351" s="306">
        <f t="shared" ca="1" si="153"/>
        <v>-0.27518980217520339</v>
      </c>
      <c r="E351" s="307">
        <f t="shared" ca="1" si="154"/>
        <v>-9.7824787941592071</v>
      </c>
      <c r="F351" s="304">
        <f t="shared" ca="1" si="155"/>
        <v>9.7863486952691296</v>
      </c>
      <c r="G351" s="306">
        <f t="shared" ca="1" si="156"/>
        <v>20.121598558718357</v>
      </c>
      <c r="H351" s="307">
        <f t="shared" ca="1" si="157"/>
        <v>-2.9933225911828267</v>
      </c>
      <c r="I351" s="304">
        <f t="shared" ca="1" si="158"/>
        <v>20.343026045628072</v>
      </c>
      <c r="J351" s="306">
        <f t="shared" ca="1" si="159"/>
        <v>537.85342317799825</v>
      </c>
      <c r="K351" s="307">
        <f t="shared" ca="1" si="160"/>
        <v>2050.1448697457254</v>
      </c>
      <c r="L351" s="304">
        <f t="shared" ca="1" si="145"/>
        <v>2119.5236001915637</v>
      </c>
      <c r="M351" s="306">
        <f t="shared" ca="1" si="161"/>
        <v>-0.14767864681438347</v>
      </c>
      <c r="N351" s="304">
        <f t="shared" ca="1" si="162"/>
        <v>-8.4613631866672723</v>
      </c>
      <c r="P351" s="310">
        <f t="shared" ca="1" si="163"/>
        <v>23</v>
      </c>
      <c r="Q351" s="304">
        <f t="shared" ca="1" si="164"/>
        <v>0</v>
      </c>
      <c r="R351" s="306">
        <f t="shared" ca="1" si="165"/>
        <v>0</v>
      </c>
      <c r="S351" s="307">
        <f t="shared" ca="1" si="166"/>
        <v>4.5130000000000043</v>
      </c>
      <c r="T351" s="304">
        <f t="shared" ca="1" si="146"/>
        <v>44.272530000000046</v>
      </c>
      <c r="U351" s="311">
        <f t="shared" ca="1" si="147"/>
        <v>0</v>
      </c>
      <c r="V351" s="306">
        <f t="shared" ca="1" si="148"/>
        <v>0.99720762219260006</v>
      </c>
      <c r="W351" s="304">
        <f t="shared" ca="1" si="149"/>
        <v>1.2596986839337498</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0.69964709753724608</v>
      </c>
      <c r="AH351" s="304">
        <f t="shared" ca="1" si="173"/>
        <v>-0.27656254987282514</v>
      </c>
    </row>
    <row r="352" spans="1:34" x14ac:dyDescent="0.2">
      <c r="A352" s="347">
        <f t="shared" ca="1" si="151"/>
        <v>0.1</v>
      </c>
      <c r="B352" s="304">
        <f t="shared" ca="1" si="152"/>
        <v>16.799999999999972</v>
      </c>
      <c r="D352" s="306">
        <f t="shared" ca="1" si="153"/>
        <v>-0.27608846821809913</v>
      </c>
      <c r="E352" s="307">
        <f t="shared" ca="1" si="154"/>
        <v>-9.7689286185851163</v>
      </c>
      <c r="F352" s="304">
        <f t="shared" ca="1" si="155"/>
        <v>9.7728292319724037</v>
      </c>
      <c r="G352" s="306">
        <f t="shared" ca="1" si="156"/>
        <v>20.093989711896548</v>
      </c>
      <c r="H352" s="307">
        <f t="shared" ca="1" si="157"/>
        <v>-3.9702154530413383</v>
      </c>
      <c r="I352" s="304">
        <f t="shared" ca="1" si="158"/>
        <v>20.482456719968251</v>
      </c>
      <c r="J352" s="306">
        <f t="shared" ca="1" si="159"/>
        <v>539.86420259152897</v>
      </c>
      <c r="K352" s="307">
        <f t="shared" ca="1" si="160"/>
        <v>2049.7966928435139</v>
      </c>
      <c r="L352" s="304">
        <f t="shared" ca="1" si="145"/>
        <v>2119.6980537878489</v>
      </c>
      <c r="M352" s="306">
        <f t="shared" ca="1" si="161"/>
        <v>-0.19506971125543449</v>
      </c>
      <c r="N352" s="304">
        <f t="shared" ca="1" si="162"/>
        <v>-11.176671165772007</v>
      </c>
      <c r="P352" s="310">
        <f t="shared" ca="1" si="163"/>
        <v>23</v>
      </c>
      <c r="Q352" s="304">
        <f t="shared" ca="1" si="164"/>
        <v>0</v>
      </c>
      <c r="R352" s="306">
        <f t="shared" ca="1" si="165"/>
        <v>0</v>
      </c>
      <c r="S352" s="307">
        <f t="shared" ca="1" si="166"/>
        <v>4.5130000000000043</v>
      </c>
      <c r="T352" s="304">
        <f t="shared" ca="1" si="146"/>
        <v>44.272530000000046</v>
      </c>
      <c r="U352" s="311">
        <f t="shared" ca="1" si="147"/>
        <v>0</v>
      </c>
      <c r="V352" s="306">
        <f t="shared" ca="1" si="148"/>
        <v>0.99724271192048919</v>
      </c>
      <c r="W352" s="304">
        <f t="shared" ca="1" si="149"/>
        <v>1.2770706935788751</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1.1643407105885126</v>
      </c>
      <c r="AH352" s="304">
        <f t="shared" ca="1" si="173"/>
        <v>-0.27912667492438481</v>
      </c>
    </row>
    <row r="353" spans="1:34" x14ac:dyDescent="0.2">
      <c r="A353" s="347">
        <f t="shared" ca="1" si="151"/>
        <v>0.1</v>
      </c>
      <c r="B353" s="304">
        <f t="shared" ca="1" si="152"/>
        <v>16.899999999999974</v>
      </c>
      <c r="D353" s="306">
        <f t="shared" ca="1" si="153"/>
        <v>-0.27760912351934952</v>
      </c>
      <c r="E353" s="307">
        <f t="shared" ca="1" si="154"/>
        <v>-9.7551493681491621</v>
      </c>
      <c r="F353" s="304">
        <f t="shared" ca="1" si="155"/>
        <v>9.7590986274533673</v>
      </c>
      <c r="G353" s="306">
        <f t="shared" ca="1" si="156"/>
        <v>20.066228799544614</v>
      </c>
      <c r="H353" s="307">
        <f t="shared" ca="1" si="157"/>
        <v>-4.945730389856255</v>
      </c>
      <c r="I353" s="304">
        <f t="shared" ca="1" si="158"/>
        <v>20.666731413671137</v>
      </c>
      <c r="J353" s="306">
        <f t="shared" ca="1" si="159"/>
        <v>541.87221351710104</v>
      </c>
      <c r="K353" s="307">
        <f t="shared" ca="1" si="160"/>
        <v>2049.3508955513689</v>
      </c>
      <c r="L353" s="304">
        <f t="shared" ca="1" si="145"/>
        <v>2119.7793726893183</v>
      </c>
      <c r="M353" s="306">
        <f t="shared" ca="1" si="161"/>
        <v>-0.24165388845511931</v>
      </c>
      <c r="N353" s="304">
        <f t="shared" ca="1" si="162"/>
        <v>-13.845747911403507</v>
      </c>
      <c r="P353" s="310">
        <f t="shared" ca="1" si="163"/>
        <v>23</v>
      </c>
      <c r="Q353" s="304">
        <f t="shared" ca="1" si="164"/>
        <v>0</v>
      </c>
      <c r="R353" s="306">
        <f t="shared" ca="1" si="165"/>
        <v>0</v>
      </c>
      <c r="S353" s="307">
        <f t="shared" ca="1" si="166"/>
        <v>4.5130000000000043</v>
      </c>
      <c r="T353" s="304">
        <f t="shared" ca="1" si="146"/>
        <v>44.272530000000046</v>
      </c>
      <c r="U353" s="311">
        <f t="shared" ca="1" si="147"/>
        <v>0</v>
      </c>
      <c r="V353" s="306">
        <f t="shared" ca="1" si="148"/>
        <v>0.99728764157797234</v>
      </c>
      <c r="W353" s="304">
        <f t="shared" ca="1" si="149"/>
        <v>1.3002115032781716</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1.61854460866046</v>
      </c>
      <c r="AH353" s="304">
        <f t="shared" ca="1" si="173"/>
        <v>-0.28297600123617855</v>
      </c>
    </row>
    <row r="354" spans="1:34" x14ac:dyDescent="0.2">
      <c r="A354" s="347">
        <f t="shared" ca="1" si="151"/>
        <v>0.1</v>
      </c>
      <c r="B354" s="304">
        <f t="shared" ca="1" si="152"/>
        <v>16.999999999999975</v>
      </c>
      <c r="D354" s="306">
        <f t="shared" ca="1" si="153"/>
        <v>-0.27973231210796934</v>
      </c>
      <c r="E354" s="307">
        <f t="shared" ca="1" si="154"/>
        <v>-9.7410542797633948</v>
      </c>
      <c r="F354" s="304">
        <f t="shared" ca="1" si="155"/>
        <v>9.7450699662821307</v>
      </c>
      <c r="G354" s="306">
        <f t="shared" ca="1" si="156"/>
        <v>20.038255568333817</v>
      </c>
      <c r="H354" s="307">
        <f t="shared" ca="1" si="157"/>
        <v>-5.9198358178325945</v>
      </c>
      <c r="I354" s="304">
        <f t="shared" ca="1" si="158"/>
        <v>20.894404569931034</v>
      </c>
      <c r="J354" s="306">
        <f t="shared" ca="1" si="159"/>
        <v>543.87743773549494</v>
      </c>
      <c r="K354" s="307">
        <f t="shared" ca="1" si="160"/>
        <v>2048.8076172409847</v>
      </c>
      <c r="L354" s="304">
        <f t="shared" ca="1" si="145"/>
        <v>2119.7677513686276</v>
      </c>
      <c r="M354" s="306">
        <f t="shared" ca="1" si="161"/>
        <v>-0.28725584798189829</v>
      </c>
      <c r="N354" s="304">
        <f t="shared" ca="1" si="162"/>
        <v>-16.458547729814338</v>
      </c>
      <c r="P354" s="310">
        <f t="shared" ca="1" si="163"/>
        <v>23</v>
      </c>
      <c r="Q354" s="304">
        <f t="shared" ca="1" si="164"/>
        <v>0</v>
      </c>
      <c r="R354" s="306">
        <f t="shared" ca="1" si="165"/>
        <v>0</v>
      </c>
      <c r="S354" s="307">
        <f t="shared" ca="1" si="166"/>
        <v>4.5130000000000043</v>
      </c>
      <c r="T354" s="304">
        <f t="shared" ca="1" si="146"/>
        <v>44.272530000000046</v>
      </c>
      <c r="U354" s="311">
        <f t="shared" ca="1" si="147"/>
        <v>0</v>
      </c>
      <c r="V354" s="306">
        <f t="shared" ca="1" si="148"/>
        <v>0.99734239831112803</v>
      </c>
      <c r="W354" s="304">
        <f t="shared" ca="1" si="149"/>
        <v>1.3290895913056266</v>
      </c>
      <c r="Y354" s="314" t="str">
        <f t="shared" ca="1" si="167"/>
        <v/>
      </c>
      <c r="Z354" s="315" t="str">
        <f t="shared" ca="1" si="168"/>
        <v/>
      </c>
      <c r="AA354" s="316" t="str">
        <f t="shared" ca="1" si="169"/>
        <v/>
      </c>
      <c r="AC354" s="310">
        <f t="shared" ca="1" si="170"/>
        <v>16.999999999999975</v>
      </c>
      <c r="AD354" s="323">
        <f t="shared" ca="1" si="171"/>
        <v>543.87743773549494</v>
      </c>
      <c r="AE354" s="324" t="e">
        <f t="shared" ca="1" si="150"/>
        <v>#N/A</v>
      </c>
      <c r="AG354" s="306">
        <f t="shared" ca="1" si="172"/>
        <v>2.0595155930233409</v>
      </c>
      <c r="AH354" s="304">
        <f t="shared" ca="1" si="173"/>
        <v>-0.28810359035634175</v>
      </c>
    </row>
    <row r="355" spans="1:34" x14ac:dyDescent="0.2">
      <c r="A355" s="347">
        <f t="shared" ca="1" si="151"/>
        <v>0.1</v>
      </c>
      <c r="B355" s="304">
        <f t="shared" ca="1" si="152"/>
        <v>17.099999999999977</v>
      </c>
      <c r="D355" s="306">
        <f t="shared" ca="1" si="153"/>
        <v>-0.28243520851893772</v>
      </c>
      <c r="E355" s="307">
        <f t="shared" ca="1" si="154"/>
        <v>-9.7265610969524907</v>
      </c>
      <c r="F355" s="304">
        <f t="shared" ca="1" si="155"/>
        <v>9.7306608418832869</v>
      </c>
      <c r="G355" s="306">
        <f t="shared" ca="1" si="156"/>
        <v>20.010012047481922</v>
      </c>
      <c r="H355" s="307">
        <f t="shared" ca="1" si="157"/>
        <v>-6.8924919275278436</v>
      </c>
      <c r="I355" s="304">
        <f t="shared" ca="1" si="158"/>
        <v>21.163814096504634</v>
      </c>
      <c r="J355" s="306">
        <f t="shared" ca="1" si="159"/>
        <v>545.87985111628575</v>
      </c>
      <c r="K355" s="307">
        <f t="shared" ca="1" si="160"/>
        <v>2048.1670008537167</v>
      </c>
      <c r="L355" s="304">
        <f t="shared" ca="1" si="145"/>
        <v>2119.6633872482789</v>
      </c>
      <c r="M355" s="306">
        <f t="shared" ca="1" si="161"/>
        <v>-0.33172390154674541</v>
      </c>
      <c r="N355" s="304">
        <f t="shared" ca="1" si="162"/>
        <v>-19.006379522241755</v>
      </c>
      <c r="P355" s="310">
        <f t="shared" ca="1" si="163"/>
        <v>23</v>
      </c>
      <c r="Q355" s="304">
        <f t="shared" ca="1" si="164"/>
        <v>0</v>
      </c>
      <c r="R355" s="306">
        <f t="shared" ca="1" si="165"/>
        <v>0</v>
      </c>
      <c r="S355" s="307">
        <f t="shared" ca="1" si="166"/>
        <v>4.5130000000000043</v>
      </c>
      <c r="T355" s="304">
        <f t="shared" ca="1" si="146"/>
        <v>44.272530000000046</v>
      </c>
      <c r="U355" s="311">
        <f t="shared" ca="1" si="147"/>
        <v>0</v>
      </c>
      <c r="V355" s="306">
        <f t="shared" ca="1" si="148"/>
        <v>0.99740696916449745</v>
      </c>
      <c r="W355" s="304">
        <f t="shared" ca="1" si="149"/>
        <v>1.3636730272019426</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2.4848822900173073</v>
      </c>
      <c r="AH355" s="304">
        <f t="shared" ca="1" si="173"/>
        <v>-0.29450245763474969</v>
      </c>
    </row>
    <row r="356" spans="1:34" x14ac:dyDescent="0.2">
      <c r="A356" s="347">
        <f t="shared" ca="1" si="151"/>
        <v>0.1</v>
      </c>
      <c r="B356" s="304">
        <f t="shared" ca="1" si="152"/>
        <v>17.199999999999978</v>
      </c>
      <c r="D356" s="306">
        <f t="shared" ca="1" si="153"/>
        <v>-0.28569216423408572</v>
      </c>
      <c r="E356" s="307">
        <f t="shared" ca="1" si="154"/>
        <v>-9.7115927161328628</v>
      </c>
      <c r="F356" s="304">
        <f t="shared" ca="1" si="155"/>
        <v>9.7157940023834204</v>
      </c>
      <c r="G356" s="306">
        <f t="shared" ca="1" si="156"/>
        <v>19.981442831058512</v>
      </c>
      <c r="H356" s="307">
        <f t="shared" ca="1" si="157"/>
        <v>-7.8636511991411302</v>
      </c>
      <c r="I356" s="304">
        <f t="shared" ca="1" si="158"/>
        <v>21.473124313723268</v>
      </c>
      <c r="J356" s="306">
        <f t="shared" ca="1" si="159"/>
        <v>547.8794238602128</v>
      </c>
      <c r="K356" s="307">
        <f t="shared" ca="1" si="160"/>
        <v>2047.4291936973832</v>
      </c>
      <c r="L356" s="304">
        <f t="shared" ca="1" si="145"/>
        <v>2119.4664815216388</v>
      </c>
      <c r="M356" s="306">
        <f t="shared" ca="1" si="161"/>
        <v>-0.37493171819624094</v>
      </c>
      <c r="N356" s="304">
        <f t="shared" ca="1" si="162"/>
        <v>-21.482005058232936</v>
      </c>
      <c r="P356" s="310">
        <f t="shared" ca="1" si="163"/>
        <v>23</v>
      </c>
      <c r="Q356" s="304">
        <f t="shared" ca="1" si="164"/>
        <v>0</v>
      </c>
      <c r="R356" s="306">
        <f t="shared" ca="1" si="165"/>
        <v>0</v>
      </c>
      <c r="S356" s="307">
        <f t="shared" ca="1" si="166"/>
        <v>4.5130000000000043</v>
      </c>
      <c r="T356" s="304">
        <f t="shared" ca="1" si="146"/>
        <v>44.272530000000046</v>
      </c>
      <c r="U356" s="311">
        <f t="shared" ca="1" si="147"/>
        <v>0</v>
      </c>
      <c r="V356" s="306">
        <f t="shared" ca="1" si="148"/>
        <v>0.99748134099949626</v>
      </c>
      <c r="W356" s="304">
        <f t="shared" ca="1" si="149"/>
        <v>1.4039292848198535</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2.8926908199075392</v>
      </c>
      <c r="AH356" s="304">
        <f t="shared" ca="1" si="173"/>
        <v>-0.30216552785329964</v>
      </c>
    </row>
    <row r="357" spans="1:34" x14ac:dyDescent="0.2">
      <c r="A357" s="347">
        <f t="shared" ca="1" si="151"/>
        <v>0.1</v>
      </c>
      <c r="B357" s="304">
        <f t="shared" ca="1" si="152"/>
        <v>17.299999999999979</v>
      </c>
      <c r="D357" s="306">
        <f t="shared" ca="1" si="153"/>
        <v>-0.28947529559590196</v>
      </c>
      <c r="E357" s="307">
        <f t="shared" ca="1" si="154"/>
        <v>-9.6960776584263382</v>
      </c>
      <c r="F357" s="304">
        <f t="shared" ca="1" si="155"/>
        <v>9.7003978219965141</v>
      </c>
      <c r="G357" s="306">
        <f t="shared" ca="1" si="156"/>
        <v>19.952495301498921</v>
      </c>
      <c r="H357" s="307">
        <f t="shared" ca="1" si="157"/>
        <v>-8.8332589649837647</v>
      </c>
      <c r="I357" s="304">
        <f t="shared" ca="1" si="158"/>
        <v>21.820369673742984</v>
      </c>
      <c r="J357" s="306">
        <f t="shared" ca="1" si="159"/>
        <v>549.8761207668407</v>
      </c>
      <c r="K357" s="307">
        <f t="shared" ca="1" si="160"/>
        <v>2046.594348189177</v>
      </c>
      <c r="L357" s="304">
        <f t="shared" ca="1" si="145"/>
        <v>2119.1772399281454</v>
      </c>
      <c r="M357" s="306">
        <f t="shared" ca="1" si="161"/>
        <v>-0.41677880904085129</v>
      </c>
      <c r="N357" s="304">
        <f t="shared" ca="1" si="162"/>
        <v>-23.879666748529658</v>
      </c>
      <c r="P357" s="310">
        <f t="shared" ca="1" si="163"/>
        <v>23</v>
      </c>
      <c r="Q357" s="304">
        <f t="shared" ca="1" si="164"/>
        <v>0</v>
      </c>
      <c r="R357" s="306">
        <f t="shared" ca="1" si="165"/>
        <v>0</v>
      </c>
      <c r="S357" s="307">
        <f t="shared" ca="1" si="166"/>
        <v>4.5130000000000043</v>
      </c>
      <c r="T357" s="304">
        <f t="shared" ca="1" si="146"/>
        <v>44.272530000000046</v>
      </c>
      <c r="U357" s="311">
        <f t="shared" ca="1" si="147"/>
        <v>0</v>
      </c>
      <c r="V357" s="306">
        <f t="shared" ca="1" si="148"/>
        <v>0.99756550041819381</v>
      </c>
      <c r="W357" s="304">
        <f t="shared" ca="1" si="149"/>
        <v>1.449825069855905</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3.2814246127502109</v>
      </c>
      <c r="AH357" s="304">
        <f t="shared" ca="1" si="173"/>
        <v>-0.3110855938001002</v>
      </c>
    </row>
    <row r="358" spans="1:34" x14ac:dyDescent="0.2">
      <c r="A358" s="347">
        <f t="shared" ca="1" si="151"/>
        <v>0.1</v>
      </c>
      <c r="B358" s="304">
        <f t="shared" ca="1" si="152"/>
        <v>17.399999999999981</v>
      </c>
      <c r="D358" s="306">
        <f t="shared" ca="1" si="153"/>
        <v>-0.29375507939534795</v>
      </c>
      <c r="E358" s="307">
        <f t="shared" ca="1" si="154"/>
        <v>-9.6799503671411191</v>
      </c>
      <c r="F358" s="304">
        <f t="shared" ca="1" si="155"/>
        <v>9.6844065980826137</v>
      </c>
      <c r="G358" s="306">
        <f t="shared" ca="1" si="156"/>
        <v>19.923119793559387</v>
      </c>
      <c r="H358" s="307">
        <f t="shared" ca="1" si="157"/>
        <v>-9.8012540016978775</v>
      </c>
      <c r="I358" s="304">
        <f t="shared" ca="1" si="158"/>
        <v>22.203497073981758</v>
      </c>
      <c r="J358" s="306">
        <f t="shared" ca="1" si="159"/>
        <v>551.86990152159365</v>
      </c>
      <c r="K358" s="307">
        <f t="shared" ca="1" si="160"/>
        <v>2045.6626225408429</v>
      </c>
      <c r="L358" s="304">
        <f t="shared" ca="1" si="145"/>
        <v>2118.7958734777008</v>
      </c>
      <c r="M358" s="306">
        <f t="shared" ca="1" si="161"/>
        <v>-0.45718993490075011</v>
      </c>
      <c r="N358" s="304">
        <f t="shared" ca="1" si="162"/>
        <v>-26.195053705673839</v>
      </c>
      <c r="P358" s="310">
        <f t="shared" ca="1" si="163"/>
        <v>23</v>
      </c>
      <c r="Q358" s="304">
        <f t="shared" ca="1" si="164"/>
        <v>0</v>
      </c>
      <c r="R358" s="306">
        <f t="shared" ca="1" si="165"/>
        <v>0</v>
      </c>
      <c r="S358" s="307">
        <f t="shared" ca="1" si="166"/>
        <v>4.5130000000000043</v>
      </c>
      <c r="T358" s="304">
        <f t="shared" ca="1" si="146"/>
        <v>44.272530000000046</v>
      </c>
      <c r="U358" s="311">
        <f t="shared" ca="1" si="147"/>
        <v>0</v>
      </c>
      <c r="V358" s="306">
        <f t="shared" ca="1" si="148"/>
        <v>0.99765943369283816</v>
      </c>
      <c r="W358" s="304">
        <f t="shared" ca="1" si="149"/>
        <v>1.5013261626563572</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3.6500005595944689</v>
      </c>
      <c r="AH358" s="304">
        <f t="shared" ca="1" si="173"/>
        <v>-0.32125527805360149</v>
      </c>
    </row>
    <row r="359" spans="1:34" x14ac:dyDescent="0.2">
      <c r="A359" s="347">
        <f t="shared" ca="1" si="151"/>
        <v>0.1</v>
      </c>
      <c r="B359" s="304">
        <f t="shared" ca="1" si="152"/>
        <v>17.499999999999982</v>
      </c>
      <c r="D359" s="306">
        <f t="shared" ca="1" si="153"/>
        <v>-0.29850092683357443</v>
      </c>
      <c r="E359" s="307">
        <f t="shared" ca="1" si="154"/>
        <v>-9.6631513420612034</v>
      </c>
      <c r="F359" s="304">
        <f t="shared" ca="1" si="155"/>
        <v>9.6677606850242075</v>
      </c>
      <c r="G359" s="306">
        <f t="shared" ca="1" si="156"/>
        <v>19.893269700876029</v>
      </c>
      <c r="H359" s="307">
        <f t="shared" ca="1" si="157"/>
        <v>-10.767569135903997</v>
      </c>
      <c r="I359" s="304">
        <f t="shared" ca="1" si="158"/>
        <v>22.620405046954058</v>
      </c>
      <c r="J359" s="306">
        <f t="shared" ca="1" si="159"/>
        <v>553.86072099631542</v>
      </c>
      <c r="K359" s="307">
        <f t="shared" ca="1" si="160"/>
        <v>2044.6341813839629</v>
      </c>
      <c r="L359" s="304">
        <f t="shared" ca="1" si="145"/>
        <v>2118.3225991208769</v>
      </c>
      <c r="M359" s="306">
        <f t="shared" ca="1" si="161"/>
        <v>-0.4961136480784864</v>
      </c>
      <c r="N359" s="304">
        <f t="shared" ca="1" si="162"/>
        <v>-28.425218193735873</v>
      </c>
      <c r="P359" s="310">
        <f t="shared" ca="1" si="163"/>
        <v>23</v>
      </c>
      <c r="Q359" s="304">
        <f t="shared" ca="1" si="164"/>
        <v>0</v>
      </c>
      <c r="R359" s="306">
        <f t="shared" ca="1" si="165"/>
        <v>0</v>
      </c>
      <c r="S359" s="307">
        <f t="shared" ca="1" si="166"/>
        <v>4.5130000000000043</v>
      </c>
      <c r="T359" s="304">
        <f t="shared" ca="1" si="146"/>
        <v>44.272530000000046</v>
      </c>
      <c r="U359" s="311">
        <f t="shared" ca="1" si="147"/>
        <v>0</v>
      </c>
      <c r="V359" s="306">
        <f t="shared" ca="1" si="148"/>
        <v>0.99776312670132838</v>
      </c>
      <c r="W359" s="304">
        <f t="shared" ca="1" si="149"/>
        <v>1.5583972766888103</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3.997745523636909</v>
      </c>
      <c r="AH359" s="304">
        <f t="shared" ca="1" si="173"/>
        <v>-0.33266699815119782</v>
      </c>
    </row>
    <row r="360" spans="1:34" x14ac:dyDescent="0.2">
      <c r="A360" s="347">
        <f t="shared" ca="1" si="151"/>
        <v>0.1</v>
      </c>
      <c r="B360" s="304">
        <f t="shared" ca="1" si="152"/>
        <v>17.599999999999984</v>
      </c>
      <c r="D360" s="306">
        <f t="shared" ca="1" si="153"/>
        <v>-0.30368171292485729</v>
      </c>
      <c r="E360" s="307">
        <f t="shared" ca="1" si="154"/>
        <v>-9.6456271297581537</v>
      </c>
      <c r="F360" s="304">
        <f t="shared" ca="1" si="155"/>
        <v>9.6504064841379353</v>
      </c>
      <c r="G360" s="306">
        <f t="shared" ca="1" si="156"/>
        <v>19.862901529583542</v>
      </c>
      <c r="H360" s="307">
        <f t="shared" ca="1" si="157"/>
        <v>-11.732131848879813</v>
      </c>
      <c r="I360" s="304">
        <f t="shared" ca="1" si="158"/>
        <v>23.068978627009745</v>
      </c>
      <c r="J360" s="306">
        <f t="shared" ca="1" si="159"/>
        <v>555.84852955783845</v>
      </c>
      <c r="K360" s="307">
        <f t="shared" ca="1" si="160"/>
        <v>2043.5091963347236</v>
      </c>
      <c r="L360" s="304">
        <f t="shared" ca="1" si="145"/>
        <v>2117.7576403630796</v>
      </c>
      <c r="M360" s="306">
        <f t="shared" ca="1" si="161"/>
        <v>-0.53352020365456554</v>
      </c>
      <c r="N360" s="304">
        <f t="shared" ca="1" si="162"/>
        <v>-30.568455954366765</v>
      </c>
      <c r="P360" s="310">
        <f t="shared" ca="1" si="163"/>
        <v>23</v>
      </c>
      <c r="Q360" s="304">
        <f t="shared" ca="1" si="164"/>
        <v>0</v>
      </c>
      <c r="R360" s="306">
        <f t="shared" ca="1" si="165"/>
        <v>0</v>
      </c>
      <c r="S360" s="307">
        <f t="shared" ca="1" si="166"/>
        <v>4.5130000000000043</v>
      </c>
      <c r="T360" s="304">
        <f t="shared" ca="1" si="146"/>
        <v>44.272530000000046</v>
      </c>
      <c r="U360" s="311">
        <f t="shared" ca="1" si="147"/>
        <v>0</v>
      </c>
      <c r="V360" s="306">
        <f t="shared" ca="1" si="148"/>
        <v>0.99787656486869436</v>
      </c>
      <c r="W360" s="304">
        <f t="shared" ca="1" si="149"/>
        <v>1.6210019327139484</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4.3243582313109687</v>
      </c>
      <c r="AH360" s="304">
        <f t="shared" ca="1" si="173"/>
        <v>-0.34531293522907353</v>
      </c>
    </row>
    <row r="361" spans="1:34" x14ac:dyDescent="0.2">
      <c r="A361" s="347">
        <f t="shared" ca="1" si="151"/>
        <v>0.1</v>
      </c>
      <c r="B361" s="304">
        <f t="shared" ca="1" si="152"/>
        <v>17.699999999999985</v>
      </c>
      <c r="D361" s="306">
        <f t="shared" ca="1" si="153"/>
        <v>-0.30926624551668019</v>
      </c>
      <c r="E361" s="307">
        <f t="shared" ca="1" si="154"/>
        <v>-9.6273301940098879</v>
      </c>
      <c r="F361" s="304">
        <f t="shared" ca="1" si="155"/>
        <v>9.6322963137099578</v>
      </c>
      <c r="G361" s="306">
        <f t="shared" ca="1" si="156"/>
        <v>19.831974905031874</v>
      </c>
      <c r="H361" s="307">
        <f t="shared" ca="1" si="157"/>
        <v>-12.694864868280803</v>
      </c>
      <c r="I361" s="304">
        <f t="shared" ca="1" si="158"/>
        <v>23.547119200822085</v>
      </c>
      <c r="J361" s="306">
        <f t="shared" ca="1" si="159"/>
        <v>557.83327337956916</v>
      </c>
      <c r="K361" s="307">
        <f t="shared" ca="1" si="160"/>
        <v>2042.2878464988655</v>
      </c>
      <c r="L361" s="304">
        <f t="shared" ca="1" si="145"/>
        <v>2117.101227822217</v>
      </c>
      <c r="M361" s="306">
        <f t="shared" ca="1" si="161"/>
        <v>-0.56939907141017376</v>
      </c>
      <c r="N361" s="304">
        <f t="shared" ca="1" si="162"/>
        <v>-32.624163650471132</v>
      </c>
      <c r="P361" s="310">
        <f t="shared" ca="1" si="163"/>
        <v>23</v>
      </c>
      <c r="Q361" s="304">
        <f t="shared" ca="1" si="164"/>
        <v>0</v>
      </c>
      <c r="R361" s="306">
        <f t="shared" ca="1" si="165"/>
        <v>0</v>
      </c>
      <c r="S361" s="307">
        <f t="shared" ca="1" si="166"/>
        <v>4.5130000000000043</v>
      </c>
      <c r="T361" s="304">
        <f t="shared" ca="1" si="146"/>
        <v>44.272530000000046</v>
      </c>
      <c r="U361" s="311">
        <f t="shared" ca="1" si="147"/>
        <v>0</v>
      </c>
      <c r="V361" s="306">
        <f t="shared" ca="1" si="148"/>
        <v>0.99799973311450185</v>
      </c>
      <c r="W361" s="304">
        <f t="shared" ca="1" si="149"/>
        <v>1.6891023483876682</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4.6298617695476327</v>
      </c>
      <c r="AH361" s="304">
        <f t="shared" ca="1" si="173"/>
        <v>-0.35918500614091442</v>
      </c>
    </row>
    <row r="362" spans="1:34" x14ac:dyDescent="0.2">
      <c r="A362" s="347">
        <f t="shared" ca="1" si="151"/>
        <v>0.1</v>
      </c>
      <c r="B362" s="304">
        <f t="shared" ca="1" si="152"/>
        <v>17.799999999999986</v>
      </c>
      <c r="D362" s="306">
        <f t="shared" ca="1" si="153"/>
        <v>-0.3152236649946013</v>
      </c>
      <c r="E362" s="307">
        <f t="shared" ca="1" si="154"/>
        <v>-9.6082186923111053</v>
      </c>
      <c r="F362" s="304">
        <f t="shared" ca="1" si="155"/>
        <v>9.6133881851431102</v>
      </c>
      <c r="G362" s="306">
        <f t="shared" ca="1" si="156"/>
        <v>19.800452538532415</v>
      </c>
      <c r="H362" s="307">
        <f t="shared" ca="1" si="157"/>
        <v>-13.655686737511914</v>
      </c>
      <c r="I362" s="304">
        <f t="shared" ca="1" si="158"/>
        <v>24.052769092221659</v>
      </c>
      <c r="J362" s="306">
        <f t="shared" ca="1" si="159"/>
        <v>559.81489475174737</v>
      </c>
      <c r="K362" s="307">
        <f t="shared" ca="1" si="160"/>
        <v>2040.9703189185759</v>
      </c>
      <c r="L362" s="304">
        <f t="shared" ca="1" si="145"/>
        <v>2116.3535997305612</v>
      </c>
      <c r="M362" s="306">
        <f t="shared" ca="1" si="161"/>
        <v>-0.60375625471373739</v>
      </c>
      <c r="N362" s="304">
        <f t="shared" ca="1" si="162"/>
        <v>-34.59268524972267</v>
      </c>
      <c r="P362" s="310">
        <f t="shared" ca="1" si="163"/>
        <v>23</v>
      </c>
      <c r="Q362" s="304">
        <f t="shared" ca="1" si="164"/>
        <v>0</v>
      </c>
      <c r="R362" s="306">
        <f t="shared" ca="1" si="165"/>
        <v>0</v>
      </c>
      <c r="S362" s="307">
        <f t="shared" ca="1" si="166"/>
        <v>4.5130000000000043</v>
      </c>
      <c r="T362" s="304">
        <f t="shared" ca="1" si="146"/>
        <v>44.272530000000046</v>
      </c>
      <c r="U362" s="311">
        <f t="shared" ca="1" si="147"/>
        <v>0</v>
      </c>
      <c r="V362" s="306">
        <f t="shared" ca="1" si="148"/>
        <v>0.99813261580600654</v>
      </c>
      <c r="W362" s="304">
        <f t="shared" ca="1" si="149"/>
        <v>1.762659342780065</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4.9145515051409712</v>
      </c>
      <c r="AH362" s="304">
        <f t="shared" ca="1" si="173"/>
        <v>-0.37427483899571606</v>
      </c>
    </row>
    <row r="363" spans="1:34" x14ac:dyDescent="0.2">
      <c r="A363" s="347">
        <f t="shared" ca="1" si="151"/>
        <v>0.1</v>
      </c>
      <c r="B363" s="304">
        <f t="shared" ca="1" si="152"/>
        <v>17.899999999999988</v>
      </c>
      <c r="D363" s="306">
        <f t="shared" ca="1" si="153"/>
        <v>-0.32152377173866764</v>
      </c>
      <c r="E363" s="307">
        <f t="shared" ca="1" si="154"/>
        <v>-9.5882561839441696</v>
      </c>
      <c r="F363" s="304">
        <f t="shared" ca="1" si="155"/>
        <v>9.5936455106876171</v>
      </c>
      <c r="G363" s="306">
        <f t="shared" ca="1" si="156"/>
        <v>19.76830016135855</v>
      </c>
      <c r="H363" s="307">
        <f t="shared" ca="1" si="157"/>
        <v>-14.614512355906331</v>
      </c>
      <c r="I363" s="304">
        <f t="shared" ca="1" si="158"/>
        <v>24.583930984903681</v>
      </c>
      <c r="J363" s="306">
        <f t="shared" ca="1" si="159"/>
        <v>561.79333238674189</v>
      </c>
      <c r="K363" s="307">
        <f t="shared" ca="1" si="160"/>
        <v>2039.556808963905</v>
      </c>
      <c r="L363" s="304">
        <f t="shared" ca="1" si="145"/>
        <v>2115.5150023824526</v>
      </c>
      <c r="M363" s="306">
        <f t="shared" ca="1" si="161"/>
        <v>-0.63661158603649681</v>
      </c>
      <c r="N363" s="304">
        <f t="shared" ca="1" si="162"/>
        <v>-36.47515706902076</v>
      </c>
      <c r="P363" s="310">
        <f t="shared" ca="1" si="163"/>
        <v>23</v>
      </c>
      <c r="Q363" s="304">
        <f t="shared" ca="1" si="164"/>
        <v>0</v>
      </c>
      <c r="R363" s="306">
        <f t="shared" ca="1" si="165"/>
        <v>0</v>
      </c>
      <c r="S363" s="307">
        <f t="shared" ca="1" si="166"/>
        <v>4.5130000000000043</v>
      </c>
      <c r="T363" s="304">
        <f t="shared" ca="1" si="146"/>
        <v>44.272530000000046</v>
      </c>
      <c r="U363" s="311">
        <f t="shared" ca="1" si="147"/>
        <v>0</v>
      </c>
      <c r="V363" s="306">
        <f t="shared" ca="1" si="148"/>
        <v>0.99827519671678566</v>
      </c>
      <c r="W363" s="304">
        <f t="shared" ca="1" si="149"/>
        <v>1.8416322551148554</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5.1789424388942882</v>
      </c>
      <c r="AH363" s="304">
        <f t="shared" ca="1" si="173"/>
        <v>-0.39057375200090033</v>
      </c>
    </row>
    <row r="364" spans="1:34" x14ac:dyDescent="0.2">
      <c r="A364" s="347">
        <f t="shared" ca="1" si="151"/>
        <v>0.1</v>
      </c>
      <c r="B364" s="304">
        <f t="shared" ca="1" si="152"/>
        <v>17.999999999999989</v>
      </c>
      <c r="D364" s="306">
        <f t="shared" ca="1" si="153"/>
        <v>-0.32813728313518975</v>
      </c>
      <c r="E364" s="307">
        <f t="shared" ca="1" si="154"/>
        <v>-9.5674112928441506</v>
      </c>
      <c r="F364" s="304">
        <f t="shared" ca="1" si="155"/>
        <v>9.5730367659915068</v>
      </c>
      <c r="G364" s="306">
        <f t="shared" ca="1" si="156"/>
        <v>19.735486433045029</v>
      </c>
      <c r="H364" s="307">
        <f t="shared" ca="1" si="157"/>
        <v>-15.571253485190747</v>
      </c>
      <c r="I364" s="304">
        <f t="shared" ca="1" si="158"/>
        <v>25.138682540041142</v>
      </c>
      <c r="J364" s="306">
        <f t="shared" ca="1" si="159"/>
        <v>563.76852171646203</v>
      </c>
      <c r="K364" s="307">
        <f t="shared" ca="1" si="160"/>
        <v>2038.0475206718502</v>
      </c>
      <c r="L364" s="304">
        <f t="shared" ca="1" si="145"/>
        <v>2114.5856905301898</v>
      </c>
      <c r="M364" s="306">
        <f t="shared" ca="1" si="161"/>
        <v>-0.66799612770919981</v>
      </c>
      <c r="N364" s="304">
        <f t="shared" ca="1" si="162"/>
        <v>-38.273358848819093</v>
      </c>
      <c r="P364" s="310">
        <f t="shared" ca="1" si="163"/>
        <v>23</v>
      </c>
      <c r="Q364" s="304">
        <f t="shared" ca="1" si="164"/>
        <v>0</v>
      </c>
      <c r="R364" s="306">
        <f t="shared" ca="1" si="165"/>
        <v>0</v>
      </c>
      <c r="S364" s="307">
        <f t="shared" ca="1" si="166"/>
        <v>4.5130000000000043</v>
      </c>
      <c r="T364" s="304">
        <f t="shared" ca="1" si="146"/>
        <v>44.272530000000046</v>
      </c>
      <c r="U364" s="311">
        <f t="shared" ca="1" si="147"/>
        <v>0</v>
      </c>
      <c r="V364" s="306">
        <f t="shared" ca="1" si="148"/>
        <v>0.99842745899053176</v>
      </c>
      <c r="W364" s="304">
        <f t="shared" ca="1" si="149"/>
        <v>1.9259788769071988</v>
      </c>
      <c r="Y364" s="314" t="str">
        <f t="shared" ca="1" si="167"/>
        <v/>
      </c>
      <c r="Z364" s="315" t="str">
        <f t="shared" ca="1" si="168"/>
        <v/>
      </c>
      <c r="AA364" s="316" t="str">
        <f t="shared" ca="1" si="169"/>
        <v/>
      </c>
      <c r="AC364" s="310">
        <f t="shared" ca="1" si="170"/>
        <v>17.999999999999989</v>
      </c>
      <c r="AD364" s="323">
        <f t="shared" ca="1" si="171"/>
        <v>563.76852171646203</v>
      </c>
      <c r="AE364" s="324" t="e">
        <f t="shared" ca="1" si="150"/>
        <v>#N/A</v>
      </c>
      <c r="AG364" s="306">
        <f t="shared" ca="1" si="172"/>
        <v>5.4237190271986062</v>
      </c>
      <c r="AH364" s="304">
        <f t="shared" ca="1" si="173"/>
        <v>-0.40807273545642669</v>
      </c>
    </row>
    <row r="365" spans="1:34" x14ac:dyDescent="0.2">
      <c r="A365" s="347">
        <f t="shared" ca="1" si="151"/>
        <v>0.1</v>
      </c>
      <c r="B365" s="304">
        <f t="shared" ca="1" si="152"/>
        <v>18.099999999999991</v>
      </c>
      <c r="D365" s="306">
        <f t="shared" ca="1" si="153"/>
        <v>-0.33503602531919202</v>
      </c>
      <c r="E365" s="307">
        <f t="shared" ca="1" si="154"/>
        <v>-9.5456573452286086</v>
      </c>
      <c r="F365" s="304">
        <f t="shared" ca="1" si="155"/>
        <v>9.5515351274430529</v>
      </c>
      <c r="G365" s="306">
        <f t="shared" ca="1" si="156"/>
        <v>19.70198283051311</v>
      </c>
      <c r="H365" s="307">
        <f t="shared" ca="1" si="157"/>
        <v>-16.525819219713608</v>
      </c>
      <c r="I365" s="304">
        <f t="shared" ca="1" si="158"/>
        <v>25.715186725678059</v>
      </c>
      <c r="J365" s="306">
        <f t="shared" ca="1" si="159"/>
        <v>565.7403951796399</v>
      </c>
      <c r="K365" s="307">
        <f t="shared" ca="1" si="160"/>
        <v>2036.4426670366049</v>
      </c>
      <c r="L365" s="304">
        <f t="shared" ca="1" si="145"/>
        <v>2113.5659277309464</v>
      </c>
      <c r="M365" s="306">
        <f t="shared" ca="1" si="161"/>
        <v>-0.6979497667314517</v>
      </c>
      <c r="N365" s="304">
        <f t="shared" ca="1" si="162"/>
        <v>-39.989575945852494</v>
      </c>
      <c r="P365" s="310">
        <f t="shared" ca="1" si="163"/>
        <v>23</v>
      </c>
      <c r="Q365" s="304">
        <f t="shared" ca="1" si="164"/>
        <v>0</v>
      </c>
      <c r="R365" s="306">
        <f t="shared" ca="1" si="165"/>
        <v>0</v>
      </c>
      <c r="S365" s="307">
        <f t="shared" ca="1" si="166"/>
        <v>4.5130000000000043</v>
      </c>
      <c r="T365" s="304">
        <f t="shared" ca="1" si="146"/>
        <v>44.272530000000046</v>
      </c>
      <c r="U365" s="311">
        <f t="shared" ca="1" si="147"/>
        <v>0</v>
      </c>
      <c r="V365" s="306">
        <f t="shared" ca="1" si="148"/>
        <v>0.99858938510965101</v>
      </c>
      <c r="W365" s="304">
        <f t="shared" ca="1" si="149"/>
        <v>2.0156553966023063</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5.6496895192036947</v>
      </c>
      <c r="AH365" s="304">
        <f t="shared" ca="1" si="173"/>
        <v>-0.42676243671774805</v>
      </c>
    </row>
    <row r="366" spans="1:34" x14ac:dyDescent="0.2">
      <c r="A366" s="347">
        <f t="shared" ca="1" si="151"/>
        <v>0.1</v>
      </c>
      <c r="B366" s="304">
        <f t="shared" ca="1" si="152"/>
        <v>18.199999999999992</v>
      </c>
      <c r="D366" s="306">
        <f t="shared" ca="1" si="153"/>
        <v>-0.34219306691803136</v>
      </c>
      <c r="E366" s="307">
        <f t="shared" ca="1" si="154"/>
        <v>-9.5229719982615855</v>
      </c>
      <c r="F366" s="304">
        <f t="shared" ca="1" si="155"/>
        <v>9.5291181005757828</v>
      </c>
      <c r="G366" s="306">
        <f t="shared" ca="1" si="156"/>
        <v>19.667763523821307</v>
      </c>
      <c r="H366" s="307">
        <f t="shared" ca="1" si="157"/>
        <v>-17.478116419539766</v>
      </c>
      <c r="I366" s="304">
        <f t="shared" ca="1" si="158"/>
        <v>26.311698455324798</v>
      </c>
      <c r="J366" s="306">
        <f t="shared" ca="1" si="159"/>
        <v>567.70888249735663</v>
      </c>
      <c r="K366" s="307">
        <f t="shared" ca="1" si="160"/>
        <v>2034.7424702546423</v>
      </c>
      <c r="L366" s="304">
        <f t="shared" ca="1" si="145"/>
        <v>2112.4559866478548</v>
      </c>
      <c r="M366" s="306">
        <f t="shared" ca="1" si="161"/>
        <v>-0.72651905746240719</v>
      </c>
      <c r="N366" s="304">
        <f t="shared" ca="1" si="162"/>
        <v>-41.62647572841847</v>
      </c>
      <c r="P366" s="310">
        <f t="shared" ca="1" si="163"/>
        <v>23</v>
      </c>
      <c r="Q366" s="304">
        <f t="shared" ca="1" si="164"/>
        <v>0</v>
      </c>
      <c r="R366" s="306">
        <f t="shared" ca="1" si="165"/>
        <v>0</v>
      </c>
      <c r="S366" s="307">
        <f t="shared" ca="1" si="166"/>
        <v>4.5130000000000043</v>
      </c>
      <c r="T366" s="304">
        <f t="shared" ca="1" si="146"/>
        <v>44.272530000000046</v>
      </c>
      <c r="U366" s="311">
        <f t="shared" ca="1" si="147"/>
        <v>0</v>
      </c>
      <c r="V366" s="306">
        <f t="shared" ca="1" si="148"/>
        <v>0.99876095686829869</v>
      </c>
      <c r="W366" s="304">
        <f t="shared" ca="1" si="149"/>
        <v>2.1106163557834683</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5.8577459831590719</v>
      </c>
      <c r="AH366" s="304">
        <f t="shared" ca="1" si="173"/>
        <v>-0.446633147928718</v>
      </c>
    </row>
    <row r="367" spans="1:34" x14ac:dyDescent="0.2">
      <c r="A367" s="347">
        <f t="shared" ca="1" si="151"/>
        <v>0.1</v>
      </c>
      <c r="B367" s="304">
        <f t="shared" ca="1" si="152"/>
        <v>18.299999999999994</v>
      </c>
      <c r="D367" s="306">
        <f t="shared" ca="1" si="153"/>
        <v>-0.34958280308862805</v>
      </c>
      <c r="E367" s="307">
        <f t="shared" ca="1" si="154"/>
        <v>-9.4993368723265519</v>
      </c>
      <c r="F367" s="304">
        <f t="shared" ca="1" si="155"/>
        <v>9.5057671521112965</v>
      </c>
      <c r="G367" s="306">
        <f t="shared" ca="1" si="156"/>
        <v>19.632805243512443</v>
      </c>
      <c r="H367" s="307">
        <f t="shared" ca="1" si="157"/>
        <v>-18.428050106772421</v>
      </c>
      <c r="I367" s="304">
        <f t="shared" ca="1" si="158"/>
        <v>26.92656815242902</v>
      </c>
      <c r="J367" s="306">
        <f t="shared" ca="1" si="159"/>
        <v>569.67391093572337</v>
      </c>
      <c r="K367" s="307">
        <f t="shared" ca="1" si="160"/>
        <v>2032.9471619283268</v>
      </c>
      <c r="L367" s="304">
        <f t="shared" ca="1" si="145"/>
        <v>2111.2561493085677</v>
      </c>
      <c r="M367" s="306">
        <f t="shared" ca="1" si="161"/>
        <v>-0.75375533760209124</v>
      </c>
      <c r="N367" s="304">
        <f t="shared" ca="1" si="162"/>
        <v>-43.186999630058352</v>
      </c>
      <c r="P367" s="310">
        <f t="shared" ca="1" si="163"/>
        <v>23</v>
      </c>
      <c r="Q367" s="304">
        <f t="shared" ca="1" si="164"/>
        <v>0</v>
      </c>
      <c r="R367" s="306">
        <f t="shared" ca="1" si="165"/>
        <v>0</v>
      </c>
      <c r="S367" s="307">
        <f t="shared" ca="1" si="166"/>
        <v>4.5130000000000043</v>
      </c>
      <c r="T367" s="304">
        <f t="shared" ca="1" si="146"/>
        <v>44.272530000000046</v>
      </c>
      <c r="U367" s="311">
        <f t="shared" ca="1" si="147"/>
        <v>0</v>
      </c>
      <c r="V367" s="306">
        <f t="shared" ca="1" si="148"/>
        <v>0.99894215534947584</v>
      </c>
      <c r="W367" s="304">
        <f t="shared" ca="1" si="149"/>
        <v>2.2108146160171849</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6.0488304899830476</v>
      </c>
      <c r="AH367" s="304">
        <f t="shared" ca="1" si="173"/>
        <v>-0.46767479631807363</v>
      </c>
    </row>
    <row r="368" spans="1:34" x14ac:dyDescent="0.2">
      <c r="A368" s="347">
        <f t="shared" ca="1" si="151"/>
        <v>0.1</v>
      </c>
      <c r="B368" s="304">
        <f t="shared" ca="1" si="152"/>
        <v>18.399999999999995</v>
      </c>
      <c r="D368" s="306">
        <f t="shared" ca="1" si="153"/>
        <v>-0.35718099833877365</v>
      </c>
      <c r="E368" s="307">
        <f t="shared" ca="1" si="154"/>
        <v>-9.4747371960892366</v>
      </c>
      <c r="F368" s="304">
        <f t="shared" ca="1" si="155"/>
        <v>9.4814673548207313</v>
      </c>
      <c r="G368" s="306">
        <f t="shared" ca="1" si="156"/>
        <v>19.597087143678564</v>
      </c>
      <c r="H368" s="307">
        <f t="shared" ca="1" si="157"/>
        <v>-19.375523826381343</v>
      </c>
      <c r="I368" s="304">
        <f t="shared" ca="1" si="158"/>
        <v>27.558242833381136</v>
      </c>
      <c r="J368" s="306">
        <f t="shared" ca="1" si="159"/>
        <v>571.63540555508291</v>
      </c>
      <c r="K368" s="307">
        <f t="shared" ca="1" si="160"/>
        <v>2031.0569832316692</v>
      </c>
      <c r="L368" s="304">
        <f t="shared" ca="1" si="145"/>
        <v>2109.9667073246092</v>
      </c>
      <c r="M368" s="306">
        <f t="shared" ca="1" si="161"/>
        <v>-0.77971312139426352</v>
      </c>
      <c r="N368" s="304">
        <f t="shared" ca="1" si="162"/>
        <v>-44.674271086862916</v>
      </c>
      <c r="P368" s="310">
        <f t="shared" ca="1" si="163"/>
        <v>23</v>
      </c>
      <c r="Q368" s="304">
        <f t="shared" ca="1" si="164"/>
        <v>0</v>
      </c>
      <c r="R368" s="306">
        <f t="shared" ca="1" si="165"/>
        <v>0</v>
      </c>
      <c r="S368" s="307">
        <f t="shared" ca="1" si="166"/>
        <v>4.5130000000000043</v>
      </c>
      <c r="T368" s="304">
        <f t="shared" ca="1" si="146"/>
        <v>44.272530000000046</v>
      </c>
      <c r="U368" s="311">
        <f t="shared" ca="1" si="147"/>
        <v>0</v>
      </c>
      <c r="V368" s="306">
        <f t="shared" ca="1" si="148"/>
        <v>0.99913296090582482</v>
      </c>
      <c r="W368" s="304">
        <f t="shared" ca="1" si="149"/>
        <v>2.316201335426689</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6.2239074015024993</v>
      </c>
      <c r="AH368" s="304">
        <f t="shared" ca="1" si="173"/>
        <v>-0.48987693685291001</v>
      </c>
    </row>
    <row r="369" spans="1:34" x14ac:dyDescent="0.2">
      <c r="A369" s="347">
        <f t="shared" ca="1" si="151"/>
        <v>0.1</v>
      </c>
      <c r="B369" s="304">
        <f t="shared" ca="1" si="152"/>
        <v>18.499999999999996</v>
      </c>
      <c r="D369" s="306">
        <f t="shared" ca="1" si="153"/>
        <v>-0.36496479624432399</v>
      </c>
      <c r="E369" s="307">
        <f t="shared" ca="1" si="154"/>
        <v>-9.4491614706013429</v>
      </c>
      <c r="F369" s="304">
        <f t="shared" ca="1" si="155"/>
        <v>9.4562070514553866</v>
      </c>
      <c r="G369" s="306">
        <f t="shared" ca="1" si="156"/>
        <v>19.560590664054132</v>
      </c>
      <c r="H369" s="307">
        <f t="shared" ca="1" si="157"/>
        <v>-20.320439973441477</v>
      </c>
      <c r="I369" s="304">
        <f t="shared" ca="1" si="158"/>
        <v>28.205265250320195</v>
      </c>
      <c r="J369" s="306">
        <f t="shared" ca="1" si="159"/>
        <v>573.59328944546951</v>
      </c>
      <c r="K369" s="307">
        <f t="shared" ca="1" si="160"/>
        <v>2029.072185041678</v>
      </c>
      <c r="L369" s="304">
        <f t="shared" ca="1" si="145"/>
        <v>2108.5879620747824</v>
      </c>
      <c r="M369" s="306">
        <f t="shared" ca="1" si="161"/>
        <v>-0.80444875893623202</v>
      </c>
      <c r="N369" s="304">
        <f t="shared" ca="1" si="162"/>
        <v>-46.091518721583064</v>
      </c>
      <c r="P369" s="310">
        <f t="shared" ca="1" si="163"/>
        <v>23</v>
      </c>
      <c r="Q369" s="304">
        <f t="shared" ca="1" si="164"/>
        <v>0</v>
      </c>
      <c r="R369" s="306">
        <f t="shared" ca="1" si="165"/>
        <v>0</v>
      </c>
      <c r="S369" s="307">
        <f t="shared" ca="1" si="166"/>
        <v>4.5130000000000043</v>
      </c>
      <c r="T369" s="304">
        <f t="shared" ca="1" si="146"/>
        <v>44.272530000000046</v>
      </c>
      <c r="U369" s="311">
        <f t="shared" ca="1" si="147"/>
        <v>0</v>
      </c>
      <c r="V369" s="306">
        <f t="shared" ca="1" si="148"/>
        <v>0.99933335314377414</v>
      </c>
      <c r="W369" s="304">
        <f t="shared" ca="1" si="149"/>
        <v>2.4267259541259496</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6.3839413623093106</v>
      </c>
      <c r="AH369" s="304">
        <f t="shared" ca="1" si="173"/>
        <v>-0.51322874704779231</v>
      </c>
    </row>
    <row r="370" spans="1:34" x14ac:dyDescent="0.2">
      <c r="A370" s="347">
        <f t="shared" ca="1" si="151"/>
        <v>0.1</v>
      </c>
      <c r="B370" s="304">
        <f t="shared" ca="1" si="152"/>
        <v>18.599999999999998</v>
      </c>
      <c r="D370" s="306">
        <f t="shared" ca="1" si="153"/>
        <v>-0.37291270343499477</v>
      </c>
      <c r="E370" s="307">
        <f t="shared" ca="1" si="154"/>
        <v>-9.4226011562927923</v>
      </c>
      <c r="F370" s="304">
        <f t="shared" ca="1" si="155"/>
        <v>9.4299775415932707</v>
      </c>
      <c r="G370" s="306">
        <f t="shared" ca="1" si="156"/>
        <v>19.523299393710634</v>
      </c>
      <c r="H370" s="307">
        <f t="shared" ca="1" si="157"/>
        <v>-21.262700089070755</v>
      </c>
      <c r="I370" s="304">
        <f t="shared" ca="1" si="158"/>
        <v>28.866271568982224</v>
      </c>
      <c r="J370" s="306">
        <f t="shared" ca="1" si="159"/>
        <v>575.54748394835769</v>
      </c>
      <c r="K370" s="307">
        <f t="shared" ca="1" si="160"/>
        <v>2026.9930280385524</v>
      </c>
      <c r="L370" s="304">
        <f t="shared" ca="1" si="145"/>
        <v>2107.1202248557593</v>
      </c>
      <c r="M370" s="306">
        <f t="shared" ca="1" si="161"/>
        <v>-0.82801934088861961</v>
      </c>
      <c r="N370" s="304">
        <f t="shared" ca="1" si="162"/>
        <v>-47.442013588122101</v>
      </c>
      <c r="P370" s="310">
        <f t="shared" ca="1" si="163"/>
        <v>23</v>
      </c>
      <c r="Q370" s="304">
        <f t="shared" ca="1" si="164"/>
        <v>0</v>
      </c>
      <c r="R370" s="306">
        <f t="shared" ca="1" si="165"/>
        <v>0</v>
      </c>
      <c r="S370" s="307">
        <f t="shared" ca="1" si="166"/>
        <v>4.5130000000000043</v>
      </c>
      <c r="T370" s="304">
        <f t="shared" ca="1" si="146"/>
        <v>44.272530000000046</v>
      </c>
      <c r="U370" s="311">
        <f t="shared" ca="1" si="147"/>
        <v>0</v>
      </c>
      <c r="V370" s="306">
        <f t="shared" ca="1" si="148"/>
        <v>0.9995433109107098</v>
      </c>
      <c r="W370" s="304">
        <f t="shared" ca="1" si="149"/>
        <v>2.5423361876979786</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6.5298803897162196</v>
      </c>
      <c r="AH370" s="304">
        <f t="shared" ca="1" si="173"/>
        <v>-0.53771902373719194</v>
      </c>
    </row>
    <row r="371" spans="1:34" x14ac:dyDescent="0.2">
      <c r="A371" s="347">
        <f t="shared" ca="1" si="151"/>
        <v>0.1</v>
      </c>
      <c r="B371" s="304">
        <f t="shared" ca="1" si="152"/>
        <v>18.7</v>
      </c>
      <c r="D371" s="306">
        <f t="shared" ca="1" si="153"/>
        <v>-0.38100455429435792</v>
      </c>
      <c r="E371" s="307">
        <f t="shared" ca="1" si="154"/>
        <v>-9.3950503848165763</v>
      </c>
      <c r="F371" s="304">
        <f t="shared" ca="1" si="155"/>
        <v>9.4027727933644734</v>
      </c>
      <c r="G371" s="306">
        <f t="shared" ca="1" si="156"/>
        <v>19.485198938281197</v>
      </c>
      <c r="H371" s="307">
        <f t="shared" ca="1" si="157"/>
        <v>-22.202205127552414</v>
      </c>
      <c r="I371" s="304">
        <f t="shared" ca="1" si="158"/>
        <v>29.539987985615522</v>
      </c>
      <c r="J371" s="306">
        <f t="shared" ca="1" si="159"/>
        <v>577.49790886495725</v>
      </c>
      <c r="K371" s="307">
        <f t="shared" ca="1" si="160"/>
        <v>2024.8197827777212</v>
      </c>
      <c r="L371" s="304">
        <f t="shared" ca="1" si="145"/>
        <v>2105.5638170028037</v>
      </c>
      <c r="M371" s="306">
        <f t="shared" ca="1" si="161"/>
        <v>-0.85048182259357263</v>
      </c>
      <c r="N371" s="304">
        <f t="shared" ca="1" si="162"/>
        <v>-48.729018987205734</v>
      </c>
      <c r="P371" s="310">
        <f t="shared" ca="1" si="163"/>
        <v>23</v>
      </c>
      <c r="Q371" s="304">
        <f t="shared" ca="1" si="164"/>
        <v>0</v>
      </c>
      <c r="R371" s="306">
        <f t="shared" ca="1" si="165"/>
        <v>0</v>
      </c>
      <c r="S371" s="307">
        <f t="shared" ca="1" si="166"/>
        <v>4.5130000000000043</v>
      </c>
      <c r="T371" s="304">
        <f t="shared" ca="1" si="146"/>
        <v>44.272530000000046</v>
      </c>
      <c r="U371" s="311">
        <f t="shared" ca="1" si="147"/>
        <v>0</v>
      </c>
      <c r="V371" s="306">
        <f t="shared" ca="1" si="148"/>
        <v>0.99976281228486985</v>
      </c>
      <c r="W371" s="304">
        <f t="shared" ca="1" si="149"/>
        <v>2.6629780279592103</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6.6626433625348414</v>
      </c>
      <c r="AH371" s="304">
        <f t="shared" ca="1" si="173"/>
        <v>-0.56333618163039578</v>
      </c>
    </row>
    <row r="372" spans="1:34" x14ac:dyDescent="0.2">
      <c r="A372" s="347">
        <f t="shared" ca="1" si="151"/>
        <v>0.1</v>
      </c>
      <c r="B372" s="304">
        <f t="shared" ca="1" si="152"/>
        <v>18.8</v>
      </c>
      <c r="D372" s="306">
        <f t="shared" ca="1" si="153"/>
        <v>-0.38922146183125789</v>
      </c>
      <c r="E372" s="307">
        <f t="shared" ca="1" si="154"/>
        <v>-9.3665056962982352</v>
      </c>
      <c r="F372" s="304">
        <f t="shared" ca="1" si="155"/>
        <v>9.3745891806061223</v>
      </c>
      <c r="G372" s="306">
        <f t="shared" ca="1" si="156"/>
        <v>19.446276792098072</v>
      </c>
      <c r="H372" s="307">
        <f t="shared" ca="1" si="157"/>
        <v>-23.138855697182237</v>
      </c>
      <c r="I372" s="304">
        <f t="shared" ca="1" si="158"/>
        <v>30.225226617015046</v>
      </c>
      <c r="J372" s="306">
        <f t="shared" ca="1" si="159"/>
        <v>579.44448265147616</v>
      </c>
      <c r="K372" s="307">
        <f t="shared" ca="1" si="160"/>
        <v>2022.5527297364845</v>
      </c>
      <c r="L372" s="304">
        <f t="shared" ca="1" si="145"/>
        <v>2103.9190699833825</v>
      </c>
      <c r="M372" s="306">
        <f t="shared" ca="1" si="161"/>
        <v>-0.87189233951994938</v>
      </c>
      <c r="N372" s="304">
        <f t="shared" ca="1" si="162"/>
        <v>-49.955751244280535</v>
      </c>
      <c r="P372" s="310">
        <f t="shared" ca="1" si="163"/>
        <v>23</v>
      </c>
      <c r="Q372" s="304">
        <f t="shared" ca="1" si="164"/>
        <v>0</v>
      </c>
      <c r="R372" s="306">
        <f t="shared" ca="1" si="165"/>
        <v>0</v>
      </c>
      <c r="S372" s="307">
        <f t="shared" ca="1" si="166"/>
        <v>4.5130000000000043</v>
      </c>
      <c r="T372" s="304">
        <f t="shared" ca="1" si="146"/>
        <v>44.272530000000046</v>
      </c>
      <c r="U372" s="311">
        <f t="shared" ca="1" si="147"/>
        <v>0</v>
      </c>
      <c r="V372" s="306">
        <f t="shared" ca="1" si="148"/>
        <v>0.99999183456768681</v>
      </c>
      <c r="W372" s="304">
        <f t="shared" ca="1" si="149"/>
        <v>2.7885957503119192</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6.7831111942341487</v>
      </c>
      <c r="AH372" s="304">
        <f t="shared" ca="1" si="173"/>
        <v>-0.59006825348087921</v>
      </c>
    </row>
    <row r="373" spans="1:34" x14ac:dyDescent="0.2">
      <c r="A373" s="347">
        <f t="shared" ca="1" si="151"/>
        <v>0.1</v>
      </c>
      <c r="B373" s="304">
        <f t="shared" ca="1" si="152"/>
        <v>18.900000000000002</v>
      </c>
      <c r="D373" s="306">
        <f t="shared" ca="1" si="153"/>
        <v>-0.39754575921599788</v>
      </c>
      <c r="E373" s="307">
        <f t="shared" ca="1" si="154"/>
        <v>-9.3369658015325783</v>
      </c>
      <c r="F373" s="304">
        <f t="shared" ca="1" si="155"/>
        <v>9.3454252449880268</v>
      </c>
      <c r="G373" s="306">
        <f t="shared" ca="1" si="156"/>
        <v>19.406522216176473</v>
      </c>
      <c r="H373" s="307">
        <f t="shared" ca="1" si="157"/>
        <v>-24.072552277335493</v>
      </c>
      <c r="I373" s="304">
        <f t="shared" ca="1" si="158"/>
        <v>30.920880932987682</v>
      </c>
      <c r="J373" s="306">
        <f t="shared" ca="1" si="159"/>
        <v>581.38712260188993</v>
      </c>
      <c r="K373" s="307">
        <f t="shared" ca="1" si="160"/>
        <v>2020.1921593377585</v>
      </c>
      <c r="L373" s="304">
        <f t="shared" ca="1" si="145"/>
        <v>2102.1863254661944</v>
      </c>
      <c r="M373" s="306">
        <f t="shared" ca="1" si="161"/>
        <v>-0.89230568608506622</v>
      </c>
      <c r="N373" s="304">
        <f t="shared" ca="1" si="162"/>
        <v>-51.125349848199605</v>
      </c>
      <c r="P373" s="310">
        <f t="shared" ca="1" si="163"/>
        <v>23</v>
      </c>
      <c r="Q373" s="304">
        <f t="shared" ca="1" si="164"/>
        <v>0</v>
      </c>
      <c r="R373" s="306">
        <f t="shared" ca="1" si="165"/>
        <v>0</v>
      </c>
      <c r="S373" s="307">
        <f t="shared" ca="1" si="166"/>
        <v>4.5130000000000043</v>
      </c>
      <c r="T373" s="304">
        <f t="shared" ca="1" si="146"/>
        <v>44.272530000000046</v>
      </c>
      <c r="U373" s="311">
        <f t="shared" ca="1" si="147"/>
        <v>0</v>
      </c>
      <c r="V373" s="306">
        <f t="shared" ca="1" si="148"/>
        <v>1.0002303542783271</v>
      </c>
      <c r="W373" s="304">
        <f t="shared" ca="1" si="149"/>
        <v>2.9191319270465907</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6.8921210120118337</v>
      </c>
      <c r="AH373" s="304">
        <f t="shared" ca="1" si="173"/>
        <v>-0.61790289171547008</v>
      </c>
    </row>
    <row r="374" spans="1:34" x14ac:dyDescent="0.2">
      <c r="A374" s="347">
        <f t="shared" ca="1" si="151"/>
        <v>0.1</v>
      </c>
      <c r="B374" s="304">
        <f t="shared" ca="1" si="152"/>
        <v>19.000000000000004</v>
      </c>
      <c r="D374" s="306">
        <f t="shared" ca="1" si="153"/>
        <v>-0.40596093558778523</v>
      </c>
      <c r="E374" s="307">
        <f t="shared" ca="1" si="154"/>
        <v>-9.3064313679889015</v>
      </c>
      <c r="F374" s="304">
        <f t="shared" ca="1" si="155"/>
        <v>9.3152814819688139</v>
      </c>
      <c r="G374" s="306">
        <f t="shared" ca="1" si="156"/>
        <v>19.365926122617694</v>
      </c>
      <c r="H374" s="307">
        <f t="shared" ca="1" si="157"/>
        <v>-25.003195414134382</v>
      </c>
      <c r="I374" s="304">
        <f t="shared" ca="1" si="158"/>
        <v>31.625920943176926</v>
      </c>
      <c r="J374" s="306">
        <f t="shared" ca="1" si="159"/>
        <v>583.32574501882959</v>
      </c>
      <c r="K374" s="307">
        <f t="shared" ca="1" si="160"/>
        <v>2017.7383719531852</v>
      </c>
      <c r="L374" s="304">
        <f t="shared" ca="1" si="145"/>
        <v>2100.365935367945</v>
      </c>
      <c r="M374" s="306">
        <f t="shared" ca="1" si="161"/>
        <v>-0.91177493146434674</v>
      </c>
      <c r="N374" s="304">
        <f t="shared" ca="1" si="162"/>
        <v>-52.240855438736958</v>
      </c>
      <c r="P374" s="310">
        <f t="shared" ca="1" si="163"/>
        <v>23</v>
      </c>
      <c r="Q374" s="304">
        <f t="shared" ca="1" si="164"/>
        <v>0</v>
      </c>
      <c r="R374" s="306">
        <f t="shared" ca="1" si="165"/>
        <v>0</v>
      </c>
      <c r="S374" s="307">
        <f t="shared" ca="1" si="166"/>
        <v>4.5130000000000043</v>
      </c>
      <c r="T374" s="304">
        <f t="shared" ca="1" si="146"/>
        <v>44.272530000000046</v>
      </c>
      <c r="U374" s="311">
        <f t="shared" ca="1" si="147"/>
        <v>0</v>
      </c>
      <c r="V374" s="306">
        <f t="shared" ca="1" si="148"/>
        <v>1.0004783471502041</v>
      </c>
      <c r="W374" s="304">
        <f t="shared" ca="1" si="149"/>
        <v>3.054527446013827</v>
      </c>
      <c r="Y374" s="314" t="str">
        <f t="shared" ca="1" si="167"/>
        <v/>
      </c>
      <c r="Z374" s="315" t="str">
        <f t="shared" ca="1" si="168"/>
        <v/>
      </c>
      <c r="AA374" s="316" t="str">
        <f t="shared" ca="1" si="169"/>
        <v/>
      </c>
      <c r="AC374" s="310">
        <f t="shared" ca="1" si="170"/>
        <v>19.000000000000004</v>
      </c>
      <c r="AD374" s="323">
        <f t="shared" ca="1" si="171"/>
        <v>583.32574501882959</v>
      </c>
      <c r="AE374" s="324" t="e">
        <f t="shared" ca="1" si="150"/>
        <v>#N/A</v>
      </c>
      <c r="AG374" s="306">
        <f t="shared" ca="1" si="172"/>
        <v>6.9904627288727861</v>
      </c>
      <c r="AH374" s="304">
        <f t="shared" ca="1" si="173"/>
        <v>-0.64682737138191626</v>
      </c>
    </row>
    <row r="375" spans="1:34" x14ac:dyDescent="0.2">
      <c r="A375" s="347">
        <f t="shared" ca="1" si="151"/>
        <v>0.1</v>
      </c>
      <c r="B375" s="304">
        <f t="shared" ca="1" si="152"/>
        <v>19.100000000000005</v>
      </c>
      <c r="D375" s="306">
        <f t="shared" ca="1" si="153"/>
        <v>-0.41445156895740737</v>
      </c>
      <c r="E375" s="307">
        <f t="shared" ca="1" si="154"/>
        <v>-9.2749048280611781</v>
      </c>
      <c r="F375" s="304">
        <f t="shared" ca="1" si="155"/>
        <v>9.2841601490174543</v>
      </c>
      <c r="G375" s="306">
        <f t="shared" ca="1" si="156"/>
        <v>19.324480965721953</v>
      </c>
      <c r="H375" s="307">
        <f t="shared" ca="1" si="157"/>
        <v>-25.930685896940499</v>
      </c>
      <c r="I375" s="304">
        <f t="shared" ca="1" si="158"/>
        <v>32.33938830096109</v>
      </c>
      <c r="J375" s="306">
        <f t="shared" ca="1" si="159"/>
        <v>585.26026537324663</v>
      </c>
      <c r="K375" s="307">
        <f t="shared" ca="1" si="160"/>
        <v>2015.1916778876314</v>
      </c>
      <c r="L375" s="304">
        <f t="shared" ca="1" si="145"/>
        <v>2098.4582618799759</v>
      </c>
      <c r="M375" s="306">
        <f t="shared" ca="1" si="161"/>
        <v>-0.93035114838861521</v>
      </c>
      <c r="N375" s="304">
        <f t="shared" ca="1" si="162"/>
        <v>-53.305194267817029</v>
      </c>
      <c r="P375" s="310">
        <f t="shared" ca="1" si="163"/>
        <v>23</v>
      </c>
      <c r="Q375" s="304">
        <f t="shared" ca="1" si="164"/>
        <v>0</v>
      </c>
      <c r="R375" s="306">
        <f t="shared" ca="1" si="165"/>
        <v>0</v>
      </c>
      <c r="S375" s="307">
        <f t="shared" ca="1" si="166"/>
        <v>4.5130000000000043</v>
      </c>
      <c r="T375" s="304">
        <f t="shared" ca="1" si="146"/>
        <v>44.272530000000046</v>
      </c>
      <c r="U375" s="311">
        <f t="shared" ca="1" si="147"/>
        <v>0</v>
      </c>
      <c r="V375" s="306">
        <f t="shared" ca="1" si="148"/>
        <v>1.000735788129262</v>
      </c>
      <c r="W375" s="304">
        <f t="shared" ca="1" si="149"/>
        <v>3.1947215341396538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7.0788774752179879</v>
      </c>
      <c r="AH375" s="304">
        <f t="shared" ca="1" si="173"/>
        <v>-0.67682859428624509</v>
      </c>
    </row>
    <row r="376" spans="1:34" x14ac:dyDescent="0.2">
      <c r="A376" s="347">
        <f t="shared" ca="1" si="151"/>
        <v>0.1</v>
      </c>
      <c r="B376" s="304">
        <f t="shared" ca="1" si="152"/>
        <v>19.200000000000006</v>
      </c>
      <c r="D376" s="306">
        <f t="shared" ca="1" si="153"/>
        <v>-0.42300325836069758</v>
      </c>
      <c r="E376" s="307">
        <f t="shared" ca="1" si="154"/>
        <v>-9.2423902077685725</v>
      </c>
      <c r="F376" s="304">
        <f t="shared" ca="1" si="155"/>
        <v>9.2520650943040916</v>
      </c>
      <c r="G376" s="306">
        <f t="shared" ca="1" si="156"/>
        <v>19.282180639885883</v>
      </c>
      <c r="H376" s="307">
        <f t="shared" ca="1" si="157"/>
        <v>-26.854924917717355</v>
      </c>
      <c r="I376" s="304">
        <f t="shared" ca="1" si="158"/>
        <v>33.060391446040477</v>
      </c>
      <c r="J376" s="306">
        <f t="shared" ca="1" si="159"/>
        <v>587.19059845352706</v>
      </c>
      <c r="K376" s="307">
        <f t="shared" ca="1" si="160"/>
        <v>2012.5523973468985</v>
      </c>
      <c r="L376" s="304">
        <f t="shared" ca="1" si="145"/>
        <v>2096.4636774766595</v>
      </c>
      <c r="M376" s="306">
        <f t="shared" ca="1" si="161"/>
        <v>-0.94808323370639669</v>
      </c>
      <c r="N376" s="304">
        <f t="shared" ca="1" si="162"/>
        <v>-54.321167918491803</v>
      </c>
      <c r="P376" s="310">
        <f t="shared" ca="1" si="163"/>
        <v>23</v>
      </c>
      <c r="Q376" s="304">
        <f t="shared" ca="1" si="164"/>
        <v>0</v>
      </c>
      <c r="R376" s="306">
        <f t="shared" ca="1" si="165"/>
        <v>0</v>
      </c>
      <c r="S376" s="307">
        <f t="shared" ca="1" si="166"/>
        <v>4.5130000000000043</v>
      </c>
      <c r="T376" s="304">
        <f t="shared" ca="1" si="146"/>
        <v>44.272530000000046</v>
      </c>
      <c r="U376" s="311">
        <f t="shared" ca="1" si="147"/>
        <v>0</v>
      </c>
      <c r="V376" s="306">
        <f t="shared" ca="1" si="148"/>
        <v>1.0010026513738501</v>
      </c>
      <c r="W376" s="304">
        <f t="shared" ca="1" si="149"/>
        <v>3.3396517853082162</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7.1580574389867566</v>
      </c>
      <c r="AH376" s="304">
        <f t="shared" ca="1" si="173"/>
        <v>-0.70789309420333502</v>
      </c>
    </row>
    <row r="377" spans="1:34" x14ac:dyDescent="0.2">
      <c r="A377" s="347">
        <f t="shared" ca="1" si="151"/>
        <v>0.1</v>
      </c>
      <c r="B377" s="304">
        <f t="shared" ca="1" si="152"/>
        <v>19.300000000000008</v>
      </c>
      <c r="D377" s="306">
        <f t="shared" ca="1" si="153"/>
        <v>-0.43160255686226973</v>
      </c>
      <c r="E377" s="307">
        <f t="shared" ca="1" si="154"/>
        <v>-9.2088929740210297</v>
      </c>
      <c r="F377" s="304">
        <f t="shared" ca="1" si="155"/>
        <v>9.2190016039733909</v>
      </c>
      <c r="G377" s="306">
        <f t="shared" ca="1" si="156"/>
        <v>19.239020384199655</v>
      </c>
      <c r="H377" s="307">
        <f t="shared" ca="1" si="157"/>
        <v>-27.775814215119457</v>
      </c>
      <c r="I377" s="304">
        <f t="shared" ca="1" si="158"/>
        <v>33.788100873776287</v>
      </c>
      <c r="J377" s="306">
        <f t="shared" ca="1" si="159"/>
        <v>589.11665850473139</v>
      </c>
      <c r="K377" s="307">
        <f t="shared" ca="1" si="160"/>
        <v>2009.8208603902567</v>
      </c>
      <c r="L377" s="304">
        <f t="shared" ca="1" si="145"/>
        <v>2094.3825649072837</v>
      </c>
      <c r="M377" s="306">
        <f t="shared" ca="1" si="161"/>
        <v>-0.96501780235580426</v>
      </c>
      <c r="N377" s="304">
        <f t="shared" ca="1" si="162"/>
        <v>-55.291447229977415</v>
      </c>
      <c r="P377" s="310">
        <f t="shared" ca="1" si="163"/>
        <v>23</v>
      </c>
      <c r="Q377" s="304">
        <f t="shared" ca="1" si="164"/>
        <v>0</v>
      </c>
      <c r="R377" s="306">
        <f t="shared" ca="1" si="165"/>
        <v>0</v>
      </c>
      <c r="S377" s="307">
        <f t="shared" ca="1" si="166"/>
        <v>4.5130000000000043</v>
      </c>
      <c r="T377" s="304">
        <f t="shared" ca="1" si="146"/>
        <v>44.272530000000046</v>
      </c>
      <c r="U377" s="311">
        <f t="shared" ca="1" si="147"/>
        <v>0</v>
      </c>
      <c r="V377" s="306">
        <f t="shared" ca="1" si="148"/>
        <v>1.0012789102560273</v>
      </c>
      <c r="W377" s="304">
        <f t="shared" ca="1" si="149"/>
        <v>3.4892541921816314</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7.2286467423299889</v>
      </c>
      <c r="AH377" s="304">
        <f t="shared" ca="1" si="173"/>
        <v>-0.74000704305522114</v>
      </c>
    </row>
    <row r="378" spans="1:34" x14ac:dyDescent="0.2">
      <c r="A378" s="347">
        <f t="shared" ca="1" si="151"/>
        <v>0.1</v>
      </c>
      <c r="B378" s="304">
        <f t="shared" ca="1" si="152"/>
        <v>19.400000000000009</v>
      </c>
      <c r="D378" s="306">
        <f t="shared" ca="1" si="153"/>
        <v>-0.44023690655675024</v>
      </c>
      <c r="E378" s="307">
        <f t="shared" ca="1" si="154"/>
        <v>-9.1744198985723013</v>
      </c>
      <c r="F378" s="304">
        <f t="shared" ca="1" si="155"/>
        <v>9.1849762661214349</v>
      </c>
      <c r="G378" s="306">
        <f t="shared" ca="1" si="156"/>
        <v>19.194996693543981</v>
      </c>
      <c r="H378" s="307">
        <f t="shared" ca="1" si="157"/>
        <v>-28.693256204976688</v>
      </c>
      <c r="I378" s="304">
        <f t="shared" ca="1" si="158"/>
        <v>34.521744592497022</v>
      </c>
      <c r="J378" s="306">
        <f t="shared" ca="1" si="159"/>
        <v>591.03835935861855</v>
      </c>
      <c r="K378" s="307">
        <f t="shared" ca="1" si="160"/>
        <v>2006.997406869252</v>
      </c>
      <c r="L378" s="304">
        <f t="shared" ca="1" si="145"/>
        <v>2092.2153171729788</v>
      </c>
      <c r="M378" s="306">
        <f t="shared" ca="1" si="161"/>
        <v>-0.98119913915507084</v>
      </c>
      <c r="N378" s="304">
        <f t="shared" ca="1" si="162"/>
        <v>-56.218569535455117</v>
      </c>
      <c r="P378" s="310">
        <f t="shared" ca="1" si="163"/>
        <v>23</v>
      </c>
      <c r="Q378" s="304">
        <f t="shared" ca="1" si="164"/>
        <v>0</v>
      </c>
      <c r="R378" s="306">
        <f t="shared" ca="1" si="165"/>
        <v>0</v>
      </c>
      <c r="S378" s="307">
        <f t="shared" ca="1" si="166"/>
        <v>4.5130000000000043</v>
      </c>
      <c r="T378" s="304">
        <f t="shared" ca="1" si="146"/>
        <v>44.272530000000046</v>
      </c>
      <c r="U378" s="311">
        <f t="shared" ca="1" si="147"/>
        <v>0</v>
      </c>
      <c r="V378" s="306">
        <f t="shared" ca="1" si="148"/>
        <v>1.0015645373641551</v>
      </c>
      <c r="W378" s="304">
        <f t="shared" ca="1" si="149"/>
        <v>3.6434631815679528</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7.2912430543357498</v>
      </c>
      <c r="AH378" s="304">
        <f t="shared" ca="1" si="173"/>
        <v>-0.77315625796180543</v>
      </c>
    </row>
    <row r="379" spans="1:34" x14ac:dyDescent="0.2">
      <c r="A379" s="347">
        <f t="shared" ca="1" si="151"/>
        <v>0.1</v>
      </c>
      <c r="B379" s="304">
        <f t="shared" ca="1" si="152"/>
        <v>19.500000000000011</v>
      </c>
      <c r="D379" s="306">
        <f t="shared" ca="1" si="153"/>
        <v>-0.44889457635426466</v>
      </c>
      <c r="E379" s="307">
        <f t="shared" ca="1" si="154"/>
        <v>-9.1389789368554819</v>
      </c>
      <c r="F379" s="304">
        <f t="shared" ca="1" si="155"/>
        <v>9.1499968496698632</v>
      </c>
      <c r="G379" s="306">
        <f t="shared" ca="1" si="156"/>
        <v>19.150107235908553</v>
      </c>
      <c r="H379" s="307">
        <f t="shared" ca="1" si="157"/>
        <v>-29.607154098662235</v>
      </c>
      <c r="I379" s="304">
        <f t="shared" ca="1" si="158"/>
        <v>35.260603808907319</v>
      </c>
      <c r="J379" s="306">
        <f t="shared" ca="1" si="159"/>
        <v>592.95561455509119</v>
      </c>
      <c r="K379" s="307">
        <f t="shared" ca="1" si="160"/>
        <v>2004.08238635407</v>
      </c>
      <c r="L379" s="304">
        <f t="shared" ca="1" si="145"/>
        <v>2089.9623374900871</v>
      </c>
      <c r="M379" s="306">
        <f t="shared" ca="1" si="161"/>
        <v>-0.99666919536954934</v>
      </c>
      <c r="N379" s="304">
        <f t="shared" ca="1" si="162"/>
        <v>-57.104938465374872</v>
      </c>
      <c r="P379" s="310">
        <f t="shared" ca="1" si="163"/>
        <v>23</v>
      </c>
      <c r="Q379" s="304">
        <f t="shared" ca="1" si="164"/>
        <v>0</v>
      </c>
      <c r="R379" s="306">
        <f t="shared" ca="1" si="165"/>
        <v>0</v>
      </c>
      <c r="S379" s="307">
        <f t="shared" ca="1" si="166"/>
        <v>4.5130000000000043</v>
      </c>
      <c r="T379" s="304">
        <f t="shared" ca="1" si="146"/>
        <v>44.272530000000046</v>
      </c>
      <c r="U379" s="311">
        <f t="shared" ca="1" si="147"/>
        <v>0</v>
      </c>
      <c r="V379" s="306">
        <f t="shared" ca="1" si="148"/>
        <v>1.0018595045066532</v>
      </c>
      <c r="W379" s="304">
        <f t="shared" ca="1" si="149"/>
        <v>3.8022116529852283</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7.3463997017500029</v>
      </c>
      <c r="AH379" s="304">
        <f t="shared" ca="1" si="173"/>
        <v>-0.80732620907776409</v>
      </c>
    </row>
    <row r="380" spans="1:34" x14ac:dyDescent="0.2">
      <c r="A380" s="347">
        <f t="shared" ca="1" si="151"/>
        <v>0.1</v>
      </c>
      <c r="B380" s="304">
        <f t="shared" ca="1" si="152"/>
        <v>19.600000000000012</v>
      </c>
      <c r="D380" s="306">
        <f t="shared" ca="1" si="153"/>
        <v>-0.45756460305511881</v>
      </c>
      <c r="E380" s="307">
        <f t="shared" ca="1" si="154"/>
        <v>-9.1025791200091213</v>
      </c>
      <c r="F380" s="304">
        <f t="shared" ca="1" si="155"/>
        <v>9.1140721964440807</v>
      </c>
      <c r="G380" s="306">
        <f t="shared" ca="1" si="156"/>
        <v>19.104350775603042</v>
      </c>
      <c r="H380" s="307">
        <f t="shared" ca="1" si="157"/>
        <v>-30.517412010663147</v>
      </c>
      <c r="I380" s="304">
        <f t="shared" ca="1" si="158"/>
        <v>36.004008865484018</v>
      </c>
      <c r="J380" s="306">
        <f t="shared" ca="1" si="159"/>
        <v>594.86833745566673</v>
      </c>
      <c r="K380" s="307">
        <f t="shared" ca="1" si="160"/>
        <v>2001.0761580486037</v>
      </c>
      <c r="L380" s="304">
        <f t="shared" ca="1" si="145"/>
        <v>2087.6240392412205</v>
      </c>
      <c r="M380" s="306">
        <f t="shared" ca="1" si="161"/>
        <v>-1.0114676192893521</v>
      </c>
      <c r="N380" s="304">
        <f t="shared" ca="1" si="162"/>
        <v>-57.952825699425013</v>
      </c>
      <c r="P380" s="310">
        <f t="shared" ca="1" si="163"/>
        <v>23</v>
      </c>
      <c r="Q380" s="304">
        <f t="shared" ca="1" si="164"/>
        <v>0</v>
      </c>
      <c r="R380" s="306">
        <f t="shared" ca="1" si="165"/>
        <v>0</v>
      </c>
      <c r="S380" s="307">
        <f t="shared" ca="1" si="166"/>
        <v>4.5130000000000043</v>
      </c>
      <c r="T380" s="304">
        <f t="shared" ca="1" si="146"/>
        <v>44.272530000000046</v>
      </c>
      <c r="U380" s="311">
        <f t="shared" ca="1" si="147"/>
        <v>0</v>
      </c>
      <c r="V380" s="306">
        <f t="shared" ca="1" si="148"/>
        <v>1.0021637827168033</v>
      </c>
      <c r="W380" s="304">
        <f t="shared" ca="1" si="149"/>
        <v>3.965431020102359</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7.3946280925469487</v>
      </c>
      <c r="AH380" s="304">
        <f t="shared" ca="1" si="173"/>
        <v>-0.84250202813765229</v>
      </c>
    </row>
    <row r="381" spans="1:34" x14ac:dyDescent="0.2">
      <c r="A381" s="347">
        <f t="shared" ca="1" si="151"/>
        <v>0.1</v>
      </c>
      <c r="B381" s="304">
        <f t="shared" ca="1" si="152"/>
        <v>19.700000000000014</v>
      </c>
      <c r="D381" s="306">
        <f t="shared" ca="1" si="153"/>
        <v>-0.46623673600238563</v>
      </c>
      <c r="E381" s="307">
        <f t="shared" ca="1" si="154"/>
        <v>-9.0652304585371368</v>
      </c>
      <c r="F381" s="304">
        <f t="shared" ca="1" si="155"/>
        <v>9.0772121248975779</v>
      </c>
      <c r="G381" s="306">
        <f t="shared" ca="1" si="156"/>
        <v>19.057727102002804</v>
      </c>
      <c r="H381" s="307">
        <f t="shared" ca="1" si="157"/>
        <v>-31.423935056516861</v>
      </c>
      <c r="I381" s="304">
        <f t="shared" ca="1" si="158"/>
        <v>36.751335441458473</v>
      </c>
      <c r="J381" s="306">
        <f t="shared" ca="1" si="159"/>
        <v>596.77644134954699</v>
      </c>
      <c r="K381" s="307">
        <f t="shared" ca="1" si="160"/>
        <v>1997.9790906952446</v>
      </c>
      <c r="L381" s="304">
        <f t="shared" ca="1" si="145"/>
        <v>2085.2008459151425</v>
      </c>
      <c r="M381" s="306">
        <f t="shared" ca="1" si="161"/>
        <v>-1.0256318120367911</v>
      </c>
      <c r="N381" s="304">
        <f t="shared" ca="1" si="162"/>
        <v>-58.764374164063078</v>
      </c>
      <c r="P381" s="310">
        <f t="shared" ca="1" si="163"/>
        <v>23</v>
      </c>
      <c r="Q381" s="304">
        <f t="shared" ca="1" si="164"/>
        <v>0</v>
      </c>
      <c r="R381" s="306">
        <f t="shared" ca="1" si="165"/>
        <v>0</v>
      </c>
      <c r="S381" s="307">
        <f t="shared" ca="1" si="166"/>
        <v>4.5130000000000043</v>
      </c>
      <c r="T381" s="304">
        <f t="shared" ca="1" si="146"/>
        <v>44.272530000000046</v>
      </c>
      <c r="U381" s="311">
        <f t="shared" ca="1" si="147"/>
        <v>0</v>
      </c>
      <c r="V381" s="306">
        <f t="shared" ca="1" si="148"/>
        <v>1.0024773422585047</v>
      </c>
      <c r="W381" s="304">
        <f t="shared" ca="1" si="149"/>
        <v>4.1330512547666522</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7.4364003110332382</v>
      </c>
      <c r="AH381" s="304">
        <f t="shared" ca="1" si="173"/>
        <v>-0.87866851763845677</v>
      </c>
    </row>
    <row r="382" spans="1:34" x14ac:dyDescent="0.2">
      <c r="A382" s="347">
        <f t="shared" ca="1" si="151"/>
        <v>0.1</v>
      </c>
      <c r="B382" s="304">
        <f t="shared" ca="1" si="152"/>
        <v>19.800000000000015</v>
      </c>
      <c r="D382" s="306">
        <f t="shared" ca="1" si="153"/>
        <v>-0.47490138543858618</v>
      </c>
      <c r="E382" s="307">
        <f t="shared" ca="1" si="154"/>
        <v>-9.0269438561902966</v>
      </c>
      <c r="F382" s="304">
        <f t="shared" ca="1" si="155"/>
        <v>9.0394273440690505</v>
      </c>
      <c r="G382" s="306">
        <f t="shared" ca="1" si="156"/>
        <v>19.010236963458947</v>
      </c>
      <c r="H382" s="307">
        <f t="shared" ca="1" si="157"/>
        <v>-32.326629442135889</v>
      </c>
      <c r="I382" s="304">
        <f t="shared" ca="1" si="158"/>
        <v>37.502001019892631</v>
      </c>
      <c r="J382" s="306">
        <f t="shared" ca="1" si="159"/>
        <v>598.67983955282011</v>
      </c>
      <c r="K382" s="307">
        <f t="shared" ca="1" si="160"/>
        <v>1994.7915624703119</v>
      </c>
      <c r="L382" s="304">
        <f t="shared" ca="1" si="145"/>
        <v>2082.6931910364851</v>
      </c>
      <c r="M382" s="306">
        <f t="shared" ca="1" si="161"/>
        <v>-1.0391970015216485</v>
      </c>
      <c r="N382" s="304">
        <f t="shared" ca="1" si="162"/>
        <v>-59.541602269840645</v>
      </c>
      <c r="P382" s="310">
        <f t="shared" ca="1" si="163"/>
        <v>23</v>
      </c>
      <c r="Q382" s="304">
        <f t="shared" ca="1" si="164"/>
        <v>0</v>
      </c>
      <c r="R382" s="306">
        <f t="shared" ca="1" si="165"/>
        <v>0</v>
      </c>
      <c r="S382" s="307">
        <f t="shared" ca="1" si="166"/>
        <v>4.5130000000000043</v>
      </c>
      <c r="T382" s="304">
        <f t="shared" ca="1" si="146"/>
        <v>44.272530000000046</v>
      </c>
      <c r="U382" s="311">
        <f t="shared" ca="1" si="147"/>
        <v>0</v>
      </c>
      <c r="V382" s="306">
        <f t="shared" ca="1" si="148"/>
        <v>1.0028001526328916</v>
      </c>
      <c r="W382" s="304">
        <f t="shared" ca="1" si="149"/>
        <v>4.3050009333534938</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7.4721517787871221</v>
      </c>
      <c r="AH382" s="304">
        <f t="shared" ca="1" si="173"/>
        <v>-0.91581016059531317</v>
      </c>
    </row>
    <row r="383" spans="1:34" x14ac:dyDescent="0.2">
      <c r="A383" s="347">
        <f t="shared" ca="1" si="151"/>
        <v>0.1</v>
      </c>
      <c r="B383" s="304">
        <f t="shared" ca="1" si="152"/>
        <v>19.900000000000016</v>
      </c>
      <c r="D383" s="306">
        <f t="shared" ca="1" si="153"/>
        <v>-0.48354957457319775</v>
      </c>
      <c r="E383" s="307">
        <f t="shared" ca="1" si="154"/>
        <v>-8.9877310328021274</v>
      </c>
      <c r="F383" s="304">
        <f t="shared" ca="1" si="155"/>
        <v>9.0007293765041236</v>
      </c>
      <c r="G383" s="306">
        <f t="shared" ca="1" si="156"/>
        <v>18.961882006001627</v>
      </c>
      <c r="H383" s="307">
        <f t="shared" ca="1" si="157"/>
        <v>-33.225402545416102</v>
      </c>
      <c r="I383" s="304">
        <f t="shared" ca="1" si="158"/>
        <v>38.255461616800169</v>
      </c>
      <c r="J383" s="306">
        <f t="shared" ca="1" si="159"/>
        <v>600.57844550129312</v>
      </c>
      <c r="K383" s="307">
        <f t="shared" ca="1" si="160"/>
        <v>1991.5139608709342</v>
      </c>
      <c r="L383" s="304">
        <f t="shared" ca="1" si="145"/>
        <v>2080.1015180862173</v>
      </c>
      <c r="M383" s="306">
        <f t="shared" ca="1" si="161"/>
        <v>-1.0521963288944485</v>
      </c>
      <c r="N383" s="304">
        <f t="shared" ca="1" si="162"/>
        <v>-60.286408864810973</v>
      </c>
      <c r="P383" s="310">
        <f t="shared" ca="1" si="163"/>
        <v>23</v>
      </c>
      <c r="Q383" s="304">
        <f t="shared" ca="1" si="164"/>
        <v>0</v>
      </c>
      <c r="R383" s="306">
        <f t="shared" ca="1" si="165"/>
        <v>0</v>
      </c>
      <c r="S383" s="307">
        <f t="shared" ca="1" si="166"/>
        <v>4.5130000000000043</v>
      </c>
      <c r="T383" s="304">
        <f t="shared" ca="1" si="146"/>
        <v>44.272530000000046</v>
      </c>
      <c r="U383" s="311">
        <f t="shared" ca="1" si="147"/>
        <v>0</v>
      </c>
      <c r="V383" s="306">
        <f t="shared" ca="1" si="148"/>
        <v>1.0031321825857342</v>
      </c>
      <c r="W383" s="304">
        <f t="shared" ca="1" si="149"/>
        <v>4.4812072851962625</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7.5022839041981593</v>
      </c>
      <c r="AH383" s="304">
        <f t="shared" ca="1" si="173"/>
        <v>-0.95391113081176371</v>
      </c>
    </row>
    <row r="384" spans="1:34" x14ac:dyDescent="0.2">
      <c r="A384" s="347">
        <f t="shared" ca="1" si="151"/>
        <v>0.1</v>
      </c>
      <c r="B384" s="304">
        <f t="shared" ca="1" si="152"/>
        <v>20.000000000000018</v>
      </c>
      <c r="D384" s="306">
        <f t="shared" ca="1" si="153"/>
        <v>-0.49217289528238078</v>
      </c>
      <c r="E384" s="307">
        <f t="shared" ca="1" si="154"/>
        <v>-8.947604454952085</v>
      </c>
      <c r="F384" s="304">
        <f t="shared" ca="1" si="155"/>
        <v>8.9611304890135948</v>
      </c>
      <c r="G384" s="306">
        <f t="shared" ca="1" si="156"/>
        <v>18.91266471647339</v>
      </c>
      <c r="H384" s="307">
        <f t="shared" ca="1" si="157"/>
        <v>-34.120162990911311</v>
      </c>
      <c r="I384" s="304">
        <f t="shared" ca="1" si="158"/>
        <v>39.011208763688565</v>
      </c>
      <c r="J384" s="306">
        <f t="shared" ca="1" si="159"/>
        <v>602.47217283741691</v>
      </c>
      <c r="K384" s="307">
        <f t="shared" ca="1" si="160"/>
        <v>1988.1466825941177</v>
      </c>
      <c r="L384" s="304">
        <f t="shared" ca="1" si="145"/>
        <v>2077.4262804136838</v>
      </c>
      <c r="M384" s="306">
        <f t="shared" ca="1" si="161"/>
        <v>-1.0646609430400891</v>
      </c>
      <c r="N384" s="304">
        <f t="shared" ca="1" si="162"/>
        <v>-61.000578648615239</v>
      </c>
      <c r="P384" s="310">
        <f t="shared" ca="1" si="163"/>
        <v>23</v>
      </c>
      <c r="Q384" s="304">
        <f t="shared" ca="1" si="164"/>
        <v>0</v>
      </c>
      <c r="R384" s="306">
        <f t="shared" ca="1" si="165"/>
        <v>0</v>
      </c>
      <c r="S384" s="307">
        <f t="shared" ca="1" si="166"/>
        <v>4.5130000000000043</v>
      </c>
      <c r="T384" s="304">
        <f t="shared" ca="1" si="146"/>
        <v>44.272530000000046</v>
      </c>
      <c r="U384" s="311">
        <f t="shared" ca="1" si="147"/>
        <v>0</v>
      </c>
      <c r="V384" s="306">
        <f t="shared" ca="1" si="148"/>
        <v>1.0034734001155519</v>
      </c>
      <c r="W384" s="304">
        <f t="shared" ca="1" si="149"/>
        <v>4.6615962428743574</v>
      </c>
      <c r="Y384" s="314" t="str">
        <f t="shared" ca="1" si="167"/>
        <v/>
      </c>
      <c r="Z384" s="315" t="str">
        <f t="shared" ca="1" si="168"/>
        <v/>
      </c>
      <c r="AA384" s="316" t="str">
        <f t="shared" ca="1" si="169"/>
        <v/>
      </c>
      <c r="AC384" s="310">
        <f t="shared" ca="1" si="170"/>
        <v>20.000000000000018</v>
      </c>
      <c r="AD384" s="323">
        <f t="shared" ca="1" si="171"/>
        <v>602.47217283741691</v>
      </c>
      <c r="AE384" s="324" t="e">
        <f t="shared" ca="1" si="150"/>
        <v>#N/A</v>
      </c>
      <c r="AG384" s="306">
        <f t="shared" ca="1" si="172"/>
        <v>7.5271666657810528</v>
      </c>
      <c r="AH384" s="304">
        <f t="shared" ca="1" si="173"/>
        <v>-0.99295530361095907</v>
      </c>
    </row>
    <row r="385" spans="1:34" x14ac:dyDescent="0.2">
      <c r="A385" s="347">
        <f t="shared" ca="1" si="151"/>
        <v>0.1</v>
      </c>
      <c r="B385" s="304">
        <f t="shared" ca="1" si="152"/>
        <v>20.100000000000019</v>
      </c>
      <c r="D385" s="306">
        <f t="shared" ca="1" si="153"/>
        <v>-0.50076346730347643</v>
      </c>
      <c r="E385" s="307">
        <f t="shared" ca="1" si="154"/>
        <v>-8.9065772734602504</v>
      </c>
      <c r="F385" s="304">
        <f t="shared" ca="1" si="155"/>
        <v>8.9206436302715524</v>
      </c>
      <c r="G385" s="306">
        <f t="shared" ca="1" si="156"/>
        <v>18.862588369743044</v>
      </c>
      <c r="H385" s="307">
        <f t="shared" ca="1" si="157"/>
        <v>-35.010820718257335</v>
      </c>
      <c r="I385" s="304">
        <f t="shared" ca="1" si="158"/>
        <v>39.768766731850292</v>
      </c>
      <c r="J385" s="306">
        <f t="shared" ca="1" si="159"/>
        <v>604.36093549172767</v>
      </c>
      <c r="K385" s="307">
        <f t="shared" ca="1" si="160"/>
        <v>1984.6901334086592</v>
      </c>
      <c r="L385" s="304">
        <f t="shared" ca="1" si="145"/>
        <v>2074.6679411409714</v>
      </c>
      <c r="M385" s="306">
        <f t="shared" ca="1" si="161"/>
        <v>-1.0766200996359538</v>
      </c>
      <c r="N385" s="304">
        <f t="shared" ca="1" si="162"/>
        <v>-61.685787848094336</v>
      </c>
      <c r="P385" s="310">
        <f t="shared" ca="1" si="163"/>
        <v>23</v>
      </c>
      <c r="Q385" s="304">
        <f t="shared" ca="1" si="164"/>
        <v>0</v>
      </c>
      <c r="R385" s="306">
        <f t="shared" ca="1" si="165"/>
        <v>0</v>
      </c>
      <c r="S385" s="307">
        <f t="shared" ca="1" si="166"/>
        <v>4.5130000000000043</v>
      </c>
      <c r="T385" s="304">
        <f t="shared" ca="1" si="146"/>
        <v>44.272530000000046</v>
      </c>
      <c r="U385" s="311">
        <f t="shared" ca="1" si="147"/>
        <v>0</v>
      </c>
      <c r="V385" s="306">
        <f t="shared" ca="1" si="148"/>
        <v>1.0038237724823782</v>
      </c>
      <c r="W385" s="304">
        <f t="shared" ca="1" si="149"/>
        <v>4.8460924941547008</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7.5471410918261146</v>
      </c>
      <c r="AH385" s="304">
        <f t="shared" ca="1" si="173"/>
        <v>-1.0329262669785848</v>
      </c>
    </row>
    <row r="386" spans="1:34" x14ac:dyDescent="0.2">
      <c r="A386" s="347">
        <f t="shared" ca="1" si="151"/>
        <v>0.1</v>
      </c>
      <c r="B386" s="304">
        <f t="shared" ca="1" si="152"/>
        <v>20.200000000000021</v>
      </c>
      <c r="D386" s="306">
        <f t="shared" ca="1" si="153"/>
        <v>-0.50931390074840011</v>
      </c>
      <c r="E386" s="307">
        <f t="shared" ca="1" si="154"/>
        <v>-8.8646632668387362</v>
      </c>
      <c r="F386" s="304">
        <f t="shared" ca="1" si="155"/>
        <v>8.8792823743777607</v>
      </c>
      <c r="G386" s="306">
        <f t="shared" ca="1" si="156"/>
        <v>18.811656979668204</v>
      </c>
      <c r="H386" s="307">
        <f t="shared" ca="1" si="157"/>
        <v>-35.897287044941208</v>
      </c>
      <c r="I386" s="304">
        <f t="shared" ca="1" si="158"/>
        <v>40.52768998484374</v>
      </c>
      <c r="J386" s="306">
        <f t="shared" ca="1" si="159"/>
        <v>606.24464775919819</v>
      </c>
      <c r="K386" s="307">
        <f t="shared" ca="1" si="160"/>
        <v>1981.1447280204993</v>
      </c>
      <c r="L386" s="304">
        <f t="shared" ca="1" si="145"/>
        <v>2071.8269730602728</v>
      </c>
      <c r="M386" s="306">
        <f t="shared" ca="1" si="161"/>
        <v>-1.0881012620994641</v>
      </c>
      <c r="N386" s="304">
        <f t="shared" ca="1" si="162"/>
        <v>-62.343610001157494</v>
      </c>
      <c r="P386" s="310">
        <f t="shared" ca="1" si="163"/>
        <v>23</v>
      </c>
      <c r="Q386" s="304">
        <f t="shared" ca="1" si="164"/>
        <v>0</v>
      </c>
      <c r="R386" s="306">
        <f t="shared" ca="1" si="165"/>
        <v>0</v>
      </c>
      <c r="S386" s="307">
        <f t="shared" ca="1" si="166"/>
        <v>4.5130000000000043</v>
      </c>
      <c r="T386" s="304">
        <f t="shared" ca="1" si="146"/>
        <v>44.272530000000046</v>
      </c>
      <c r="U386" s="311">
        <f t="shared" ca="1" si="147"/>
        <v>0</v>
      </c>
      <c r="V386" s="306">
        <f t="shared" ca="1" si="148"/>
        <v>1.0041832662171217</v>
      </c>
      <c r="W386" s="304">
        <f t="shared" ca="1" si="149"/>
        <v>5.0346195353974785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7.5625216122515235</v>
      </c>
      <c r="AH386" s="304">
        <f t="shared" ca="1" si="173"/>
        <v>-1.0738073330721685</v>
      </c>
    </row>
    <row r="387" spans="1:34" x14ac:dyDescent="0.2">
      <c r="A387" s="347">
        <f t="shared" ca="1" si="151"/>
        <v>0.1</v>
      </c>
      <c r="B387" s="304">
        <f t="shared" ca="1" si="152"/>
        <v>20.300000000000022</v>
      </c>
      <c r="D387" s="306">
        <f t="shared" ca="1" si="153"/>
        <v>-0.51781726173700748</v>
      </c>
      <c r="E387" s="307">
        <f t="shared" ca="1" si="154"/>
        <v>-8.8218767899346062</v>
      </c>
      <c r="F387" s="304">
        <f t="shared" ca="1" si="155"/>
        <v>8.8370608696183446</v>
      </c>
      <c r="G387" s="306">
        <f t="shared" ca="1" si="156"/>
        <v>18.759875253494503</v>
      </c>
      <c r="H387" s="307">
        <f t="shared" ca="1" si="157"/>
        <v>-36.779474723934669</v>
      </c>
      <c r="I387" s="304">
        <f t="shared" ca="1" si="158"/>
        <v>41.287560844583986</v>
      </c>
      <c r="J387" s="306">
        <f t="shared" ca="1" si="159"/>
        <v>608.12322437085629</v>
      </c>
      <c r="K387" s="307">
        <f t="shared" ca="1" si="160"/>
        <v>1977.5108899320555</v>
      </c>
      <c r="L387" s="304">
        <f t="shared" ca="1" si="145"/>
        <v>2068.9038585248654</v>
      </c>
      <c r="M387" s="306">
        <f t="shared" ca="1" si="161"/>
        <v>-1.0991302023976373</v>
      </c>
      <c r="N387" s="304">
        <f t="shared" ca="1" si="162"/>
        <v>-62.975521732744575</v>
      </c>
      <c r="P387" s="310">
        <f t="shared" ca="1" si="163"/>
        <v>23</v>
      </c>
      <c r="Q387" s="304">
        <f t="shared" ca="1" si="164"/>
        <v>0</v>
      </c>
      <c r="R387" s="306">
        <f t="shared" ca="1" si="165"/>
        <v>0</v>
      </c>
      <c r="S387" s="307">
        <f t="shared" ca="1" si="166"/>
        <v>4.5130000000000043</v>
      </c>
      <c r="T387" s="304">
        <f t="shared" ca="1" si="146"/>
        <v>44.272530000000046</v>
      </c>
      <c r="U387" s="311">
        <f t="shared" ca="1" si="147"/>
        <v>0</v>
      </c>
      <c r="V387" s="306">
        <f t="shared" ca="1" si="148"/>
        <v>1.0045518471314696</v>
      </c>
      <c r="W387" s="304">
        <f t="shared" ca="1" si="149"/>
        <v>5.227099726250291</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7.5735982685474283</v>
      </c>
      <c r="AH387" s="304">
        <f t="shared" ca="1" si="173"/>
        <v>-1.1155815500548358</v>
      </c>
    </row>
    <row r="388" spans="1:34" x14ac:dyDescent="0.2">
      <c r="A388" s="347">
        <f t="shared" ca="1" si="151"/>
        <v>0.1</v>
      </c>
      <c r="B388" s="304">
        <f t="shared" ca="1" si="152"/>
        <v>20.400000000000023</v>
      </c>
      <c r="D388" s="306">
        <f t="shared" ca="1" si="153"/>
        <v>-0.52626704093992049</v>
      </c>
      <c r="E388" s="307">
        <f t="shared" ca="1" si="154"/>
        <v>-8.7782327270974694</v>
      </c>
      <c r="F388" s="304">
        <f t="shared" ca="1" si="155"/>
        <v>8.7939937917572326</v>
      </c>
      <c r="G388" s="306">
        <f t="shared" ca="1" si="156"/>
        <v>18.707248549400511</v>
      </c>
      <c r="H388" s="307">
        <f t="shared" ca="1" si="157"/>
        <v>-37.657297996644417</v>
      </c>
      <c r="I388" s="304">
        <f t="shared" ca="1" si="158"/>
        <v>42.04798735608076</v>
      </c>
      <c r="J388" s="306">
        <f t="shared" ca="1" si="159"/>
        <v>609.996580561001</v>
      </c>
      <c r="K388" s="307">
        <f t="shared" ca="1" si="160"/>
        <v>1973.7890512960266</v>
      </c>
      <c r="L388" s="304">
        <f t="shared" ref="L388:L451" ca="1" si="174">SQRT(pos_x^2+pos_z^2)</f>
        <v>2065.8990893342739</v>
      </c>
      <c r="M388" s="306">
        <f t="shared" ca="1" si="161"/>
        <v>-1.1097311002106669</v>
      </c>
      <c r="N388" s="304">
        <f t="shared" ca="1" si="162"/>
        <v>-63.582908436480636</v>
      </c>
      <c r="P388" s="310">
        <f t="shared" ca="1" si="163"/>
        <v>23</v>
      </c>
      <c r="Q388" s="304">
        <f t="shared" ca="1" si="164"/>
        <v>0</v>
      </c>
      <c r="R388" s="306">
        <f t="shared" ca="1" si="165"/>
        <v>0</v>
      </c>
      <c r="S388" s="307">
        <f t="shared" ca="1" si="166"/>
        <v>4.5130000000000043</v>
      </c>
      <c r="T388" s="304">
        <f t="shared" ref="T388:T451" ca="1" si="175">m*g</f>
        <v>44.272530000000046</v>
      </c>
      <c r="U388" s="311">
        <f t="shared" ref="U388:U451" ca="1" si="176">IF(pos_xz&lt;L_rampe,Poids*COS(Beta),0)</f>
        <v>0</v>
      </c>
      <c r="V388" s="306">
        <f t="shared" ref="V388:V451" ca="1" si="177">Rho_moyen*(20000-Alt_rampe-pos_z)/(20000+Alt_rampe+pos_z)</f>
        <v>1.0049294803282895</v>
      </c>
      <c r="W388" s="304">
        <f t="shared" ref="W388:W451" ca="1" si="178">1/2*Rho*Sref*Cx*vit_xz^2</f>
        <v>5.4234543454669311</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7.5806387751311242</v>
      </c>
      <c r="AH388" s="304">
        <f t="shared" ca="1" si="173"/>
        <v>-1.1582317142145548</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-0.53465712481708172</v>
      </c>
      <c r="E389" s="307">
        <f t="shared" ref="E389:E452" ca="1" si="183">IF(AND(L388&lt;L_rampe,Poussee&lt;Poids*SIN(M388)),0,(-W388+Poussee)/m*SIN(M388)+U388/m*COS(M388)-Poids/m)</f>
        <v>-8.7337464492921839</v>
      </c>
      <c r="F389" s="304">
        <f t="shared" ref="F389:F452" ca="1" si="184">SQRT(acc_x^2+acc_z^2)</f>
        <v>8.7500963012781465</v>
      </c>
      <c r="G389" s="306">
        <f t="shared" ref="G389:G452" ca="1" si="185">G388+acc_x*pas</f>
        <v>18.653782836918804</v>
      </c>
      <c r="H389" s="307">
        <f t="shared" ref="H389:H452" ca="1" si="186">H388+acc_z*pas</f>
        <v>-38.530672641573638</v>
      </c>
      <c r="I389" s="304">
        <f t="shared" ref="I389:I452" ca="1" si="187">SQRT(vit_x^2+vit_z^2)</f>
        <v>42.808601335935258</v>
      </c>
      <c r="J389" s="306">
        <f t="shared" ref="J389:J452" ca="1" si="188">J388+0.5*(vit_x+G388)*pas*(K388&gt;=0)</f>
        <v>611.86463213031698</v>
      </c>
      <c r="K389" s="307">
        <f t="shared" ref="K389:K452" ca="1" si="189">K388+0.5*(vit_z+H388)*pas</f>
        <v>1969.9796527641158</v>
      </c>
      <c r="L389" s="304">
        <f t="shared" ca="1" si="174"/>
        <v>2062.8131666141253</v>
      </c>
      <c r="M389" s="306">
        <f t="shared" ref="M389:M452" ca="1" si="190">IF(AND(L388&gt;L_rampe,G389&gt;0),ATAN2(G389,H389),$M$4)</f>
        <v>-1.1199266393548974</v>
      </c>
      <c r="N389" s="304">
        <f t="shared" ref="N389:N452" ca="1" si="191">DEGREES(Beta)</f>
        <v>-64.167069799305466</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4.5130000000000043</v>
      </c>
      <c r="T389" s="304">
        <f t="shared" ca="1" si="175"/>
        <v>44.272530000000046</v>
      </c>
      <c r="U389" s="311">
        <f t="shared" ca="1" si="176"/>
        <v>0</v>
      </c>
      <c r="V389" s="306">
        <f t="shared" ca="1" si="177"/>
        <v>1.0053161302124898</v>
      </c>
      <c r="W389" s="304">
        <f t="shared" ca="1" si="178"/>
        <v>5.6236036476975162</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7.58389043083067</v>
      </c>
      <c r="AH389" s="304">
        <f t="shared" ref="AH389:AH452" ca="1" si="202">IF(AND(L388&lt;L_rampe,Poussee&lt;Poids*SIN(M388)), g*SIN(M388), (-W388+Poussee)/m)</f>
        <v>-1.2017403823325783</v>
      </c>
    </row>
    <row r="390" spans="1:34" x14ac:dyDescent="0.2">
      <c r="A390" s="347">
        <f t="shared" ca="1" si="180"/>
        <v>0.1</v>
      </c>
      <c r="B390" s="304">
        <f t="shared" ca="1" si="181"/>
        <v>20.600000000000026</v>
      </c>
      <c r="D390" s="306">
        <f t="shared" ca="1" si="182"/>
        <v>-0.54298176934101194</v>
      </c>
      <c r="E390" s="307">
        <f t="shared" ca="1" si="183"/>
        <v>-8.6884337746543245</v>
      </c>
      <c r="F390" s="304">
        <f t="shared" ca="1" si="184"/>
        <v>8.705384004074185</v>
      </c>
      <c r="G390" s="306">
        <f t="shared" ca="1" si="185"/>
        <v>18.599484659984704</v>
      </c>
      <c r="H390" s="307">
        <f t="shared" ca="1" si="186"/>
        <v>-39.399516019039069</v>
      </c>
      <c r="I390" s="304">
        <f t="shared" ca="1" si="187"/>
        <v>43.569056590102136</v>
      </c>
      <c r="J390" s="306">
        <f t="shared" ca="1" si="188"/>
        <v>613.72729550516215</v>
      </c>
      <c r="K390" s="307">
        <f t="shared" ca="1" si="189"/>
        <v>1966.0831433310852</v>
      </c>
      <c r="L390" s="304">
        <f t="shared" ca="1" si="174"/>
        <v>2059.6466006911774</v>
      </c>
      <c r="M390" s="306">
        <f t="shared" ca="1" si="190"/>
        <v>-1.1297381006968297</v>
      </c>
      <c r="N390" s="304">
        <f t="shared" ca="1" si="191"/>
        <v>-64.729225125053944</v>
      </c>
      <c r="P390" s="310">
        <f t="shared" ca="1" si="192"/>
        <v>23</v>
      </c>
      <c r="Q390" s="304">
        <f t="shared" ca="1" si="193"/>
        <v>0</v>
      </c>
      <c r="R390" s="306">
        <f t="shared" ca="1" si="194"/>
        <v>0</v>
      </c>
      <c r="S390" s="307">
        <f t="shared" ca="1" si="195"/>
        <v>4.5130000000000043</v>
      </c>
      <c r="T390" s="304">
        <f t="shared" ca="1" si="175"/>
        <v>44.272530000000046</v>
      </c>
      <c r="U390" s="311">
        <f t="shared" ca="1" si="176"/>
        <v>0</v>
      </c>
      <c r="V390" s="306">
        <f t="shared" ca="1" si="177"/>
        <v>1.0057117605023009</v>
      </c>
      <c r="W390" s="304">
        <f t="shared" ca="1" si="178"/>
        <v>5.8274669211061614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7.5835818830405621</v>
      </c>
      <c r="AH390" s="304">
        <f t="shared" ca="1" si="202"/>
        <v>-1.2460898842671195</v>
      </c>
    </row>
    <row r="391" spans="1:34" x14ac:dyDescent="0.2">
      <c r="A391" s="347">
        <f t="shared" ca="1" si="180"/>
        <v>0.1</v>
      </c>
      <c r="B391" s="304">
        <f t="shared" ca="1" si="181"/>
        <v>20.700000000000028</v>
      </c>
      <c r="D391" s="306">
        <f t="shared" ca="1" si="182"/>
        <v>-0.55123557600059714</v>
      </c>
      <c r="E391" s="307">
        <f t="shared" ca="1" si="183"/>
        <v>-8.6423109320536629</v>
      </c>
      <c r="F391" s="304">
        <f t="shared" ca="1" si="184"/>
        <v>8.6598729151496769</v>
      </c>
      <c r="G391" s="306">
        <f t="shared" ca="1" si="185"/>
        <v>18.544361102384645</v>
      </c>
      <c r="H391" s="307">
        <f t="shared" ca="1" si="186"/>
        <v>-40.263747112244438</v>
      </c>
      <c r="I391" s="304">
        <f t="shared" ca="1" si="187"/>
        <v>44.329027287031792</v>
      </c>
      <c r="J391" s="306">
        <f t="shared" ca="1" si="188"/>
        <v>615.58448779328057</v>
      </c>
      <c r="K391" s="307">
        <f t="shared" ca="1" si="189"/>
        <v>1962.0999801745211</v>
      </c>
      <c r="L391" s="304">
        <f t="shared" ca="1" si="174"/>
        <v>2056.3999109639572</v>
      </c>
      <c r="M391" s="306">
        <f t="shared" ca="1" si="190"/>
        <v>-1.1391854510451636</v>
      </c>
      <c r="N391" s="304">
        <f t="shared" ca="1" si="191"/>
        <v>-65.270518427594922</v>
      </c>
      <c r="P391" s="310">
        <f t="shared" ca="1" si="192"/>
        <v>23</v>
      </c>
      <c r="Q391" s="304">
        <f t="shared" ca="1" si="193"/>
        <v>0</v>
      </c>
      <c r="R391" s="306">
        <f t="shared" ca="1" si="194"/>
        <v>0</v>
      </c>
      <c r="S391" s="307">
        <f t="shared" ca="1" si="195"/>
        <v>4.5130000000000043</v>
      </c>
      <c r="T391" s="304">
        <f t="shared" ca="1" si="175"/>
        <v>44.272530000000046</v>
      </c>
      <c r="U391" s="311">
        <f t="shared" ca="1" si="176"/>
        <v>0</v>
      </c>
      <c r="V391" s="306">
        <f t="shared" ca="1" si="177"/>
        <v>1.0061163342409403</v>
      </c>
      <c r="W391" s="304">
        <f t="shared" ca="1" si="178"/>
        <v>6.0349625456807061</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7.579924749716267</v>
      </c>
      <c r="AH391" s="304">
        <f t="shared" ca="1" si="202"/>
        <v>-1.2912623357203978</v>
      </c>
    </row>
    <row r="392" spans="1:34" x14ac:dyDescent="0.2">
      <c r="A392" s="347">
        <f t="shared" ca="1" si="180"/>
        <v>0.1</v>
      </c>
      <c r="B392" s="304">
        <f t="shared" ca="1" si="181"/>
        <v>20.800000000000029</v>
      </c>
      <c r="D392" s="306">
        <f t="shared" ca="1" si="182"/>
        <v>-0.55941346989074381</v>
      </c>
      <c r="E392" s="307">
        <f t="shared" ca="1" si="183"/>
        <v>-8.59539452729015</v>
      </c>
      <c r="F392" s="304">
        <f t="shared" ca="1" si="184"/>
        <v>8.6135794249582833</v>
      </c>
      <c r="G392" s="306">
        <f t="shared" ca="1" si="185"/>
        <v>18.488419755395572</v>
      </c>
      <c r="H392" s="307">
        <f t="shared" ca="1" si="186"/>
        <v>-41.123286564973455</v>
      </c>
      <c r="I392" s="304">
        <f t="shared" ca="1" si="187"/>
        <v>45.088206473052658</v>
      </c>
      <c r="J392" s="306">
        <f t="shared" ca="1" si="188"/>
        <v>617.43612683616959</v>
      </c>
      <c r="K392" s="307">
        <f t="shared" ca="1" si="189"/>
        <v>1958.0306284906601</v>
      </c>
      <c r="L392" s="304">
        <f t="shared" ca="1" si="174"/>
        <v>2053.073625769417</v>
      </c>
      <c r="M392" s="306">
        <f t="shared" ca="1" si="190"/>
        <v>-1.1482874277058563</v>
      </c>
      <c r="N392" s="304">
        <f t="shared" ca="1" si="191"/>
        <v>-65.79202327547921</v>
      </c>
      <c r="P392" s="310">
        <f t="shared" ca="1" si="192"/>
        <v>23</v>
      </c>
      <c r="Q392" s="304">
        <f t="shared" ca="1" si="193"/>
        <v>0</v>
      </c>
      <c r="R392" s="306">
        <f t="shared" ca="1" si="194"/>
        <v>0</v>
      </c>
      <c r="S392" s="307">
        <f t="shared" ca="1" si="195"/>
        <v>4.5130000000000043</v>
      </c>
      <c r="T392" s="304">
        <f t="shared" ca="1" si="175"/>
        <v>44.272530000000046</v>
      </c>
      <c r="U392" s="311">
        <f t="shared" ca="1" si="176"/>
        <v>0</v>
      </c>
      <c r="V392" s="306">
        <f t="shared" ca="1" si="177"/>
        <v>1.0065298138086318</v>
      </c>
      <c r="W392" s="304">
        <f t="shared" ca="1" si="178"/>
        <v>6.2460080521065988</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7.5731151060875685</v>
      </c>
      <c r="AH392" s="304">
        <f t="shared" ca="1" si="202"/>
        <v>-1.3372396511590294</v>
      </c>
    </row>
    <row r="393" spans="1:34" x14ac:dyDescent="0.2">
      <c r="A393" s="347">
        <f t="shared" ca="1" si="180"/>
        <v>0.1</v>
      </c>
      <c r="B393" s="304">
        <f t="shared" ca="1" si="181"/>
        <v>20.900000000000031</v>
      </c>
      <c r="D393" s="306">
        <f t="shared" ca="1" si="182"/>
        <v>-0.56751067970446922</v>
      </c>
      <c r="E393" s="307">
        <f t="shared" ca="1" si="183"/>
        <v>-8.5477015115984205</v>
      </c>
      <c r="F393" s="304">
        <f t="shared" ca="1" si="184"/>
        <v>8.5665202680528658</v>
      </c>
      <c r="G393" s="306">
        <f t="shared" ca="1" si="185"/>
        <v>18.431668687425127</v>
      </c>
      <c r="H393" s="307">
        <f t="shared" ca="1" si="186"/>
        <v>-41.978056716133295</v>
      </c>
      <c r="I393" s="304">
        <f t="shared" ca="1" si="187"/>
        <v>45.846304717675032</v>
      </c>
      <c r="J393" s="306">
        <f t="shared" ca="1" si="188"/>
        <v>619.28213125831064</v>
      </c>
      <c r="K393" s="307">
        <f t="shared" ca="1" si="189"/>
        <v>1953.8755613266048</v>
      </c>
      <c r="L393" s="304">
        <f t="shared" ca="1" si="174"/>
        <v>2049.6682822459811</v>
      </c>
      <c r="M393" s="306">
        <f t="shared" ca="1" si="190"/>
        <v>-1.1570616185370481</v>
      </c>
      <c r="N393" s="304">
        <f t="shared" ca="1" si="191"/>
        <v>-66.29474737874888</v>
      </c>
      <c r="P393" s="310">
        <f t="shared" ca="1" si="192"/>
        <v>23</v>
      </c>
      <c r="Q393" s="304">
        <f t="shared" ca="1" si="193"/>
        <v>0</v>
      </c>
      <c r="R393" s="306">
        <f t="shared" ca="1" si="194"/>
        <v>0</v>
      </c>
      <c r="S393" s="307">
        <f t="shared" ca="1" si="195"/>
        <v>4.5130000000000043</v>
      </c>
      <c r="T393" s="304">
        <f t="shared" ca="1" si="175"/>
        <v>44.272530000000046</v>
      </c>
      <c r="U393" s="311">
        <f t="shared" ca="1" si="176"/>
        <v>0</v>
      </c>
      <c r="V393" s="306">
        <f t="shared" ca="1" si="177"/>
        <v>1.0069521609349545</v>
      </c>
      <c r="W393" s="304">
        <f t="shared" ca="1" si="178"/>
        <v>6.4605201810838979</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7.5633348440037045</v>
      </c>
      <c r="AH393" s="304">
        <f t="shared" ca="1" si="202"/>
        <v>-1.3840035568594267</v>
      </c>
    </row>
    <row r="394" spans="1:34" x14ac:dyDescent="0.2">
      <c r="A394" s="347">
        <f t="shared" ca="1" si="180"/>
        <v>0.1</v>
      </c>
      <c r="B394" s="304">
        <f t="shared" ca="1" si="181"/>
        <v>21.000000000000032</v>
      </c>
      <c r="D394" s="306">
        <f t="shared" ca="1" si="182"/>
        <v>-0.57552271945607236</v>
      </c>
      <c r="E394" s="307">
        <f t="shared" ca="1" si="183"/>
        <v>-8.4992491521816032</v>
      </c>
      <c r="F394" s="304">
        <f t="shared" ca="1" si="184"/>
        <v>8.5187124937674596</v>
      </c>
      <c r="G394" s="306">
        <f t="shared" ca="1" si="185"/>
        <v>18.37411641547952</v>
      </c>
      <c r="H394" s="307">
        <f t="shared" ca="1" si="186"/>
        <v>-42.827981631351456</v>
      </c>
      <c r="I394" s="304">
        <f t="shared" ca="1" si="187"/>
        <v>46.603048877353203</v>
      </c>
      <c r="J394" s="306">
        <f t="shared" ca="1" si="188"/>
        <v>621.12242051345584</v>
      </c>
      <c r="K394" s="307">
        <f t="shared" ca="1" si="189"/>
        <v>1949.6352594092307</v>
      </c>
      <c r="L394" s="304">
        <f t="shared" ca="1" si="174"/>
        <v>2046.1844261933459</v>
      </c>
      <c r="M394" s="306">
        <f t="shared" ca="1" si="190"/>
        <v>-1.1655245374557086</v>
      </c>
      <c r="N394" s="304">
        <f t="shared" ca="1" si="191"/>
        <v>-66.779636915149538</v>
      </c>
      <c r="P394" s="310">
        <f t="shared" ca="1" si="192"/>
        <v>23</v>
      </c>
      <c r="Q394" s="304">
        <f t="shared" ca="1" si="193"/>
        <v>0</v>
      </c>
      <c r="R394" s="306">
        <f t="shared" ca="1" si="194"/>
        <v>0</v>
      </c>
      <c r="S394" s="307">
        <f t="shared" ca="1" si="195"/>
        <v>4.5130000000000043</v>
      </c>
      <c r="T394" s="304">
        <f t="shared" ca="1" si="175"/>
        <v>44.272530000000046</v>
      </c>
      <c r="U394" s="311">
        <f t="shared" ca="1" si="176"/>
        <v>0</v>
      </c>
      <c r="V394" s="306">
        <f t="shared" ca="1" si="177"/>
        <v>1.0073833367114831</v>
      </c>
      <c r="W394" s="304">
        <f t="shared" ca="1" si="178"/>
        <v>6.6784149429723811</v>
      </c>
      <c r="Y394" s="314" t="str">
        <f t="shared" ca="1" si="196"/>
        <v/>
      </c>
      <c r="Z394" s="315" t="str">
        <f t="shared" ca="1" si="197"/>
        <v/>
      </c>
      <c r="AA394" s="316" t="str">
        <f t="shared" ca="1" si="198"/>
        <v/>
      </c>
      <c r="AC394" s="310">
        <f t="shared" ca="1" si="199"/>
        <v>21.000000000000032</v>
      </c>
      <c r="AD394" s="323">
        <f t="shared" ca="1" si="200"/>
        <v>621.12242051345584</v>
      </c>
      <c r="AE394" s="324" t="e">
        <f t="shared" ca="1" si="179"/>
        <v>#N/A</v>
      </c>
      <c r="AG394" s="306">
        <f t="shared" ca="1" si="201"/>
        <v>7.5507529123555983</v>
      </c>
      <c r="AH394" s="304">
        <f t="shared" ca="1" si="202"/>
        <v>-1.4315356040513831</v>
      </c>
    </row>
    <row r="395" spans="1:34" x14ac:dyDescent="0.2">
      <c r="A395" s="347">
        <f t="shared" ca="1" si="180"/>
        <v>0.1</v>
      </c>
      <c r="B395" s="304">
        <f t="shared" ca="1" si="181"/>
        <v>21.100000000000033</v>
      </c>
      <c r="D395" s="306">
        <f t="shared" ca="1" si="182"/>
        <v>-0.5834453717764545</v>
      </c>
      <c r="E395" s="307">
        <f t="shared" ca="1" si="183"/>
        <v>-8.4500550045341107</v>
      </c>
      <c r="F395" s="304">
        <f t="shared" ca="1" si="184"/>
        <v>8.4701734386905763</v>
      </c>
      <c r="G395" s="306">
        <f t="shared" ca="1" si="185"/>
        <v>18.315771878301874</v>
      </c>
      <c r="H395" s="307">
        <f t="shared" ca="1" si="186"/>
        <v>-43.672987131804867</v>
      </c>
      <c r="I395" s="304">
        <f t="shared" ca="1" si="187"/>
        <v>47.358180967102058</v>
      </c>
      <c r="J395" s="306">
        <f t="shared" ca="1" si="188"/>
        <v>622.9569149281449</v>
      </c>
      <c r="K395" s="307">
        <f t="shared" ca="1" si="189"/>
        <v>1945.3102109710728</v>
      </c>
      <c r="L395" s="304">
        <f t="shared" ca="1" si="174"/>
        <v>2042.6226119293578</v>
      </c>
      <c r="M395" s="306">
        <f t="shared" ca="1" si="190"/>
        <v>-1.1736916954335934</v>
      </c>
      <c r="N395" s="304">
        <f t="shared" ca="1" si="191"/>
        <v>-67.247580597898946</v>
      </c>
      <c r="P395" s="310">
        <f t="shared" ca="1" si="192"/>
        <v>23</v>
      </c>
      <c r="Q395" s="304">
        <f t="shared" ca="1" si="193"/>
        <v>0</v>
      </c>
      <c r="R395" s="306">
        <f t="shared" ca="1" si="194"/>
        <v>0</v>
      </c>
      <c r="S395" s="307">
        <f t="shared" ca="1" si="195"/>
        <v>4.5130000000000043</v>
      </c>
      <c r="T395" s="304">
        <f t="shared" ca="1" si="175"/>
        <v>44.272530000000046</v>
      </c>
      <c r="U395" s="311">
        <f t="shared" ca="1" si="176"/>
        <v>0</v>
      </c>
      <c r="V395" s="306">
        <f t="shared" ca="1" si="177"/>
        <v>1.0078233016047105</v>
      </c>
      <c r="W395" s="304">
        <f t="shared" ca="1" si="178"/>
        <v>6.8996076776556485</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7.535526447190426</v>
      </c>
      <c r="AH395" s="304">
        <f t="shared" ca="1" si="202"/>
        <v>-1.4798171821343618</v>
      </c>
    </row>
    <row r="396" spans="1:34" x14ac:dyDescent="0.2">
      <c r="A396" s="347">
        <f t="shared" ca="1" si="180"/>
        <v>0.1</v>
      </c>
      <c r="B396" s="304">
        <f t="shared" ca="1" si="181"/>
        <v>21.200000000000035</v>
      </c>
      <c r="D396" s="306">
        <f t="shared" ca="1" si="182"/>
        <v>-0.59127467263402878</v>
      </c>
      <c r="E396" s="307">
        <f t="shared" ca="1" si="183"/>
        <v>-8.4001368863465995</v>
      </c>
      <c r="F396" s="304">
        <f t="shared" ca="1" si="184"/>
        <v>8.4209207007226485</v>
      </c>
      <c r="G396" s="306">
        <f t="shared" ca="1" si="185"/>
        <v>18.256644411038472</v>
      </c>
      <c r="H396" s="307">
        <f t="shared" ca="1" si="186"/>
        <v>-44.51300082043953</v>
      </c>
      <c r="I396" s="304">
        <f t="shared" ca="1" si="187"/>
        <v>48.11145713020499</v>
      </c>
      <c r="J396" s="306">
        <f t="shared" ca="1" si="188"/>
        <v>624.78553574261196</v>
      </c>
      <c r="K396" s="307">
        <f t="shared" ca="1" si="189"/>
        <v>1940.9009115734607</v>
      </c>
      <c r="L396" s="304">
        <f t="shared" ca="1" si="174"/>
        <v>2038.9834021442825</v>
      </c>
      <c r="M396" s="306">
        <f t="shared" ca="1" si="190"/>
        <v>-1.1815776670827032</v>
      </c>
      <c r="N396" s="304">
        <f t="shared" ca="1" si="191"/>
        <v>-67.699413490752747</v>
      </c>
      <c r="P396" s="310">
        <f t="shared" ca="1" si="192"/>
        <v>23</v>
      </c>
      <c r="Q396" s="304">
        <f t="shared" ca="1" si="193"/>
        <v>0</v>
      </c>
      <c r="R396" s="306">
        <f t="shared" ca="1" si="194"/>
        <v>0</v>
      </c>
      <c r="S396" s="307">
        <f t="shared" ca="1" si="195"/>
        <v>4.5130000000000043</v>
      </c>
      <c r="T396" s="304">
        <f t="shared" ca="1" si="175"/>
        <v>44.272530000000046</v>
      </c>
      <c r="U396" s="311">
        <f t="shared" ca="1" si="176"/>
        <v>0</v>
      </c>
      <c r="V396" s="306">
        <f t="shared" ca="1" si="177"/>
        <v>1.0082720154692153</v>
      </c>
      <c r="W396" s="304">
        <f t="shared" ca="1" si="178"/>
        <v>7.1240131145200758</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7.5178018000470139</v>
      </c>
      <c r="AH396" s="304">
        <f t="shared" ca="1" si="202"/>
        <v>-1.5288295319423093</v>
      </c>
    </row>
    <row r="397" spans="1:34" x14ac:dyDescent="0.2">
      <c r="A397" s="347">
        <f t="shared" ca="1" si="180"/>
        <v>0.1</v>
      </c>
      <c r="B397" s="304">
        <f t="shared" ca="1" si="181"/>
        <v>21.300000000000036</v>
      </c>
      <c r="D397" s="306">
        <f t="shared" ca="1" si="182"/>
        <v>-0.59900689734664769</v>
      </c>
      <c r="E397" s="307">
        <f t="shared" ca="1" si="183"/>
        <v>-8.3495128528154545</v>
      </c>
      <c r="F397" s="304">
        <f t="shared" ca="1" si="184"/>
        <v>8.370972114539585</v>
      </c>
      <c r="G397" s="306">
        <f t="shared" ca="1" si="185"/>
        <v>18.196743721303807</v>
      </c>
      <c r="H397" s="307">
        <f t="shared" ca="1" si="186"/>
        <v>-45.347952105721077</v>
      </c>
      <c r="I397" s="304">
        <f t="shared" ca="1" si="187"/>
        <v>48.862646697058707</v>
      </c>
      <c r="J397" s="306">
        <f t="shared" ca="1" si="188"/>
        <v>626.60820514922909</v>
      </c>
      <c r="K397" s="307">
        <f t="shared" ca="1" si="189"/>
        <v>1936.4078639271527</v>
      </c>
      <c r="L397" s="304">
        <f t="shared" ca="1" si="174"/>
        <v>2035.2673677527621</v>
      </c>
      <c r="M397" s="306">
        <f t="shared" ca="1" si="190"/>
        <v>-1.1891961529749078</v>
      </c>
      <c r="N397" s="304">
        <f t="shared" ca="1" si="191"/>
        <v>-68.135920578656027</v>
      </c>
      <c r="P397" s="310">
        <f t="shared" ca="1" si="192"/>
        <v>23</v>
      </c>
      <c r="Q397" s="304">
        <f t="shared" ca="1" si="193"/>
        <v>0</v>
      </c>
      <c r="R397" s="306">
        <f t="shared" ca="1" si="194"/>
        <v>0</v>
      </c>
      <c r="S397" s="307">
        <f t="shared" ca="1" si="195"/>
        <v>4.5130000000000043</v>
      </c>
      <c r="T397" s="304">
        <f t="shared" ca="1" si="175"/>
        <v>44.272530000000046</v>
      </c>
      <c r="U397" s="311">
        <f t="shared" ca="1" si="176"/>
        <v>0</v>
      </c>
      <c r="V397" s="306">
        <f t="shared" ca="1" si="177"/>
        <v>1.0087294375610594</v>
      </c>
      <c r="W397" s="304">
        <f t="shared" ca="1" si="178"/>
        <v>7.3515454324495453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7.4977154727778785</v>
      </c>
      <c r="AH397" s="304">
        <f t="shared" ca="1" si="202"/>
        <v>-1.5785537590339174</v>
      </c>
    </row>
    <row r="398" spans="1:34" x14ac:dyDescent="0.2">
      <c r="A398" s="347">
        <f t="shared" ca="1" si="180"/>
        <v>0.1</v>
      </c>
      <c r="B398" s="304">
        <f t="shared" ca="1" si="181"/>
        <v>21.400000000000038</v>
      </c>
      <c r="D398" s="306">
        <f t="shared" ca="1" si="182"/>
        <v>-0.60663854776148807</v>
      </c>
      <c r="E398" s="307">
        <f t="shared" ca="1" si="183"/>
        <v>-8.2982011732041343</v>
      </c>
      <c r="F398" s="304">
        <f t="shared" ca="1" si="184"/>
        <v>8.3203457283094107</v>
      </c>
      <c r="G398" s="306">
        <f t="shared" ca="1" si="185"/>
        <v>18.136079866527659</v>
      </c>
      <c r="H398" s="307">
        <f t="shared" ca="1" si="186"/>
        <v>-46.177772223041494</v>
      </c>
      <c r="I398" s="304">
        <f t="shared" ca="1" si="187"/>
        <v>49.611531324966904</v>
      </c>
      <c r="J398" s="306">
        <f t="shared" ca="1" si="188"/>
        <v>628.42484632862067</v>
      </c>
      <c r="K398" s="307">
        <f t="shared" ca="1" si="189"/>
        <v>1931.8315777107146</v>
      </c>
      <c r="L398" s="304">
        <f t="shared" ca="1" si="174"/>
        <v>2031.4750877437357</v>
      </c>
      <c r="M398" s="306">
        <f t="shared" ca="1" si="190"/>
        <v>-1.196560037870722</v>
      </c>
      <c r="N398" s="304">
        <f t="shared" ca="1" si="191"/>
        <v>-68.557840104006317</v>
      </c>
      <c r="P398" s="310">
        <f t="shared" ca="1" si="192"/>
        <v>23</v>
      </c>
      <c r="Q398" s="304">
        <f t="shared" ca="1" si="193"/>
        <v>0</v>
      </c>
      <c r="R398" s="306">
        <f t="shared" ca="1" si="194"/>
        <v>0</v>
      </c>
      <c r="S398" s="307">
        <f t="shared" ca="1" si="195"/>
        <v>4.5130000000000043</v>
      </c>
      <c r="T398" s="304">
        <f t="shared" ca="1" si="175"/>
        <v>44.272530000000046</v>
      </c>
      <c r="U398" s="311">
        <f t="shared" ca="1" si="176"/>
        <v>0</v>
      </c>
      <c r="V398" s="306">
        <f t="shared" ca="1" si="177"/>
        <v>1.0091955265513997</v>
      </c>
      <c r="W398" s="304">
        <f t="shared" ca="1" si="178"/>
        <v>7.5821183197412632</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7.4753949667447523</v>
      </c>
      <c r="AH398" s="304">
        <f t="shared" ca="1" si="202"/>
        <v>-1.6289708469863811</v>
      </c>
    </row>
    <row r="399" spans="1:34" x14ac:dyDescent="0.2">
      <c r="A399" s="347">
        <f t="shared" ca="1" si="180"/>
        <v>0.1</v>
      </c>
      <c r="B399" s="304">
        <f t="shared" ca="1" si="181"/>
        <v>21.500000000000039</v>
      </c>
      <c r="D399" s="306">
        <f t="shared" ca="1" si="182"/>
        <v>-0.61416634049067342</v>
      </c>
      <c r="E399" s="307">
        <f t="shared" ca="1" si="183"/>
        <v>-8.2462203085254036</v>
      </c>
      <c r="F399" s="304">
        <f t="shared" ca="1" si="184"/>
        <v>8.2690597815306965</v>
      </c>
      <c r="G399" s="306">
        <f t="shared" ca="1" si="185"/>
        <v>18.074663232478592</v>
      </c>
      <c r="H399" s="307">
        <f t="shared" ca="1" si="186"/>
        <v>-47.002394253894032</v>
      </c>
      <c r="I399" s="304">
        <f t="shared" ca="1" si="187"/>
        <v>50.357904211414557</v>
      </c>
      <c r="J399" s="306">
        <f t="shared" ca="1" si="188"/>
        <v>630.23538348357101</v>
      </c>
      <c r="K399" s="307">
        <f t="shared" ca="1" si="189"/>
        <v>1927.1725693868677</v>
      </c>
      <c r="L399" s="304">
        <f t="shared" ca="1" si="174"/>
        <v>2027.6071490285947</v>
      </c>
      <c r="M399" s="306">
        <f t="shared" ca="1" si="190"/>
        <v>-1.2036814450516233</v>
      </c>
      <c r="N399" s="304">
        <f t="shared" ca="1" si="191"/>
        <v>-68.965866679666121</v>
      </c>
      <c r="P399" s="310">
        <f t="shared" ca="1" si="192"/>
        <v>23</v>
      </c>
      <c r="Q399" s="304">
        <f t="shared" ca="1" si="193"/>
        <v>0</v>
      </c>
      <c r="R399" s="306">
        <f t="shared" ca="1" si="194"/>
        <v>0</v>
      </c>
      <c r="S399" s="307">
        <f t="shared" ca="1" si="195"/>
        <v>4.5130000000000043</v>
      </c>
      <c r="T399" s="304">
        <f t="shared" ca="1" si="175"/>
        <v>44.272530000000046</v>
      </c>
      <c r="U399" s="311">
        <f t="shared" ca="1" si="176"/>
        <v>0</v>
      </c>
      <c r="V399" s="306">
        <f t="shared" ca="1" si="177"/>
        <v>1.0096702405402809</v>
      </c>
      <c r="W399" s="304">
        <f t="shared" ca="1" si="178"/>
        <v>7.8156450338522454</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7.4509595538246538</v>
      </c>
      <c r="AH399" s="304">
        <f t="shared" ca="1" si="202"/>
        <v>-1.680061670671672</v>
      </c>
    </row>
    <row r="400" spans="1:34" x14ac:dyDescent="0.2">
      <c r="A400" s="347">
        <f t="shared" ca="1" si="180"/>
        <v>0.1</v>
      </c>
      <c r="B400" s="304">
        <f t="shared" ca="1" si="181"/>
        <v>21.600000000000041</v>
      </c>
      <c r="D400" s="306">
        <f t="shared" ca="1" si="182"/>
        <v>-0.62158719610054891</v>
      </c>
      <c r="E400" s="307">
        <f t="shared" ca="1" si="183"/>
        <v>-8.193588890232169</v>
      </c>
      <c r="F400" s="304">
        <f t="shared" ca="1" si="184"/>
        <v>8.2171326838801964</v>
      </c>
      <c r="G400" s="306">
        <f t="shared" ca="1" si="185"/>
        <v>18.012504512868539</v>
      </c>
      <c r="H400" s="307">
        <f t="shared" ca="1" si="186"/>
        <v>-47.821753142917245</v>
      </c>
      <c r="I400" s="304">
        <f t="shared" ca="1" si="187"/>
        <v>51.101569374024365</v>
      </c>
      <c r="J400" s="306">
        <f t="shared" ca="1" si="188"/>
        <v>632.03974187083838</v>
      </c>
      <c r="K400" s="307">
        <f t="shared" ca="1" si="189"/>
        <v>1922.4313620170271</v>
      </c>
      <c r="L400" s="304">
        <f t="shared" ca="1" si="174"/>
        <v>2023.6641462878167</v>
      </c>
      <c r="M400" s="306">
        <f t="shared" ca="1" si="190"/>
        <v>-1.21057178696132</v>
      </c>
      <c r="N400" s="304">
        <f t="shared" ca="1" si="191"/>
        <v>-69.360654190493861</v>
      </c>
      <c r="P400" s="310">
        <f t="shared" ca="1" si="192"/>
        <v>23</v>
      </c>
      <c r="Q400" s="304">
        <f t="shared" ca="1" si="193"/>
        <v>0</v>
      </c>
      <c r="R400" s="306">
        <f t="shared" ca="1" si="194"/>
        <v>0</v>
      </c>
      <c r="S400" s="307">
        <f t="shared" ca="1" si="195"/>
        <v>4.5130000000000043</v>
      </c>
      <c r="T400" s="304">
        <f t="shared" ca="1" si="175"/>
        <v>44.272530000000046</v>
      </c>
      <c r="U400" s="311">
        <f t="shared" ca="1" si="176"/>
        <v>0</v>
      </c>
      <c r="V400" s="306">
        <f t="shared" ca="1" si="177"/>
        <v>1.0101535370706085</v>
      </c>
      <c r="W400" s="304">
        <f t="shared" ca="1" si="178"/>
        <v>8.0520384608902251</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7.4245209761754305</v>
      </c>
      <c r="AH400" s="304">
        <f t="shared" ca="1" si="202"/>
        <v>-1.7318070094952887</v>
      </c>
    </row>
    <row r="401" spans="1:34" x14ac:dyDescent="0.2">
      <c r="A401" s="347">
        <f t="shared" ca="1" si="180"/>
        <v>0.1</v>
      </c>
      <c r="B401" s="304">
        <f t="shared" ca="1" si="181"/>
        <v>21.700000000000042</v>
      </c>
      <c r="D401" s="306">
        <f t="shared" ca="1" si="182"/>
        <v>-0.62889822916197868</v>
      </c>
      <c r="E401" s="307">
        <f t="shared" ca="1" si="183"/>
        <v>-8.1403256998206075</v>
      </c>
      <c r="F401" s="304">
        <f t="shared" ca="1" si="184"/>
        <v>8.1645829949730402</v>
      </c>
      <c r="G401" s="306">
        <f t="shared" ca="1" si="185"/>
        <v>17.949614689952341</v>
      </c>
      <c r="H401" s="307">
        <f t="shared" ca="1" si="186"/>
        <v>-48.635785712899306</v>
      </c>
      <c r="I401" s="304">
        <f t="shared" ca="1" si="187"/>
        <v>51.842340991016343</v>
      </c>
      <c r="J401" s="306">
        <f t="shared" ca="1" si="188"/>
        <v>633.8378478309794</v>
      </c>
      <c r="K401" s="307">
        <f t="shared" ca="1" si="189"/>
        <v>1917.6084850742363</v>
      </c>
      <c r="L401" s="304">
        <f t="shared" ca="1" si="174"/>
        <v>2019.6466818163308</v>
      </c>
      <c r="M401" s="306">
        <f t="shared" ca="1" si="190"/>
        <v>-1.2172418123660633</v>
      </c>
      <c r="N401" s="304">
        <f t="shared" ca="1" si="191"/>
        <v>-69.742818495430683</v>
      </c>
      <c r="P401" s="310">
        <f t="shared" ca="1" si="192"/>
        <v>23</v>
      </c>
      <c r="Q401" s="304">
        <f t="shared" ca="1" si="193"/>
        <v>0</v>
      </c>
      <c r="R401" s="306">
        <f t="shared" ca="1" si="194"/>
        <v>0</v>
      </c>
      <c r="S401" s="307">
        <f t="shared" ca="1" si="195"/>
        <v>4.5130000000000043</v>
      </c>
      <c r="T401" s="304">
        <f t="shared" ca="1" si="175"/>
        <v>44.272530000000046</v>
      </c>
      <c r="U401" s="311">
        <f t="shared" ca="1" si="176"/>
        <v>0</v>
      </c>
      <c r="V401" s="306">
        <f t="shared" ca="1" si="177"/>
        <v>1.0106453731422711</v>
      </c>
      <c r="W401" s="304">
        <f t="shared" ca="1" si="178"/>
        <v>8.2912111747663673</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7.3961840812069379</v>
      </c>
      <c r="AH401" s="304">
        <f t="shared" ca="1" si="202"/>
        <v>-1.7841875605783775</v>
      </c>
    </row>
    <row r="402" spans="1:34" x14ac:dyDescent="0.2">
      <c r="A402" s="347">
        <f t="shared" ca="1" si="180"/>
        <v>0.1</v>
      </c>
      <c r="B402" s="304">
        <f t="shared" ca="1" si="181"/>
        <v>21.800000000000043</v>
      </c>
      <c r="D402" s="306">
        <f t="shared" ca="1" si="182"/>
        <v>-0.63609673907769027</v>
      </c>
      <c r="E402" s="307">
        <f t="shared" ca="1" si="183"/>
        <v>-8.0864496492632689</v>
      </c>
      <c r="F402" s="304">
        <f t="shared" ca="1" si="184"/>
        <v>8.111429404952947</v>
      </c>
      <c r="G402" s="306">
        <f t="shared" ca="1" si="185"/>
        <v>17.886005016044571</v>
      </c>
      <c r="H402" s="307">
        <f t="shared" ca="1" si="186"/>
        <v>-49.444430677825636</v>
      </c>
      <c r="I402" s="304">
        <f t="shared" ca="1" si="187"/>
        <v>52.580042796561862</v>
      </c>
      <c r="J402" s="306">
        <f t="shared" ca="1" si="188"/>
        <v>635.62962881627925</v>
      </c>
      <c r="K402" s="307">
        <f t="shared" ca="1" si="189"/>
        <v>1912.7044742547</v>
      </c>
      <c r="L402" s="304">
        <f t="shared" ca="1" si="174"/>
        <v>2015.5553653678355</v>
      </c>
      <c r="M402" s="306">
        <f t="shared" ca="1" si="190"/>
        <v>-1.2237016502440443</v>
      </c>
      <c r="N402" s="304">
        <f t="shared" ca="1" si="191"/>
        <v>-70.112939942177746</v>
      </c>
      <c r="P402" s="310">
        <f t="shared" ca="1" si="192"/>
        <v>23</v>
      </c>
      <c r="Q402" s="304">
        <f t="shared" ca="1" si="193"/>
        <v>0</v>
      </c>
      <c r="R402" s="306">
        <f t="shared" ca="1" si="194"/>
        <v>0</v>
      </c>
      <c r="S402" s="307">
        <f t="shared" ca="1" si="195"/>
        <v>4.5130000000000043</v>
      </c>
      <c r="T402" s="304">
        <f t="shared" ca="1" si="175"/>
        <v>44.272530000000046</v>
      </c>
      <c r="U402" s="311">
        <f t="shared" ca="1" si="176"/>
        <v>0</v>
      </c>
      <c r="V402" s="306">
        <f t="shared" ca="1" si="177"/>
        <v>1.0111457052264015</v>
      </c>
      <c r="W402" s="304">
        <f t="shared" ca="1" si="178"/>
        <v>8.5330754959310706</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7.3660473977035954</v>
      </c>
      <c r="AH402" s="304">
        <f t="shared" ca="1" si="202"/>
        <v>-1.8371839518649145</v>
      </c>
    </row>
    <row r="403" spans="1:34" x14ac:dyDescent="0.2">
      <c r="A403" s="347">
        <f t="shared" ca="1" si="180"/>
        <v>0.1</v>
      </c>
      <c r="B403" s="304">
        <f t="shared" ca="1" si="181"/>
        <v>21.900000000000045</v>
      </c>
      <c r="D403" s="306">
        <f t="shared" ca="1" si="182"/>
        <v>-0.64318020161070344</v>
      </c>
      <c r="E403" s="307">
        <f t="shared" ca="1" si="183"/>
        <v>-8.0319797622016349</v>
      </c>
      <c r="F403" s="304">
        <f t="shared" ca="1" si="184"/>
        <v>8.0576907158416429</v>
      </c>
      <c r="G403" s="306">
        <f t="shared" ca="1" si="185"/>
        <v>17.8216869958835</v>
      </c>
      <c r="H403" s="307">
        <f t="shared" ca="1" si="186"/>
        <v>-50.247628654045798</v>
      </c>
      <c r="I403" s="304">
        <f t="shared" ca="1" si="187"/>
        <v>53.314507525945764</v>
      </c>
      <c r="J403" s="306">
        <f t="shared" ca="1" si="188"/>
        <v>637.41501341687569</v>
      </c>
      <c r="K403" s="307">
        <f t="shared" ca="1" si="189"/>
        <v>1907.7198712881063</v>
      </c>
      <c r="L403" s="304">
        <f t="shared" ca="1" si="174"/>
        <v>2011.3908139983002</v>
      </c>
      <c r="M403" s="306">
        <f t="shared" ca="1" si="190"/>
        <v>-1.2299608506103676</v>
      </c>
      <c r="N403" s="304">
        <f t="shared" ca="1" si="191"/>
        <v>-70.471565706294811</v>
      </c>
      <c r="P403" s="310">
        <f t="shared" ca="1" si="192"/>
        <v>23</v>
      </c>
      <c r="Q403" s="304">
        <f t="shared" ca="1" si="193"/>
        <v>0</v>
      </c>
      <c r="R403" s="306">
        <f t="shared" ca="1" si="194"/>
        <v>0</v>
      </c>
      <c r="S403" s="307">
        <f t="shared" ca="1" si="195"/>
        <v>4.5130000000000043</v>
      </c>
      <c r="T403" s="304">
        <f t="shared" ca="1" si="175"/>
        <v>44.272530000000046</v>
      </c>
      <c r="U403" s="311">
        <f t="shared" ca="1" si="176"/>
        <v>0</v>
      </c>
      <c r="V403" s="306">
        <f t="shared" ca="1" si="177"/>
        <v>1.0116544892797623</v>
      </c>
      <c r="W403" s="304">
        <f t="shared" ca="1" si="178"/>
        <v>8.7775435496176097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7.334203658557378</v>
      </c>
      <c r="AH403" s="304">
        <f t="shared" ca="1" si="202"/>
        <v>-1.8907767551365084</v>
      </c>
    </row>
    <row r="404" spans="1:34" x14ac:dyDescent="0.2">
      <c r="A404" s="347">
        <f t="shared" ca="1" si="180"/>
        <v>0.1</v>
      </c>
      <c r="B404" s="304">
        <f t="shared" ca="1" si="181"/>
        <v>22.000000000000046</v>
      </c>
      <c r="D404" s="306">
        <f t="shared" ca="1" si="182"/>
        <v>-0.65014626104517914</v>
      </c>
      <c r="E404" s="307">
        <f t="shared" ca="1" si="183"/>
        <v>-7.9769351558379249</v>
      </c>
      <c r="F404" s="304">
        <f t="shared" ca="1" si="184"/>
        <v>8.0033858235870419</v>
      </c>
      <c r="G404" s="306">
        <f t="shared" ca="1" si="185"/>
        <v>17.756672369778983</v>
      </c>
      <c r="H404" s="307">
        <f t="shared" ca="1" si="186"/>
        <v>-51.045322169629593</v>
      </c>
      <c r="I404" s="304">
        <f t="shared" ca="1" si="187"/>
        <v>54.045576405927534</v>
      </c>
      <c r="J404" s="306">
        <f t="shared" ca="1" si="188"/>
        <v>639.19393138515886</v>
      </c>
      <c r="K404" s="307">
        <f t="shared" ca="1" si="189"/>
        <v>1902.6552237469225</v>
      </c>
      <c r="L404" s="304">
        <f t="shared" ca="1" si="174"/>
        <v>2007.1536519088584</v>
      </c>
      <c r="M404" s="306">
        <f t="shared" ca="1" si="190"/>
        <v>-1.2360284224780864</v>
      </c>
      <c r="N404" s="304">
        <f t="shared" ca="1" si="191"/>
        <v>-70.819211966207405</v>
      </c>
      <c r="P404" s="310">
        <f t="shared" ca="1" si="192"/>
        <v>23</v>
      </c>
      <c r="Q404" s="304">
        <f t="shared" ca="1" si="193"/>
        <v>0</v>
      </c>
      <c r="R404" s="306">
        <f t="shared" ca="1" si="194"/>
        <v>0</v>
      </c>
      <c r="S404" s="307">
        <f t="shared" ca="1" si="195"/>
        <v>4.5130000000000043</v>
      </c>
      <c r="T404" s="304">
        <f t="shared" ca="1" si="175"/>
        <v>44.272530000000046</v>
      </c>
      <c r="U404" s="311">
        <f t="shared" ca="1" si="176"/>
        <v>0</v>
      </c>
      <c r="V404" s="306">
        <f t="shared" ca="1" si="177"/>
        <v>1.0121716807592378</v>
      </c>
      <c r="W404" s="304">
        <f t="shared" ca="1" si="178"/>
        <v>9.0245273235218146</v>
      </c>
      <c r="Y404" s="314" t="str">
        <f t="shared" ca="1" si="196"/>
        <v/>
      </c>
      <c r="Z404" s="315" t="str">
        <f t="shared" ca="1" si="197"/>
        <v/>
      </c>
      <c r="AA404" s="316" t="str">
        <f t="shared" ca="1" si="198"/>
        <v/>
      </c>
      <c r="AC404" s="310">
        <f t="shared" ca="1" si="199"/>
        <v>22.000000000000046</v>
      </c>
      <c r="AD404" s="323">
        <f t="shared" ca="1" si="200"/>
        <v>639.19393138515886</v>
      </c>
      <c r="AE404" s="324" t="e">
        <f t="shared" ca="1" si="179"/>
        <v>#N/A</v>
      </c>
      <c r="AG404" s="306">
        <f t="shared" ca="1" si="201"/>
        <v>7.3007402751049071</v>
      </c>
      <c r="AH404" s="304">
        <f t="shared" ca="1" si="202"/>
        <v>-1.944946498918148</v>
      </c>
    </row>
    <row r="405" spans="1:34" x14ac:dyDescent="0.2">
      <c r="A405" s="347">
        <f t="shared" ca="1" si="180"/>
        <v>0.1</v>
      </c>
      <c r="B405" s="304">
        <f t="shared" ca="1" si="181"/>
        <v>22.100000000000048</v>
      </c>
      <c r="D405" s="306">
        <f t="shared" ca="1" si="182"/>
        <v>-0.65699272291767652</v>
      </c>
      <c r="E405" s="307">
        <f t="shared" ca="1" si="183"/>
        <v>-7.9213350234747608</v>
      </c>
      <c r="F405" s="304">
        <f t="shared" ca="1" si="184"/>
        <v>7.9485337007585661</v>
      </c>
      <c r="G405" s="306">
        <f t="shared" ca="1" si="185"/>
        <v>17.690973097487216</v>
      </c>
      <c r="H405" s="307">
        <f t="shared" ca="1" si="186"/>
        <v>-51.837455671977068</v>
      </c>
      <c r="I405" s="304">
        <f t="shared" ca="1" si="187"/>
        <v>54.773098686126971</v>
      </c>
      <c r="J405" s="306">
        <f t="shared" ca="1" si="188"/>
        <v>640.96631365852215</v>
      </c>
      <c r="K405" s="307">
        <f t="shared" ca="1" si="189"/>
        <v>1897.5110848548422</v>
      </c>
      <c r="L405" s="304">
        <f t="shared" ca="1" si="174"/>
        <v>2002.8445102883038</v>
      </c>
      <c r="M405" s="306">
        <f t="shared" ca="1" si="190"/>
        <v>-1.241912869148017</v>
      </c>
      <c r="N405" s="304">
        <f t="shared" ca="1" si="191"/>
        <v>-71.156365925164238</v>
      </c>
      <c r="P405" s="310">
        <f t="shared" ca="1" si="192"/>
        <v>23</v>
      </c>
      <c r="Q405" s="304">
        <f t="shared" ca="1" si="193"/>
        <v>0</v>
      </c>
      <c r="R405" s="306">
        <f t="shared" ca="1" si="194"/>
        <v>0</v>
      </c>
      <c r="S405" s="307">
        <f t="shared" ca="1" si="195"/>
        <v>4.5130000000000043</v>
      </c>
      <c r="T405" s="304">
        <f t="shared" ca="1" si="175"/>
        <v>44.272530000000046</v>
      </c>
      <c r="U405" s="311">
        <f t="shared" ca="1" si="176"/>
        <v>0</v>
      </c>
      <c r="V405" s="306">
        <f t="shared" ca="1" si="177"/>
        <v>1.0126972346364185</v>
      </c>
      <c r="W405" s="304">
        <f t="shared" ca="1" si="178"/>
        <v>9.2739387248493355</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7.2657397676231188</v>
      </c>
      <c r="AH405" s="304">
        <f t="shared" ca="1" si="202"/>
        <v>-1.9996736812589864</v>
      </c>
    </row>
    <row r="406" spans="1:34" x14ac:dyDescent="0.2">
      <c r="A406" s="347">
        <f t="shared" ca="1" si="180"/>
        <v>0.1</v>
      </c>
      <c r="B406" s="304">
        <f t="shared" ca="1" si="181"/>
        <v>22.200000000000049</v>
      </c>
      <c r="D406" s="306">
        <f t="shared" ca="1" si="182"/>
        <v>-0.66371754726287857</v>
      </c>
      <c r="E406" s="307">
        <f t="shared" ca="1" si="183"/>
        <v>-7.8651986176588737</v>
      </c>
      <c r="F406" s="304">
        <f t="shared" ca="1" si="184"/>
        <v>7.8931533798455806</v>
      </c>
      <c r="G406" s="306">
        <f t="shared" ca="1" si="185"/>
        <v>17.624601342760929</v>
      </c>
      <c r="H406" s="307">
        <f t="shared" ca="1" si="186"/>
        <v>-52.623975533742957</v>
      </c>
      <c r="I406" s="304">
        <f t="shared" ca="1" si="187"/>
        <v>55.496931207655329</v>
      </c>
      <c r="J406" s="306">
        <f t="shared" ca="1" si="188"/>
        <v>642.7320923805346</v>
      </c>
      <c r="K406" s="307">
        <f t="shared" ca="1" si="189"/>
        <v>1892.2880132945563</v>
      </c>
      <c r="L406" s="304">
        <f t="shared" ca="1" si="174"/>
        <v>1998.4640271553849</v>
      </c>
      <c r="M406" s="306">
        <f t="shared" ca="1" si="190"/>
        <v>-1.2476222210111836</v>
      </c>
      <c r="N406" s="304">
        <f t="shared" ca="1" si="191"/>
        <v>-71.483487690678842</v>
      </c>
      <c r="P406" s="310">
        <f t="shared" ca="1" si="192"/>
        <v>23</v>
      </c>
      <c r="Q406" s="304">
        <f t="shared" ca="1" si="193"/>
        <v>0</v>
      </c>
      <c r="R406" s="306">
        <f t="shared" ca="1" si="194"/>
        <v>0</v>
      </c>
      <c r="S406" s="307">
        <f t="shared" ca="1" si="195"/>
        <v>4.5130000000000043</v>
      </c>
      <c r="T406" s="304">
        <f t="shared" ca="1" si="175"/>
        <v>44.272530000000046</v>
      </c>
      <c r="U406" s="311">
        <f t="shared" ca="1" si="176"/>
        <v>0</v>
      </c>
      <c r="V406" s="306">
        <f t="shared" ca="1" si="177"/>
        <v>1.0132311054122671</v>
      </c>
      <c r="W406" s="304">
        <f t="shared" ca="1" si="178"/>
        <v>9.52568963666541</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7.2292801561274729</v>
      </c>
      <c r="AH406" s="304">
        <f t="shared" ca="1" si="202"/>
        <v>-2.0549387823729952</v>
      </c>
    </row>
    <row r="407" spans="1:34" x14ac:dyDescent="0.2">
      <c r="A407" s="347">
        <f t="shared" ca="1" si="180"/>
        <v>0.1</v>
      </c>
      <c r="B407" s="304">
        <f t="shared" ca="1" si="181"/>
        <v>22.30000000000005</v>
      </c>
      <c r="D407" s="306">
        <f t="shared" ca="1" si="182"/>
        <v>-0.6703188423233436</v>
      </c>
      <c r="E407" s="307">
        <f t="shared" ca="1" si="183"/>
        <v>-7.8085452338915342</v>
      </c>
      <c r="F407" s="304">
        <f t="shared" ca="1" si="184"/>
        <v>7.8372639371214179</v>
      </c>
      <c r="G407" s="306">
        <f t="shared" ca="1" si="185"/>
        <v>17.557569458528594</v>
      </c>
      <c r="H407" s="307">
        <f t="shared" ca="1" si="186"/>
        <v>-53.404830057132109</v>
      </c>
      <c r="I407" s="304">
        <f t="shared" ca="1" si="187"/>
        <v>56.216938005571038</v>
      </c>
      <c r="J407" s="306">
        <f t="shared" ca="1" si="188"/>
        <v>644.49120092059911</v>
      </c>
      <c r="K407" s="307">
        <f t="shared" ca="1" si="189"/>
        <v>1886.9865730150125</v>
      </c>
      <c r="L407" s="304">
        <f t="shared" ca="1" si="174"/>
        <v>1994.0128472010949</v>
      </c>
      <c r="M407" s="306">
        <f t="shared" ca="1" si="190"/>
        <v>-1.2531640660381786</v>
      </c>
      <c r="N407" s="304">
        <f t="shared" ca="1" si="191"/>
        <v>-71.801012021441224</v>
      </c>
      <c r="P407" s="310">
        <f t="shared" ca="1" si="192"/>
        <v>23</v>
      </c>
      <c r="Q407" s="304">
        <f t="shared" ca="1" si="193"/>
        <v>0</v>
      </c>
      <c r="R407" s="306">
        <f t="shared" ca="1" si="194"/>
        <v>0</v>
      </c>
      <c r="S407" s="307">
        <f t="shared" ca="1" si="195"/>
        <v>4.5130000000000043</v>
      </c>
      <c r="T407" s="304">
        <f t="shared" ca="1" si="175"/>
        <v>44.272530000000046</v>
      </c>
      <c r="U407" s="311">
        <f t="shared" ca="1" si="176"/>
        <v>0</v>
      </c>
      <c r="V407" s="306">
        <f t="shared" ca="1" si="177"/>
        <v>1.0137732471318492</v>
      </c>
      <c r="W407" s="304">
        <f t="shared" ca="1" si="178"/>
        <v>9.7796919734851322</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7.1914353152357826</v>
      </c>
      <c r="AH407" s="304">
        <f t="shared" ca="1" si="202"/>
        <v>-2.1107222771250611</v>
      </c>
    </row>
    <row r="408" spans="1:34" x14ac:dyDescent="0.2">
      <c r="A408" s="347">
        <f t="shared" ca="1" si="180"/>
        <v>0.1</v>
      </c>
      <c r="B408" s="304">
        <f t="shared" ca="1" si="181"/>
        <v>22.400000000000052</v>
      </c>
      <c r="D408" s="306">
        <f t="shared" ca="1" si="182"/>
        <v>-0.67679485867783007</v>
      </c>
      <c r="E408" s="307">
        <f t="shared" ca="1" si="183"/>
        <v>-7.7513941948739822</v>
      </c>
      <c r="F408" s="304">
        <f t="shared" ca="1" si="184"/>
        <v>7.7808844770410781</v>
      </c>
      <c r="G408" s="306">
        <f t="shared" ca="1" si="185"/>
        <v>17.489889972660812</v>
      </c>
      <c r="H408" s="307">
        <f t="shared" ca="1" si="186"/>
        <v>-54.179969476619505</v>
      </c>
      <c r="I408" s="304">
        <f t="shared" ca="1" si="187"/>
        <v>56.932989942064367</v>
      </c>
      <c r="J408" s="306">
        <f t="shared" ca="1" si="188"/>
        <v>646.24357389215857</v>
      </c>
      <c r="K408" s="307">
        <f t="shared" ca="1" si="189"/>
        <v>1881.6073330383249</v>
      </c>
      <c r="L408" s="304">
        <f t="shared" ca="1" si="174"/>
        <v>1989.491621631141</v>
      </c>
      <c r="M408" s="306">
        <f t="shared" ca="1" si="190"/>
        <v>-1.2585455781198402</v>
      </c>
      <c r="N408" s="304">
        <f t="shared" ca="1" si="191"/>
        <v>-72.109349951119086</v>
      </c>
      <c r="P408" s="310">
        <f t="shared" ca="1" si="192"/>
        <v>23</v>
      </c>
      <c r="Q408" s="304">
        <f t="shared" ca="1" si="193"/>
        <v>0</v>
      </c>
      <c r="R408" s="306">
        <f t="shared" ca="1" si="194"/>
        <v>0</v>
      </c>
      <c r="S408" s="307">
        <f t="shared" ca="1" si="195"/>
        <v>4.5130000000000043</v>
      </c>
      <c r="T408" s="304">
        <f t="shared" ca="1" si="175"/>
        <v>44.272530000000046</v>
      </c>
      <c r="U408" s="311">
        <f t="shared" ca="1" si="176"/>
        <v>0</v>
      </c>
      <c r="V408" s="306">
        <f t="shared" ca="1" si="177"/>
        <v>1.0143236133991171</v>
      </c>
      <c r="W408" s="304">
        <f t="shared" ca="1" si="178"/>
        <v>10.035857736045429</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7.1522752965099006</v>
      </c>
      <c r="AH408" s="304">
        <f t="shared" ca="1" si="202"/>
        <v>-2.1670046473487976</v>
      </c>
    </row>
    <row r="409" spans="1:34" x14ac:dyDescent="0.2">
      <c r="A409" s="347">
        <f t="shared" ca="1" si="180"/>
        <v>0.1</v>
      </c>
      <c r="B409" s="304">
        <f t="shared" ca="1" si="181"/>
        <v>22.500000000000053</v>
      </c>
      <c r="D409" s="306">
        <f t="shared" ca="1" si="182"/>
        <v>-0.68314398374724872</v>
      </c>
      <c r="E409" s="307">
        <f t="shared" ca="1" si="183"/>
        <v>-7.6937648352609225</v>
      </c>
      <c r="F409" s="304">
        <f t="shared" ca="1" si="184"/>
        <v>7.7240341171454956</v>
      </c>
      <c r="G409" s="306">
        <f t="shared" ca="1" si="185"/>
        <v>17.421575574286088</v>
      </c>
      <c r="H409" s="307">
        <f t="shared" ca="1" si="186"/>
        <v>-54.9493459601456</v>
      </c>
      <c r="I409" s="304">
        <f t="shared" ca="1" si="187"/>
        <v>57.644964367569273</v>
      </c>
      <c r="J409" s="306">
        <f t="shared" ca="1" si="188"/>
        <v>647.98914716950594</v>
      </c>
      <c r="K409" s="307">
        <f t="shared" ca="1" si="189"/>
        <v>1876.1508672664866</v>
      </c>
      <c r="L409" s="304">
        <f t="shared" ca="1" si="174"/>
        <v>1984.9010080087755</v>
      </c>
      <c r="M409" s="306">
        <f t="shared" ca="1" si="190"/>
        <v>-1.2637735434136812</v>
      </c>
      <c r="N409" s="304">
        <f t="shared" ca="1" si="191"/>
        <v>-72.408890297897045</v>
      </c>
      <c r="P409" s="310">
        <f t="shared" ca="1" si="192"/>
        <v>23</v>
      </c>
      <c r="Q409" s="304">
        <f t="shared" ca="1" si="193"/>
        <v>0</v>
      </c>
      <c r="R409" s="306">
        <f t="shared" ca="1" si="194"/>
        <v>0</v>
      </c>
      <c r="S409" s="307">
        <f t="shared" ca="1" si="195"/>
        <v>4.5130000000000043</v>
      </c>
      <c r="T409" s="304">
        <f t="shared" ca="1" si="175"/>
        <v>44.272530000000046</v>
      </c>
      <c r="U409" s="311">
        <f t="shared" ca="1" si="176"/>
        <v>0</v>
      </c>
      <c r="V409" s="306">
        <f t="shared" ca="1" si="177"/>
        <v>1.0148821573917381</v>
      </c>
      <c r="W409" s="304">
        <f t="shared" ca="1" si="178"/>
        <v>10.294099065203151</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7.1118666213654205</v>
      </c>
      <c r="AH409" s="304">
        <f t="shared" ca="1" si="202"/>
        <v>-2.223766393983031</v>
      </c>
    </row>
    <row r="410" spans="1:34" x14ac:dyDescent="0.2">
      <c r="A410" s="347">
        <f t="shared" ca="1" si="180"/>
        <v>0.1</v>
      </c>
      <c r="B410" s="304">
        <f t="shared" ca="1" si="181"/>
        <v>22.600000000000055</v>
      </c>
      <c r="D410" s="306">
        <f t="shared" ca="1" si="182"/>
        <v>-0.68936473664139886</v>
      </c>
      <c r="E410" s="307">
        <f t="shared" ca="1" si="183"/>
        <v>-7.6356764868991966</v>
      </c>
      <c r="F410" s="304">
        <f t="shared" ca="1" si="184"/>
        <v>7.6667319734493073</v>
      </c>
      <c r="G410" s="306">
        <f t="shared" ca="1" si="185"/>
        <v>17.352639100621946</v>
      </c>
      <c r="H410" s="307">
        <f t="shared" ca="1" si="186"/>
        <v>-55.712913608835521</v>
      </c>
      <c r="I410" s="304">
        <f t="shared" ca="1" si="187"/>
        <v>58.352744807266809</v>
      </c>
      <c r="J410" s="306">
        <f t="shared" ca="1" si="188"/>
        <v>649.72785790325133</v>
      </c>
      <c r="K410" s="307">
        <f t="shared" ca="1" si="189"/>
        <v>1870.6177542880375</v>
      </c>
      <c r="L410" s="304">
        <f t="shared" ca="1" si="174"/>
        <v>1980.2416700981646</v>
      </c>
      <c r="M410" s="306">
        <f t="shared" ca="1" si="190"/>
        <v>-1.2688543848406584</v>
      </c>
      <c r="N410" s="304">
        <f t="shared" ca="1" si="191"/>
        <v>-72.700001068038063</v>
      </c>
      <c r="P410" s="310">
        <f t="shared" ca="1" si="192"/>
        <v>23</v>
      </c>
      <c r="Q410" s="304">
        <f t="shared" ca="1" si="193"/>
        <v>0</v>
      </c>
      <c r="R410" s="306">
        <f t="shared" ca="1" si="194"/>
        <v>0</v>
      </c>
      <c r="S410" s="307">
        <f t="shared" ca="1" si="195"/>
        <v>4.5130000000000043</v>
      </c>
      <c r="T410" s="304">
        <f t="shared" ca="1" si="175"/>
        <v>44.272530000000046</v>
      </c>
      <c r="U410" s="311">
        <f t="shared" ca="1" si="176"/>
        <v>0</v>
      </c>
      <c r="V410" s="306">
        <f t="shared" ca="1" si="177"/>
        <v>1.0154488318759483</v>
      </c>
      <c r="W410" s="304">
        <f t="shared" ca="1" si="178"/>
        <v>10.554328294906462</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7.0702725473453718</v>
      </c>
      <c r="AH410" s="304">
        <f t="shared" ca="1" si="202"/>
        <v>-2.2809880490146557</v>
      </c>
    </row>
    <row r="411" spans="1:34" x14ac:dyDescent="0.2">
      <c r="A411" s="347">
        <f t="shared" ca="1" si="180"/>
        <v>0.1</v>
      </c>
      <c r="B411" s="304">
        <f t="shared" ca="1" si="181"/>
        <v>22.700000000000056</v>
      </c>
      <c r="D411" s="306">
        <f t="shared" ca="1" si="182"/>
        <v>-0.69545576331329506</v>
      </c>
      <c r="E411" s="307">
        <f t="shared" ca="1" si="183"/>
        <v>-7.5771484645323106</v>
      </c>
      <c r="F411" s="304">
        <f t="shared" ca="1" si="184"/>
        <v>7.6089971462926727</v>
      </c>
      <c r="G411" s="306">
        <f t="shared" ca="1" si="185"/>
        <v>17.283093524290617</v>
      </c>
      <c r="H411" s="307">
        <f t="shared" ca="1" si="186"/>
        <v>-56.470628455288754</v>
      </c>
      <c r="I411" s="304">
        <f t="shared" ca="1" si="187"/>
        <v>59.056220670685015</v>
      </c>
      <c r="J411" s="306">
        <f t="shared" ca="1" si="188"/>
        <v>651.45964453449699</v>
      </c>
      <c r="K411" s="307">
        <f t="shared" ca="1" si="189"/>
        <v>1865.0085771848312</v>
      </c>
      <c r="L411" s="304">
        <f t="shared" ca="1" si="174"/>
        <v>1975.5142777084659</v>
      </c>
      <c r="M411" s="306">
        <f t="shared" ca="1" si="190"/>
        <v>-1.2737941848672689</v>
      </c>
      <c r="N411" s="304">
        <f t="shared" ca="1" si="191"/>
        <v>-72.983030761201462</v>
      </c>
      <c r="P411" s="310">
        <f t="shared" ca="1" si="192"/>
        <v>23</v>
      </c>
      <c r="Q411" s="304">
        <f t="shared" ca="1" si="193"/>
        <v>0</v>
      </c>
      <c r="R411" s="306">
        <f t="shared" ca="1" si="194"/>
        <v>0</v>
      </c>
      <c r="S411" s="307">
        <f t="shared" ca="1" si="195"/>
        <v>4.5130000000000043</v>
      </c>
      <c r="T411" s="304">
        <f t="shared" ca="1" si="175"/>
        <v>44.272530000000046</v>
      </c>
      <c r="U411" s="311">
        <f t="shared" ca="1" si="176"/>
        <v>0</v>
      </c>
      <c r="V411" s="306">
        <f t="shared" ca="1" si="177"/>
        <v>1.0160235892214253</v>
      </c>
      <c r="W411" s="304">
        <f t="shared" ca="1" si="178"/>
        <v>10.816458004190082</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7.0275533102860717</v>
      </c>
      <c r="AH411" s="304">
        <f t="shared" ca="1" si="202"/>
        <v>-2.3386501872161425</v>
      </c>
    </row>
    <row r="412" spans="1:34" x14ac:dyDescent="0.2">
      <c r="A412" s="347">
        <f t="shared" ca="1" si="180"/>
        <v>0.1</v>
      </c>
      <c r="B412" s="304">
        <f t="shared" ca="1" si="181"/>
        <v>22.800000000000058</v>
      </c>
      <c r="D412" s="306">
        <f t="shared" ca="1" si="182"/>
        <v>-0.70141583199127933</v>
      </c>
      <c r="E412" s="307">
        <f t="shared" ca="1" si="183"/>
        <v>-7.5182000519543841</v>
      </c>
      <c r="F412" s="304">
        <f t="shared" ca="1" si="184"/>
        <v>7.5508487066405268</v>
      </c>
      <c r="G412" s="306">
        <f t="shared" ca="1" si="185"/>
        <v>17.21295194109149</v>
      </c>
      <c r="H412" s="307">
        <f t="shared" ca="1" si="186"/>
        <v>-57.222448460484195</v>
      </c>
      <c r="I412" s="304">
        <f t="shared" ca="1" si="187"/>
        <v>59.755286982317266</v>
      </c>
      <c r="J412" s="306">
        <f t="shared" ca="1" si="188"/>
        <v>653.18444680776611</v>
      </c>
      <c r="K412" s="307">
        <f t="shared" ca="1" si="189"/>
        <v>1859.3239233390425</v>
      </c>
      <c r="L412" s="304">
        <f t="shared" ca="1" si="174"/>
        <v>1970.7195065387812</v>
      </c>
      <c r="M412" s="306">
        <f t="shared" ca="1" si="190"/>
        <v>-1.2785987066987223</v>
      </c>
      <c r="N412" s="304">
        <f t="shared" ca="1" si="191"/>
        <v>-73.258309584722213</v>
      </c>
      <c r="P412" s="310">
        <f t="shared" ca="1" si="192"/>
        <v>23</v>
      </c>
      <c r="Q412" s="304">
        <f t="shared" ca="1" si="193"/>
        <v>0</v>
      </c>
      <c r="R412" s="306">
        <f t="shared" ca="1" si="194"/>
        <v>0</v>
      </c>
      <c r="S412" s="307">
        <f t="shared" ca="1" si="195"/>
        <v>4.5130000000000043</v>
      </c>
      <c r="T412" s="304">
        <f t="shared" ca="1" si="175"/>
        <v>44.272530000000046</v>
      </c>
      <c r="U412" s="311">
        <f t="shared" ca="1" si="176"/>
        <v>0</v>
      </c>
      <c r="V412" s="306">
        <f t="shared" ca="1" si="177"/>
        <v>1.0166063814161725</v>
      </c>
      <c r="W412" s="304">
        <f t="shared" ca="1" si="178"/>
        <v>11.08040106814763</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6.9837663446596787</v>
      </c>
      <c r="AH412" s="304">
        <f t="shared" ca="1" si="202"/>
        <v>-2.3967334376667564</v>
      </c>
    </row>
    <row r="413" spans="1:34" x14ac:dyDescent="0.2">
      <c r="A413" s="347">
        <f t="shared" ca="1" si="180"/>
        <v>0.1</v>
      </c>
      <c r="B413" s="304">
        <f t="shared" ca="1" si="181"/>
        <v>22.900000000000059</v>
      </c>
      <c r="D413" s="306">
        <f t="shared" ca="1" si="182"/>
        <v>-0.70724382886205439</v>
      </c>
      <c r="E413" s="307">
        <f t="shared" ca="1" si="183"/>
        <v>-7.4588504885996834</v>
      </c>
      <c r="F413" s="304">
        <f t="shared" ca="1" si="184"/>
        <v>7.49230568281535</v>
      </c>
      <c r="G413" s="306">
        <f t="shared" ca="1" si="185"/>
        <v>17.142227558205285</v>
      </c>
      <c r="H413" s="307">
        <f t="shared" ca="1" si="186"/>
        <v>-57.968333509344163</v>
      </c>
      <c r="I413" s="304">
        <f t="shared" ca="1" si="187"/>
        <v>60.449844131377596</v>
      </c>
      <c r="J413" s="306">
        <f t="shared" ca="1" si="188"/>
        <v>654.9022057827309</v>
      </c>
      <c r="K413" s="307">
        <f t="shared" ca="1" si="189"/>
        <v>1853.5643842405511</v>
      </c>
      <c r="L413" s="304">
        <f t="shared" ca="1" si="174"/>
        <v>1965.8580380241447</v>
      </c>
      <c r="M413" s="306">
        <f t="shared" ca="1" si="190"/>
        <v>-1.283273414000087</v>
      </c>
      <c r="N413" s="304">
        <f t="shared" ca="1" si="191"/>
        <v>-73.526150583549395</v>
      </c>
      <c r="P413" s="310">
        <f t="shared" ca="1" si="192"/>
        <v>23</v>
      </c>
      <c r="Q413" s="304">
        <f t="shared" ca="1" si="193"/>
        <v>0</v>
      </c>
      <c r="R413" s="306">
        <f t="shared" ca="1" si="194"/>
        <v>0</v>
      </c>
      <c r="S413" s="307">
        <f t="shared" ca="1" si="195"/>
        <v>4.5130000000000043</v>
      </c>
      <c r="T413" s="304">
        <f t="shared" ca="1" si="175"/>
        <v>44.272530000000046</v>
      </c>
      <c r="U413" s="311">
        <f t="shared" ca="1" si="176"/>
        <v>0</v>
      </c>
      <c r="V413" s="306">
        <f t="shared" ca="1" si="177"/>
        <v>1.0171971600813912</v>
      </c>
      <c r="W413" s="304">
        <f t="shared" ca="1" si="178"/>
        <v>11.346070707837317</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6.9389664841575698</v>
      </c>
      <c r="AH413" s="304">
        <f t="shared" ca="1" si="202"/>
        <v>-2.4552184950471125</v>
      </c>
    </row>
    <row r="414" spans="1:34" x14ac:dyDescent="0.2">
      <c r="A414" s="347">
        <f t="shared" ca="1" si="180"/>
        <v>0.1</v>
      </c>
      <c r="B414" s="304">
        <f t="shared" ca="1" si="181"/>
        <v>23.00000000000006</v>
      </c>
      <c r="D414" s="306">
        <f t="shared" ca="1" si="182"/>
        <v>-0.71293875398054363</v>
      </c>
      <c r="E414" s="307">
        <f t="shared" ca="1" si="183"/>
        <v>-7.399118956556002</v>
      </c>
      <c r="F414" s="304">
        <f t="shared" ca="1" si="184"/>
        <v>7.4333870476515429</v>
      </c>
      <c r="G414" s="306">
        <f t="shared" ca="1" si="185"/>
        <v>17.07093368280723</v>
      </c>
      <c r="H414" s="307">
        <f t="shared" ca="1" si="186"/>
        <v>-58.708245404999765</v>
      </c>
      <c r="I414" s="304">
        <f t="shared" ca="1" si="187"/>
        <v>61.139797638988618</v>
      </c>
      <c r="J414" s="306">
        <f t="shared" ca="1" si="188"/>
        <v>656.61286384478149</v>
      </c>
      <c r="K414" s="307">
        <f t="shared" ca="1" si="189"/>
        <v>1847.7305552948339</v>
      </c>
      <c r="L414" s="304">
        <f t="shared" ca="1" si="174"/>
        <v>1960.9305591827062</v>
      </c>
      <c r="M414" s="306">
        <f t="shared" ca="1" si="190"/>
        <v>-1.2878234892539382</v>
      </c>
      <c r="N414" s="304">
        <f t="shared" ca="1" si="191"/>
        <v>-73.786850692061989</v>
      </c>
      <c r="P414" s="310">
        <f t="shared" ca="1" si="192"/>
        <v>23</v>
      </c>
      <c r="Q414" s="304">
        <f t="shared" ca="1" si="193"/>
        <v>0</v>
      </c>
      <c r="R414" s="306">
        <f t="shared" ca="1" si="194"/>
        <v>0</v>
      </c>
      <c r="S414" s="307">
        <f t="shared" ca="1" si="195"/>
        <v>4.5130000000000043</v>
      </c>
      <c r="T414" s="304">
        <f t="shared" ca="1" si="175"/>
        <v>44.272530000000046</v>
      </c>
      <c r="U414" s="311">
        <f t="shared" ca="1" si="176"/>
        <v>0</v>
      </c>
      <c r="V414" s="306">
        <f t="shared" ca="1" si="177"/>
        <v>1.0177958764863462</v>
      </c>
      <c r="W414" s="304">
        <f t="shared" ca="1" si="178"/>
        <v>11.613380539080259</v>
      </c>
      <c r="Y414" s="314" t="str">
        <f t="shared" ca="1" si="196"/>
        <v/>
      </c>
      <c r="Z414" s="315" t="str">
        <f t="shared" ca="1" si="197"/>
        <v/>
      </c>
      <c r="AA414" s="316" t="str">
        <f t="shared" ca="1" si="198"/>
        <v/>
      </c>
      <c r="AC414" s="310">
        <f t="shared" ca="1" si="199"/>
        <v>23.00000000000006</v>
      </c>
      <c r="AD414" s="323">
        <f t="shared" ca="1" si="200"/>
        <v>656.61286384478149</v>
      </c>
      <c r="AE414" s="324" t="e">
        <f t="shared" ca="1" si="179"/>
        <v>#N/A</v>
      </c>
      <c r="AG414" s="306">
        <f t="shared" ca="1" si="201"/>
        <v>6.8932061443787713</v>
      </c>
      <c r="AH414" s="304">
        <f t="shared" ca="1" si="202"/>
        <v>-2.5140861306973865</v>
      </c>
    </row>
    <row r="415" spans="1:34" x14ac:dyDescent="0.2">
      <c r="A415" s="347">
        <f t="shared" ca="1" si="180"/>
        <v>0.1</v>
      </c>
      <c r="B415" s="304">
        <f t="shared" ca="1" si="181"/>
        <v>23.100000000000062</v>
      </c>
      <c r="D415" s="306">
        <f t="shared" ca="1" si="182"/>
        <v>-0.7184997173848946</v>
      </c>
      <c r="E415" s="307">
        <f t="shared" ca="1" si="183"/>
        <v>-7.3390245679919497</v>
      </c>
      <c r="F415" s="304">
        <f t="shared" ca="1" si="184"/>
        <v>7.3741117060613881</v>
      </c>
      <c r="G415" s="306">
        <f t="shared" ca="1" si="185"/>
        <v>16.999083711068739</v>
      </c>
      <c r="H415" s="307">
        <f t="shared" ca="1" si="186"/>
        <v>-59.442147861798958</v>
      </c>
      <c r="I415" s="304">
        <f t="shared" ca="1" si="187"/>
        <v>61.825057941257874</v>
      </c>
      <c r="J415" s="306">
        <f t="shared" ca="1" si="188"/>
        <v>658.3163647144753</v>
      </c>
      <c r="K415" s="307">
        <f t="shared" ca="1" si="189"/>
        <v>1841.8230356314941</v>
      </c>
      <c r="L415" s="304">
        <f t="shared" ca="1" si="174"/>
        <v>1955.9377624642595</v>
      </c>
      <c r="M415" s="306">
        <f t="shared" ca="1" si="190"/>
        <v>-1.2922538508551165</v>
      </c>
      <c r="N415" s="304">
        <f t="shared" ca="1" si="191"/>
        <v>-74.040691713526314</v>
      </c>
      <c r="P415" s="310">
        <f t="shared" ca="1" si="192"/>
        <v>23</v>
      </c>
      <c r="Q415" s="304">
        <f t="shared" ca="1" si="193"/>
        <v>0</v>
      </c>
      <c r="R415" s="306">
        <f t="shared" ca="1" si="194"/>
        <v>0</v>
      </c>
      <c r="S415" s="307">
        <f t="shared" ca="1" si="195"/>
        <v>4.5130000000000043</v>
      </c>
      <c r="T415" s="304">
        <f t="shared" ca="1" si="175"/>
        <v>44.272530000000046</v>
      </c>
      <c r="U415" s="311">
        <f t="shared" ca="1" si="176"/>
        <v>0</v>
      </c>
      <c r="V415" s="306">
        <f t="shared" ca="1" si="177"/>
        <v>1.018402481563202</v>
      </c>
      <c r="W415" s="304">
        <f t="shared" ca="1" si="178"/>
        <v>11.882244620113322</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6.8465354893072723</v>
      </c>
      <c r="AH415" s="304">
        <f t="shared" ca="1" si="202"/>
        <v>-2.5733172034301459</v>
      </c>
    </row>
    <row r="416" spans="1:34" x14ac:dyDescent="0.2">
      <c r="A416" s="347">
        <f t="shared" ca="1" si="180"/>
        <v>0.1</v>
      </c>
      <c r="B416" s="304">
        <f t="shared" ca="1" si="181"/>
        <v>23.200000000000063</v>
      </c>
      <c r="D416" s="306">
        <f t="shared" ca="1" si="182"/>
        <v>-0.72392593539715533</v>
      </c>
      <c r="E416" s="307">
        <f t="shared" ca="1" si="183"/>
        <v>-7.2785863529897634</v>
      </c>
      <c r="F416" s="304">
        <f t="shared" ca="1" si="184"/>
        <v>7.3144984830041135</v>
      </c>
      <c r="G416" s="306">
        <f t="shared" ca="1" si="185"/>
        <v>16.926691117529025</v>
      </c>
      <c r="H416" s="307">
        <f t="shared" ca="1" si="186"/>
        <v>-60.170006497097937</v>
      </c>
      <c r="I416" s="304">
        <f t="shared" ca="1" si="187"/>
        <v>62.505540186842993</v>
      </c>
      <c r="J416" s="306">
        <f t="shared" ca="1" si="188"/>
        <v>660.01265345590514</v>
      </c>
      <c r="K416" s="307">
        <f t="shared" ca="1" si="189"/>
        <v>1835.8424279135493</v>
      </c>
      <c r="L416" s="304">
        <f t="shared" ca="1" si="174"/>
        <v>1950.8803456002677</v>
      </c>
      <c r="M416" s="306">
        <f t="shared" ca="1" si="190"/>
        <v>-1.2965691690357728</v>
      </c>
      <c r="N416" s="304">
        <f t="shared" ca="1" si="191"/>
        <v>-74.287941232533996</v>
      </c>
      <c r="P416" s="310">
        <f t="shared" ca="1" si="192"/>
        <v>23</v>
      </c>
      <c r="Q416" s="304">
        <f t="shared" ca="1" si="193"/>
        <v>0</v>
      </c>
      <c r="R416" s="306">
        <f t="shared" ca="1" si="194"/>
        <v>0</v>
      </c>
      <c r="S416" s="307">
        <f t="shared" ca="1" si="195"/>
        <v>4.5130000000000043</v>
      </c>
      <c r="T416" s="304">
        <f t="shared" ca="1" si="175"/>
        <v>44.272530000000046</v>
      </c>
      <c r="U416" s="311">
        <f t="shared" ca="1" si="176"/>
        <v>0</v>
      </c>
      <c r="V416" s="306">
        <f t="shared" ca="1" si="177"/>
        <v>1.0190169259218285</v>
      </c>
      <c r="W416" s="304">
        <f t="shared" ca="1" si="178"/>
        <v>12.152577498061449</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6.7990025830990319</v>
      </c>
      <c r="AH416" s="304">
        <f t="shared" ca="1" si="202"/>
        <v>-2.6328926700893667</v>
      </c>
    </row>
    <row r="417" spans="1:34" x14ac:dyDescent="0.2">
      <c r="A417" s="347">
        <f t="shared" ca="1" si="180"/>
        <v>0.1</v>
      </c>
      <c r="B417" s="304">
        <f t="shared" ca="1" si="181"/>
        <v>23.300000000000065</v>
      </c>
      <c r="D417" s="306">
        <f t="shared" ca="1" si="182"/>
        <v>-0.72921672709216101</v>
      </c>
      <c r="E417" s="307">
        <f t="shared" ca="1" si="183"/>
        <v>-7.2178232477764368</v>
      </c>
      <c r="F417" s="304">
        <f t="shared" ca="1" si="184"/>
        <v>7.2545661118507283</v>
      </c>
      <c r="G417" s="306">
        <f t="shared" ca="1" si="185"/>
        <v>16.853769444819807</v>
      </c>
      <c r="H417" s="307">
        <f t="shared" ca="1" si="186"/>
        <v>-60.891788821875579</v>
      </c>
      <c r="I417" s="304">
        <f t="shared" ca="1" si="187"/>
        <v>63.181164047736836</v>
      </c>
      <c r="J417" s="306">
        <f t="shared" ca="1" si="188"/>
        <v>661.70167648402253</v>
      </c>
      <c r="K417" s="307">
        <f t="shared" ca="1" si="189"/>
        <v>1829.7893381476006</v>
      </c>
      <c r="L417" s="304">
        <f t="shared" ca="1" si="174"/>
        <v>1945.7590114555296</v>
      </c>
      <c r="M417" s="306">
        <f t="shared" ca="1" si="190"/>
        <v>-1.3007738807069247</v>
      </c>
      <c r="N417" s="304">
        <f t="shared" ca="1" si="191"/>
        <v>-74.528853465360399</v>
      </c>
      <c r="P417" s="310">
        <f t="shared" ca="1" si="192"/>
        <v>23</v>
      </c>
      <c r="Q417" s="304">
        <f t="shared" ca="1" si="193"/>
        <v>0</v>
      </c>
      <c r="R417" s="306">
        <f t="shared" ca="1" si="194"/>
        <v>0</v>
      </c>
      <c r="S417" s="307">
        <f t="shared" ca="1" si="195"/>
        <v>4.5130000000000043</v>
      </c>
      <c r="T417" s="304">
        <f t="shared" ca="1" si="175"/>
        <v>44.272530000000046</v>
      </c>
      <c r="U417" s="311">
        <f t="shared" ca="1" si="176"/>
        <v>0</v>
      </c>
      <c r="V417" s="306">
        <f t="shared" ca="1" si="177"/>
        <v>1.0196391598645618</v>
      </c>
      <c r="W417" s="304">
        <f t="shared" ca="1" si="178"/>
        <v>12.424294254197024</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6.750653528552446</v>
      </c>
      <c r="AH417" s="304">
        <f t="shared" ca="1" si="202"/>
        <v>-2.6927935958478701</v>
      </c>
    </row>
    <row r="418" spans="1:34" x14ac:dyDescent="0.2">
      <c r="A418" s="347">
        <f t="shared" ca="1" si="180"/>
        <v>0.1</v>
      </c>
      <c r="B418" s="304">
        <f t="shared" ca="1" si="181"/>
        <v>23.400000000000066</v>
      </c>
      <c r="D418" s="306">
        <f t="shared" ca="1" si="182"/>
        <v>-0.73437151091893915</v>
      </c>
      <c r="E418" s="307">
        <f t="shared" ca="1" si="183"/>
        <v>-7.1567540833470904</v>
      </c>
      <c r="F418" s="304">
        <f t="shared" ca="1" si="184"/>
        <v>7.1943332231385151</v>
      </c>
      <c r="G418" s="306">
        <f t="shared" ca="1" si="185"/>
        <v>16.780332293727913</v>
      </c>
      <c r="H418" s="307">
        <f t="shared" ca="1" si="186"/>
        <v>-61.60746423021029</v>
      </c>
      <c r="I418" s="304">
        <f t="shared" ca="1" si="187"/>
        <v>63.851853542121766</v>
      </c>
      <c r="J418" s="306">
        <f t="shared" ca="1" si="188"/>
        <v>663.38338157094995</v>
      </c>
      <c r="K418" s="307">
        <f t="shared" ca="1" si="189"/>
        <v>1823.6643754949962</v>
      </c>
      <c r="L418" s="304">
        <f t="shared" ca="1" si="174"/>
        <v>1940.5744678816277</v>
      </c>
      <c r="M418" s="306">
        <f t="shared" ca="1" si="190"/>
        <v>-1.3048722032962574</v>
      </c>
      <c r="N418" s="304">
        <f t="shared" ca="1" si="191"/>
        <v>-74.763670052812301</v>
      </c>
      <c r="P418" s="310">
        <f t="shared" ca="1" si="192"/>
        <v>23</v>
      </c>
      <c r="Q418" s="304">
        <f t="shared" ca="1" si="193"/>
        <v>0</v>
      </c>
      <c r="R418" s="306">
        <f t="shared" ca="1" si="194"/>
        <v>0</v>
      </c>
      <c r="S418" s="307">
        <f t="shared" ca="1" si="195"/>
        <v>4.5130000000000043</v>
      </c>
      <c r="T418" s="304">
        <f t="shared" ca="1" si="175"/>
        <v>44.272530000000046</v>
      </c>
      <c r="U418" s="311">
        <f t="shared" ca="1" si="176"/>
        <v>0</v>
      </c>
      <c r="V418" s="306">
        <f t="shared" ca="1" si="177"/>
        <v>1.020269133400912</v>
      </c>
      <c r="W418" s="304">
        <f t="shared" ca="1" si="178"/>
        <v>12.697310547956723</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6.7015325935034227</v>
      </c>
      <c r="AH418" s="304">
        <f t="shared" ca="1" si="202"/>
        <v>-2.7530011642359877</v>
      </c>
    </row>
    <row r="419" spans="1:34" x14ac:dyDescent="0.2">
      <c r="A419" s="347">
        <f t="shared" ca="1" si="180"/>
        <v>0.1</v>
      </c>
      <c r="B419" s="304">
        <f t="shared" ca="1" si="181"/>
        <v>23.500000000000068</v>
      </c>
      <c r="D419" s="306">
        <f t="shared" ca="1" si="182"/>
        <v>-0.73938980146057443</v>
      </c>
      <c r="E419" s="307">
        <f t="shared" ca="1" si="183"/>
        <v>-7.0953975744752782</v>
      </c>
      <c r="F419" s="304">
        <f t="shared" ca="1" si="184"/>
        <v>7.1338183337097645</v>
      </c>
      <c r="G419" s="306">
        <f t="shared" ca="1" si="185"/>
        <v>16.706393313581856</v>
      </c>
      <c r="H419" s="307">
        <f t="shared" ca="1" si="186"/>
        <v>-62.31700398765782</v>
      </c>
      <c r="I419" s="304">
        <f t="shared" ca="1" si="187"/>
        <v>64.517536868248882</v>
      </c>
      <c r="J419" s="306">
        <f t="shared" ca="1" si="188"/>
        <v>665.05771785131549</v>
      </c>
      <c r="K419" s="307">
        <f t="shared" ca="1" si="189"/>
        <v>1817.4681520841027</v>
      </c>
      <c r="L419" s="304">
        <f t="shared" ca="1" si="174"/>
        <v>1935.3274275722965</v>
      </c>
      <c r="M419" s="306">
        <f t="shared" ca="1" si="190"/>
        <v>-1.3088681476558657</v>
      </c>
      <c r="N419" s="304">
        <f t="shared" ca="1" si="191"/>
        <v>-74.992620799786962</v>
      </c>
      <c r="P419" s="310">
        <f t="shared" ca="1" si="192"/>
        <v>23</v>
      </c>
      <c r="Q419" s="304">
        <f t="shared" ca="1" si="193"/>
        <v>0</v>
      </c>
      <c r="R419" s="306">
        <f t="shared" ca="1" si="194"/>
        <v>0</v>
      </c>
      <c r="S419" s="307">
        <f t="shared" ca="1" si="195"/>
        <v>4.5130000000000043</v>
      </c>
      <c r="T419" s="304">
        <f t="shared" ca="1" si="175"/>
        <v>44.272530000000046</v>
      </c>
      <c r="U419" s="311">
        <f t="shared" ca="1" si="176"/>
        <v>0</v>
      </c>
      <c r="V419" s="306">
        <f t="shared" ca="1" si="177"/>
        <v>1.0209067962622096</v>
      </c>
      <c r="W419" s="304">
        <f t="shared" ca="1" si="178"/>
        <v>12.971542659688824</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6.651682326266755</v>
      </c>
      <c r="AH419" s="304">
        <f t="shared" ca="1" si="202"/>
        <v>-2.8134966868949061</v>
      </c>
    </row>
    <row r="420" spans="1:34" x14ac:dyDescent="0.2">
      <c r="A420" s="347">
        <f t="shared" ca="1" si="180"/>
        <v>0.1</v>
      </c>
      <c r="B420" s="304">
        <f t="shared" ca="1" si="181"/>
        <v>23.600000000000069</v>
      </c>
      <c r="D420" s="306">
        <f t="shared" ca="1" si="182"/>
        <v>-0.74427120631992627</v>
      </c>
      <c r="E420" s="307">
        <f t="shared" ca="1" si="183"/>
        <v>-7.0337723091056761</v>
      </c>
      <c r="F420" s="304">
        <f t="shared" ca="1" si="184"/>
        <v>7.0730398362301559</v>
      </c>
      <c r="G420" s="306">
        <f t="shared" ca="1" si="185"/>
        <v>16.631966192949864</v>
      </c>
      <c r="H420" s="307">
        <f t="shared" ca="1" si="186"/>
        <v>-63.020381218568389</v>
      </c>
      <c r="I420" s="304">
        <f t="shared" ca="1" si="187"/>
        <v>65.178146248394597</v>
      </c>
      <c r="J420" s="306">
        <f t="shared" ca="1" si="188"/>
        <v>666.72463582664204</v>
      </c>
      <c r="K420" s="307">
        <f t="shared" ca="1" si="189"/>
        <v>1811.2012828237914</v>
      </c>
      <c r="L420" s="304">
        <f t="shared" ca="1" si="174"/>
        <v>1930.0186079208449</v>
      </c>
      <c r="M420" s="306">
        <f t="shared" ca="1" si="190"/>
        <v>-1.3127655301080252</v>
      </c>
      <c r="N420" s="304">
        <f t="shared" ca="1" si="191"/>
        <v>-75.215924365444053</v>
      </c>
      <c r="P420" s="310">
        <f t="shared" ca="1" si="192"/>
        <v>23</v>
      </c>
      <c r="Q420" s="304">
        <f t="shared" ca="1" si="193"/>
        <v>0</v>
      </c>
      <c r="R420" s="306">
        <f t="shared" ca="1" si="194"/>
        <v>0</v>
      </c>
      <c r="S420" s="307">
        <f t="shared" ca="1" si="195"/>
        <v>4.5130000000000043</v>
      </c>
      <c r="T420" s="304">
        <f t="shared" ca="1" si="175"/>
        <v>44.272530000000046</v>
      </c>
      <c r="U420" s="311">
        <f t="shared" ca="1" si="176"/>
        <v>0</v>
      </c>
      <c r="V420" s="306">
        <f t="shared" ca="1" si="177"/>
        <v>1.0215520979161861</v>
      </c>
      <c r="W420" s="304">
        <f t="shared" ca="1" si="178"/>
        <v>13.246907532106865</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6.6011436611377299</v>
      </c>
      <c r="AH420" s="304">
        <f t="shared" ca="1" si="202"/>
        <v>-2.8742616130487062</v>
      </c>
    </row>
    <row r="421" spans="1:34" x14ac:dyDescent="0.2">
      <c r="A421" s="347">
        <f t="shared" ca="1" si="180"/>
        <v>0.1</v>
      </c>
      <c r="B421" s="304">
        <f t="shared" ca="1" si="181"/>
        <v>23.70000000000007</v>
      </c>
      <c r="D421" s="306">
        <f t="shared" ca="1" si="182"/>
        <v>-0.74901542311991631</v>
      </c>
      <c r="E421" s="307">
        <f t="shared" ca="1" si="183"/>
        <v>-6.9718967381250803</v>
      </c>
      <c r="F421" s="304">
        <f t="shared" ca="1" si="184"/>
        <v>7.0120159890826432</v>
      </c>
      <c r="G421" s="306">
        <f t="shared" ca="1" si="185"/>
        <v>16.557064650637873</v>
      </c>
      <c r="H421" s="307">
        <f t="shared" ca="1" si="186"/>
        <v>-63.717570892380898</v>
      </c>
      <c r="I421" s="304">
        <f t="shared" ca="1" si="187"/>
        <v>65.833617782034338</v>
      </c>
      <c r="J421" s="306">
        <f t="shared" ca="1" si="188"/>
        <v>668.38408736882138</v>
      </c>
      <c r="K421" s="307">
        <f t="shared" ca="1" si="189"/>
        <v>1804.864385218244</v>
      </c>
      <c r="L421" s="304">
        <f t="shared" ca="1" si="174"/>
        <v>1924.648730879763</v>
      </c>
      <c r="M421" s="306">
        <f t="shared" ca="1" si="190"/>
        <v>-1.3165679836918838</v>
      </c>
      <c r="N421" s="304">
        <f t="shared" ca="1" si="191"/>
        <v>-75.433788907593538</v>
      </c>
      <c r="P421" s="310">
        <f t="shared" ca="1" si="192"/>
        <v>23</v>
      </c>
      <c r="Q421" s="304">
        <f t="shared" ca="1" si="193"/>
        <v>0</v>
      </c>
      <c r="R421" s="306">
        <f t="shared" ca="1" si="194"/>
        <v>0</v>
      </c>
      <c r="S421" s="307">
        <f t="shared" ca="1" si="195"/>
        <v>4.5130000000000043</v>
      </c>
      <c r="T421" s="304">
        <f t="shared" ca="1" si="175"/>
        <v>44.272530000000046</v>
      </c>
      <c r="U421" s="311">
        <f t="shared" ca="1" si="176"/>
        <v>0</v>
      </c>
      <c r="V421" s="306">
        <f t="shared" ca="1" si="177"/>
        <v>1.02220498758147</v>
      </c>
      <c r="W421" s="304">
        <f t="shared" ca="1" si="178"/>
        <v>13.523322810427842</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6.5499560148709017</v>
      </c>
      <c r="AH421" s="304">
        <f t="shared" ca="1" si="202"/>
        <v>-2.9352775386897525</v>
      </c>
    </row>
    <row r="422" spans="1:34" x14ac:dyDescent="0.2">
      <c r="A422" s="347">
        <f t="shared" ca="1" si="180"/>
        <v>0.1</v>
      </c>
      <c r="B422" s="304">
        <f t="shared" ca="1" si="181"/>
        <v>23.800000000000072</v>
      </c>
      <c r="D422" s="306">
        <f t="shared" ca="1" si="182"/>
        <v>-0.7536222366082751</v>
      </c>
      <c r="E422" s="307">
        <f t="shared" ca="1" si="183"/>
        <v>-6.9097891655081245</v>
      </c>
      <c r="F422" s="304">
        <f t="shared" ca="1" si="184"/>
        <v>6.9507649066332204</v>
      </c>
      <c r="G422" s="306">
        <f t="shared" ca="1" si="185"/>
        <v>16.481702426977044</v>
      </c>
      <c r="H422" s="307">
        <f t="shared" ca="1" si="186"/>
        <v>-64.40854980893171</v>
      </c>
      <c r="I422" s="304">
        <f t="shared" ca="1" si="187"/>
        <v>66.483891307451742</v>
      </c>
      <c r="J422" s="306">
        <f t="shared" ca="1" si="188"/>
        <v>670.03602572270211</v>
      </c>
      <c r="K422" s="307">
        <f t="shared" ca="1" si="189"/>
        <v>1798.4580791831784</v>
      </c>
      <c r="L422" s="304">
        <f t="shared" ca="1" si="174"/>
        <v>1919.2185228226413</v>
      </c>
      <c r="M422" s="306">
        <f t="shared" ca="1" si="190"/>
        <v>-1.3202789686691512</v>
      </c>
      <c r="N422" s="304">
        <f t="shared" ca="1" si="191"/>
        <v>-75.646412684627407</v>
      </c>
      <c r="P422" s="310">
        <f t="shared" ca="1" si="192"/>
        <v>23</v>
      </c>
      <c r="Q422" s="304">
        <f t="shared" ca="1" si="193"/>
        <v>0</v>
      </c>
      <c r="R422" s="306">
        <f t="shared" ca="1" si="194"/>
        <v>0</v>
      </c>
      <c r="S422" s="307">
        <f t="shared" ca="1" si="195"/>
        <v>4.5130000000000043</v>
      </c>
      <c r="T422" s="304">
        <f t="shared" ca="1" si="175"/>
        <v>44.272530000000046</v>
      </c>
      <c r="U422" s="311">
        <f t="shared" ca="1" si="176"/>
        <v>0</v>
      </c>
      <c r="V422" s="306">
        <f t="shared" ca="1" si="177"/>
        <v>1.0228654142420015</v>
      </c>
      <c r="W422" s="304">
        <f t="shared" ca="1" si="178"/>
        <v>13.800706881175966</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6.4981573749655226</v>
      </c>
      <c r="AH422" s="304">
        <f t="shared" ca="1" si="202"/>
        <v>-2.9965262154725969</v>
      </c>
    </row>
    <row r="423" spans="1:34" x14ac:dyDescent="0.2">
      <c r="A423" s="347">
        <f t="shared" ca="1" si="180"/>
        <v>0.1</v>
      </c>
      <c r="B423" s="304">
        <f t="shared" ca="1" si="181"/>
        <v>23.900000000000073</v>
      </c>
      <c r="D423" s="306">
        <f t="shared" ca="1" si="182"/>
        <v>-0.75809151585772505</v>
      </c>
      <c r="E423" s="307">
        <f t="shared" ca="1" si="183"/>
        <v>-6.8474677388344016</v>
      </c>
      <c r="F423" s="304">
        <f t="shared" ca="1" si="184"/>
        <v>6.8893045498652024</v>
      </c>
      <c r="G423" s="306">
        <f t="shared" ca="1" si="185"/>
        <v>16.405893275391271</v>
      </c>
      <c r="H423" s="307">
        <f t="shared" ca="1" si="186"/>
        <v>-65.093296582815157</v>
      </c>
      <c r="I423" s="304">
        <f t="shared" ca="1" si="187"/>
        <v>67.128910271073693</v>
      </c>
      <c r="J423" s="306">
        <f t="shared" ca="1" si="188"/>
        <v>671.68040550782052</v>
      </c>
      <c r="K423" s="307">
        <f t="shared" ca="1" si="189"/>
        <v>1791.9829868635911</v>
      </c>
      <c r="L423" s="304">
        <f t="shared" ca="1" si="174"/>
        <v>1913.7287144085255</v>
      </c>
      <c r="M423" s="306">
        <f t="shared" ca="1" si="190"/>
        <v>-1.3239017823424202</v>
      </c>
      <c r="N423" s="304">
        <f t="shared" ca="1" si="191"/>
        <v>-75.853984618068012</v>
      </c>
      <c r="P423" s="310">
        <f t="shared" ca="1" si="192"/>
        <v>23</v>
      </c>
      <c r="Q423" s="304">
        <f t="shared" ca="1" si="193"/>
        <v>0</v>
      </c>
      <c r="R423" s="306">
        <f t="shared" ca="1" si="194"/>
        <v>0</v>
      </c>
      <c r="S423" s="307">
        <f t="shared" ca="1" si="195"/>
        <v>4.5130000000000043</v>
      </c>
      <c r="T423" s="304">
        <f t="shared" ca="1" si="175"/>
        <v>44.272530000000046</v>
      </c>
      <c r="U423" s="311">
        <f t="shared" ca="1" si="176"/>
        <v>0</v>
      </c>
      <c r="V423" s="306">
        <f t="shared" ca="1" si="177"/>
        <v>1.0235333266613533</v>
      </c>
      <c r="W423" s="304">
        <f t="shared" ca="1" si="178"/>
        <v>14.078978909635422</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6.445784380508325</v>
      </c>
      <c r="AH423" s="304">
        <f t="shared" ca="1" si="202"/>
        <v>-3.0579895593121988</v>
      </c>
    </row>
    <row r="424" spans="1:34" x14ac:dyDescent="0.2">
      <c r="A424" s="347">
        <f t="shared" ca="1" si="180"/>
        <v>0.1</v>
      </c>
      <c r="B424" s="304">
        <f t="shared" ca="1" si="181"/>
        <v>24.000000000000075</v>
      </c>
      <c r="D424" s="306">
        <f t="shared" ca="1" si="182"/>
        <v>-0.76242321155352721</v>
      </c>
      <c r="E424" s="307">
        <f t="shared" ca="1" si="183"/>
        <v>-6.78495044017391</v>
      </c>
      <c r="F424" s="304">
        <f t="shared" ca="1" si="184"/>
        <v>6.8276527173789185</v>
      </c>
      <c r="G424" s="306">
        <f t="shared" ca="1" si="185"/>
        <v>16.32965095423592</v>
      </c>
      <c r="H424" s="307">
        <f t="shared" ca="1" si="186"/>
        <v>-65.771791626832552</v>
      </c>
      <c r="I424" s="304">
        <f t="shared" ca="1" si="187"/>
        <v>67.768621603885805</v>
      </c>
      <c r="J424" s="306">
        <f t="shared" ca="1" si="188"/>
        <v>673.31718271930185</v>
      </c>
      <c r="K424" s="307">
        <f t="shared" ca="1" si="189"/>
        <v>1785.4397324531087</v>
      </c>
      <c r="L424" s="304">
        <f t="shared" ca="1" si="174"/>
        <v>1908.180040448827</v>
      </c>
      <c r="M424" s="306">
        <f t="shared" ca="1" si="190"/>
        <v>-1.3274395682356404</v>
      </c>
      <c r="N424" s="304">
        <f t="shared" ca="1" si="191"/>
        <v>-76.056684818570446</v>
      </c>
      <c r="P424" s="310">
        <f t="shared" ca="1" si="192"/>
        <v>23</v>
      </c>
      <c r="Q424" s="304">
        <f t="shared" ca="1" si="193"/>
        <v>0</v>
      </c>
      <c r="R424" s="306">
        <f t="shared" ca="1" si="194"/>
        <v>0</v>
      </c>
      <c r="S424" s="307">
        <f t="shared" ca="1" si="195"/>
        <v>4.5130000000000043</v>
      </c>
      <c r="T424" s="304">
        <f t="shared" ca="1" si="175"/>
        <v>44.272530000000046</v>
      </c>
      <c r="U424" s="311">
        <f t="shared" ca="1" si="176"/>
        <v>0</v>
      </c>
      <c r="V424" s="306">
        <f t="shared" ca="1" si="177"/>
        <v>1.0242086733969471</v>
      </c>
      <c r="W424" s="304">
        <f t="shared" ca="1" si="178"/>
        <v>14.3580588759379</v>
      </c>
      <c r="Y424" s="314" t="str">
        <f t="shared" ca="1" si="196"/>
        <v/>
      </c>
      <c r="Z424" s="315" t="str">
        <f t="shared" ca="1" si="197"/>
        <v/>
      </c>
      <c r="AA424" s="316" t="str">
        <f t="shared" ca="1" si="198"/>
        <v/>
      </c>
      <c r="AC424" s="310">
        <f t="shared" ca="1" si="199"/>
        <v>24.000000000000075</v>
      </c>
      <c r="AD424" s="323">
        <f t="shared" ca="1" si="200"/>
        <v>673.31718271930185</v>
      </c>
      <c r="AE424" s="324" t="e">
        <f t="shared" ca="1" si="179"/>
        <v>#N/A</v>
      </c>
      <c r="AG424" s="306">
        <f t="shared" ca="1" si="201"/>
        <v>6.39287239625334</v>
      </c>
      <c r="AH424" s="304">
        <f t="shared" ca="1" si="202"/>
        <v>-3.1196496586827851</v>
      </c>
    </row>
    <row r="425" spans="1:34" x14ac:dyDescent="0.2">
      <c r="A425" s="347">
        <f t="shared" ca="1" si="180"/>
        <v>0.1</v>
      </c>
      <c r="B425" s="304">
        <f t="shared" ca="1" si="181"/>
        <v>24.100000000000076</v>
      </c>
      <c r="D425" s="306">
        <f t="shared" ca="1" si="182"/>
        <v>-0.7666173533611893</v>
      </c>
      <c r="E425" s="307">
        <f t="shared" ca="1" si="183"/>
        <v>-6.7222550773379179</v>
      </c>
      <c r="F425" s="304">
        <f t="shared" ca="1" si="184"/>
        <v>6.7658270367538904</v>
      </c>
      <c r="G425" s="306">
        <f t="shared" ca="1" si="185"/>
        <v>16.252989218899799</v>
      </c>
      <c r="H425" s="307">
        <f t="shared" ca="1" si="186"/>
        <v>-66.444017134566337</v>
      </c>
      <c r="I425" s="304">
        <f t="shared" ca="1" si="187"/>
        <v>68.402975604342089</v>
      </c>
      <c r="J425" s="306">
        <f t="shared" ca="1" si="188"/>
        <v>674.94631472795868</v>
      </c>
      <c r="K425" s="307">
        <f t="shared" ca="1" si="189"/>
        <v>1778.8289420150388</v>
      </c>
      <c r="L425" s="304">
        <f t="shared" ca="1" si="174"/>
        <v>1902.5732397769066</v>
      </c>
      <c r="M425" s="306">
        <f t="shared" ca="1" si="190"/>
        <v>-1.3308953246824766</v>
      </c>
      <c r="N425" s="304">
        <f t="shared" ca="1" si="191"/>
        <v>-76.254685077999284</v>
      </c>
      <c r="P425" s="310">
        <f t="shared" ca="1" si="192"/>
        <v>23</v>
      </c>
      <c r="Q425" s="304">
        <f t="shared" ca="1" si="193"/>
        <v>0</v>
      </c>
      <c r="R425" s="306">
        <f t="shared" ca="1" si="194"/>
        <v>0</v>
      </c>
      <c r="S425" s="307">
        <f t="shared" ca="1" si="195"/>
        <v>4.5130000000000043</v>
      </c>
      <c r="T425" s="304">
        <f t="shared" ca="1" si="175"/>
        <v>44.272530000000046</v>
      </c>
      <c r="U425" s="311">
        <f t="shared" ca="1" si="176"/>
        <v>0</v>
      </c>
      <c r="V425" s="306">
        <f t="shared" ca="1" si="177"/>
        <v>1.0248914028141671</v>
      </c>
      <c r="W425" s="304">
        <f t="shared" ca="1" si="178"/>
        <v>14.637867609773435</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6.3394555805544712</v>
      </c>
      <c r="AH425" s="304">
        <f t="shared" ca="1" si="202"/>
        <v>-3.1814887826142004</v>
      </c>
    </row>
    <row r="426" spans="1:34" x14ac:dyDescent="0.2">
      <c r="A426" s="347">
        <f t="shared" ca="1" si="180"/>
        <v>0.1</v>
      </c>
      <c r="B426" s="304">
        <f t="shared" ca="1" si="181"/>
        <v>24.200000000000077</v>
      </c>
      <c r="D426" s="306">
        <f t="shared" ca="1" si="182"/>
        <v>-0.77067404736793133</v>
      </c>
      <c r="E426" s="307">
        <f t="shared" ca="1" si="183"/>
        <v>-6.659399275492369</v>
      </c>
      <c r="F426" s="304">
        <f t="shared" ca="1" si="184"/>
        <v>6.7038449562705988</v>
      </c>
      <c r="G426" s="306">
        <f t="shared" ca="1" si="185"/>
        <v>16.175921814163004</v>
      </c>
      <c r="H426" s="307">
        <f t="shared" ca="1" si="186"/>
        <v>-67.109957062115569</v>
      </c>
      <c r="I426" s="304">
        <f t="shared" ca="1" si="187"/>
        <v>69.031925827235256</v>
      </c>
      <c r="J426" s="306">
        <f t="shared" ca="1" si="188"/>
        <v>676.56776027961178</v>
      </c>
      <c r="K426" s="307">
        <f t="shared" ca="1" si="189"/>
        <v>1772.1512433052046</v>
      </c>
      <c r="L426" s="304">
        <f t="shared" ca="1" si="174"/>
        <v>1896.9090551204486</v>
      </c>
      <c r="M426" s="306">
        <f t="shared" ca="1" si="190"/>
        <v>-1.3342719128647851</v>
      </c>
      <c r="N426" s="304">
        <f t="shared" ca="1" si="191"/>
        <v>-76.44814932999931</v>
      </c>
      <c r="P426" s="310">
        <f t="shared" ca="1" si="192"/>
        <v>23</v>
      </c>
      <c r="Q426" s="304">
        <f t="shared" ca="1" si="193"/>
        <v>0</v>
      </c>
      <c r="R426" s="306">
        <f t="shared" ca="1" si="194"/>
        <v>0</v>
      </c>
      <c r="S426" s="307">
        <f t="shared" ca="1" si="195"/>
        <v>4.5130000000000043</v>
      </c>
      <c r="T426" s="304">
        <f t="shared" ca="1" si="175"/>
        <v>44.272530000000046</v>
      </c>
      <c r="U426" s="311">
        <f t="shared" ca="1" si="176"/>
        <v>0</v>
      </c>
      <c r="V426" s="306">
        <f t="shared" ca="1" si="177"/>
        <v>1.025581463100353</v>
      </c>
      <c r="W426" s="304">
        <f t="shared" ca="1" si="178"/>
        <v>14.918326823714974</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6.2855669477086948</v>
      </c>
      <c r="AH426" s="304">
        <f t="shared" ca="1" si="202"/>
        <v>-3.2434893883832085</v>
      </c>
    </row>
    <row r="427" spans="1:34" x14ac:dyDescent="0.2">
      <c r="A427" s="347">
        <f t="shared" ca="1" si="180"/>
        <v>0.1</v>
      </c>
      <c r="B427" s="304">
        <f t="shared" ca="1" si="181"/>
        <v>24.300000000000079</v>
      </c>
      <c r="D427" s="306">
        <f t="shared" ca="1" si="182"/>
        <v>-0.77459347359219222</v>
      </c>
      <c r="E427" s="307">
        <f t="shared" ca="1" si="183"/>
        <v>-6.5964004691310549</v>
      </c>
      <c r="F427" s="304">
        <f t="shared" ca="1" si="184"/>
        <v>6.6417237369890669</v>
      </c>
      <c r="G427" s="306">
        <f t="shared" ca="1" si="185"/>
        <v>16.098462466803785</v>
      </c>
      <c r="H427" s="307">
        <f t="shared" ca="1" si="186"/>
        <v>-67.76959710902868</v>
      </c>
      <c r="I427" s="304">
        <f t="shared" ca="1" si="187"/>
        <v>69.655428978042764</v>
      </c>
      <c r="J427" s="306">
        <f t="shared" ca="1" si="188"/>
        <v>678.18147949366016</v>
      </c>
      <c r="K427" s="307">
        <f t="shared" ca="1" si="189"/>
        <v>1765.4072655966474</v>
      </c>
      <c r="L427" s="304">
        <f t="shared" ca="1" si="174"/>
        <v>1891.1882329767286</v>
      </c>
      <c r="M427" s="306">
        <f t="shared" ca="1" si="190"/>
        <v>-1.33757206434022</v>
      </c>
      <c r="N427" s="304">
        <f t="shared" ca="1" si="191"/>
        <v>-76.637234081295603</v>
      </c>
      <c r="P427" s="310">
        <f t="shared" ca="1" si="192"/>
        <v>23</v>
      </c>
      <c r="Q427" s="304">
        <f t="shared" ca="1" si="193"/>
        <v>0</v>
      </c>
      <c r="R427" s="306">
        <f t="shared" ca="1" si="194"/>
        <v>0</v>
      </c>
      <c r="S427" s="307">
        <f t="shared" ca="1" si="195"/>
        <v>4.5130000000000043</v>
      </c>
      <c r="T427" s="304">
        <f t="shared" ca="1" si="175"/>
        <v>44.272530000000046</v>
      </c>
      <c r="U427" s="311">
        <f t="shared" ca="1" si="176"/>
        <v>0</v>
      </c>
      <c r="V427" s="306">
        <f t="shared" ca="1" si="177"/>
        <v>1.0262788022786755</v>
      </c>
      <c r="W427" s="304">
        <f t="shared" ca="1" si="178"/>
        <v>15.19935914514986</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6.2312384252158077</v>
      </c>
      <c r="AH427" s="304">
        <f t="shared" ca="1" si="202"/>
        <v>-3.3056341288976201</v>
      </c>
    </row>
    <row r="428" spans="1:34" x14ac:dyDescent="0.2">
      <c r="A428" s="347">
        <f t="shared" ca="1" si="180"/>
        <v>0.1</v>
      </c>
      <c r="B428" s="304">
        <f t="shared" ca="1" si="181"/>
        <v>24.40000000000008</v>
      </c>
      <c r="D428" s="306">
        <f t="shared" ca="1" si="182"/>
        <v>-0.77837588355610876</v>
      </c>
      <c r="E428" s="307">
        <f t="shared" ca="1" si="183"/>
        <v>-6.5332758944056586</v>
      </c>
      <c r="F428" s="304">
        <f t="shared" ca="1" si="184"/>
        <v>6.5794804451813524</v>
      </c>
      <c r="G428" s="306">
        <f t="shared" ca="1" si="185"/>
        <v>16.020624878448174</v>
      </c>
      <c r="H428" s="307">
        <f t="shared" ca="1" si="186"/>
        <v>-68.422924698469245</v>
      </c>
      <c r="I428" s="304">
        <f t="shared" ca="1" si="187"/>
        <v>70.273444812306906</v>
      </c>
      <c r="J428" s="306">
        <f t="shared" ca="1" si="188"/>
        <v>679.78743386092276</v>
      </c>
      <c r="K428" s="307">
        <f t="shared" ca="1" si="189"/>
        <v>1758.5976395062726</v>
      </c>
      <c r="L428" s="304">
        <f t="shared" ca="1" si="174"/>
        <v>1885.4115234908936</v>
      </c>
      <c r="M428" s="306">
        <f t="shared" ca="1" si="190"/>
        <v>-1.3407983880950083</v>
      </c>
      <c r="N428" s="304">
        <f t="shared" ca="1" si="191"/>
        <v>-76.822088815787779</v>
      </c>
      <c r="P428" s="310">
        <f t="shared" ca="1" si="192"/>
        <v>23</v>
      </c>
      <c r="Q428" s="304">
        <f t="shared" ca="1" si="193"/>
        <v>0</v>
      </c>
      <c r="R428" s="306">
        <f t="shared" ca="1" si="194"/>
        <v>0</v>
      </c>
      <c r="S428" s="307">
        <f t="shared" ca="1" si="195"/>
        <v>4.5130000000000043</v>
      </c>
      <c r="T428" s="304">
        <f t="shared" ca="1" si="175"/>
        <v>44.272530000000046</v>
      </c>
      <c r="U428" s="311">
        <f t="shared" ca="1" si="176"/>
        <v>0</v>
      </c>
      <c r="V428" s="306">
        <f t="shared" ca="1" si="177"/>
        <v>1.026983368221881</v>
      </c>
      <c r="W428" s="304">
        <f t="shared" ca="1" si="178"/>
        <v>15.480888146813207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6.1765009064135699</v>
      </c>
      <c r="AH428" s="304">
        <f t="shared" ca="1" si="202"/>
        <v>-3.367905859771736</v>
      </c>
    </row>
    <row r="429" spans="1:34" x14ac:dyDescent="0.2">
      <c r="A429" s="347">
        <f t="shared" ca="1" si="180"/>
        <v>0.1</v>
      </c>
      <c r="B429" s="304">
        <f t="shared" ca="1" si="181"/>
        <v>24.500000000000082</v>
      </c>
      <c r="D429" s="306">
        <f t="shared" ca="1" si="182"/>
        <v>-0.78202159791646708</v>
      </c>
      <c r="E429" s="307">
        <f t="shared" ca="1" si="183"/>
        <v>-6.4700425818098282</v>
      </c>
      <c r="F429" s="304">
        <f t="shared" ca="1" si="184"/>
        <v>6.5171319451151373</v>
      </c>
      <c r="G429" s="306">
        <f t="shared" ca="1" si="185"/>
        <v>15.942422718656527</v>
      </c>
      <c r="H429" s="307">
        <f t="shared" ca="1" si="186"/>
        <v>-69.06992895665023</v>
      </c>
      <c r="I429" s="304">
        <f t="shared" ca="1" si="187"/>
        <v>70.885936039647859</v>
      </c>
      <c r="J429" s="306">
        <f t="shared" ca="1" si="188"/>
        <v>681.38558624077803</v>
      </c>
      <c r="K429" s="307">
        <f t="shared" ca="1" si="189"/>
        <v>1751.7229968235165</v>
      </c>
      <c r="L429" s="304">
        <f t="shared" ca="1" si="174"/>
        <v>1879.5796803373487</v>
      </c>
      <c r="M429" s="306">
        <f t="shared" ca="1" si="190"/>
        <v>-1.3439533771551981</v>
      </c>
      <c r="N429" s="304">
        <f t="shared" ca="1" si="191"/>
        <v>-77.002856373346603</v>
      </c>
      <c r="P429" s="310">
        <f t="shared" ca="1" si="192"/>
        <v>23</v>
      </c>
      <c r="Q429" s="304">
        <f t="shared" ca="1" si="193"/>
        <v>0</v>
      </c>
      <c r="R429" s="306">
        <f t="shared" ca="1" si="194"/>
        <v>0</v>
      </c>
      <c r="S429" s="307">
        <f t="shared" ca="1" si="195"/>
        <v>4.5130000000000043</v>
      </c>
      <c r="T429" s="304">
        <f t="shared" ca="1" si="175"/>
        <v>44.272530000000046</v>
      </c>
      <c r="U429" s="311">
        <f t="shared" ca="1" si="176"/>
        <v>0</v>
      </c>
      <c r="V429" s="306">
        <f t="shared" ca="1" si="177"/>
        <v>1.0276951086659045</v>
      </c>
      <c r="W429" s="304">
        <f t="shared" ca="1" si="178"/>
        <v>15.762838375920833</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6.1213842989046654</v>
      </c>
      <c r="AH429" s="304">
        <f t="shared" ca="1" si="202"/>
        <v>-3.4302876460919993</v>
      </c>
    </row>
    <row r="430" spans="1:34" x14ac:dyDescent="0.2">
      <c r="A430" s="347">
        <f t="shared" ca="1" si="180"/>
        <v>0.1</v>
      </c>
      <c r="B430" s="304">
        <f t="shared" ca="1" si="181"/>
        <v>24.600000000000083</v>
      </c>
      <c r="D430" s="306">
        <f t="shared" ca="1" si="182"/>
        <v>-0.78553100415015009</v>
      </c>
      <c r="E430" s="307">
        <f t="shared" ca="1" si="183"/>
        <v>-6.4067173492142109</v>
      </c>
      <c r="F430" s="304">
        <f t="shared" ca="1" si="184"/>
        <v>6.4546948921853389</v>
      </c>
      <c r="G430" s="306">
        <f t="shared" ca="1" si="185"/>
        <v>15.863869618241512</v>
      </c>
      <c r="H430" s="307">
        <f t="shared" ca="1" si="186"/>
        <v>-69.710600691571656</v>
      </c>
      <c r="I430" s="304">
        <f t="shared" ca="1" si="187"/>
        <v>71.492868232043378</v>
      </c>
      <c r="J430" s="306">
        <f t="shared" ca="1" si="188"/>
        <v>682.97590085762295</v>
      </c>
      <c r="K430" s="307">
        <f t="shared" ca="1" si="189"/>
        <v>1744.7839703411055</v>
      </c>
      <c r="L430" s="304">
        <f t="shared" ca="1" si="174"/>
        <v>1873.6934606043628</v>
      </c>
      <c r="M430" s="306">
        <f t="shared" ca="1" si="190"/>
        <v>-1.3470394147871625</v>
      </c>
      <c r="N430" s="304">
        <f t="shared" ca="1" si="191"/>
        <v>-77.179673305076705</v>
      </c>
      <c r="P430" s="310">
        <f t="shared" ca="1" si="192"/>
        <v>23</v>
      </c>
      <c r="Q430" s="304">
        <f t="shared" ca="1" si="193"/>
        <v>0</v>
      </c>
      <c r="R430" s="306">
        <f t="shared" ca="1" si="194"/>
        <v>0</v>
      </c>
      <c r="S430" s="307">
        <f t="shared" ca="1" si="195"/>
        <v>4.5130000000000043</v>
      </c>
      <c r="T430" s="304">
        <f t="shared" ca="1" si="175"/>
        <v>44.272530000000046</v>
      </c>
      <c r="U430" s="311">
        <f t="shared" ca="1" si="176"/>
        <v>0</v>
      </c>
      <c r="V430" s="306">
        <f t="shared" ca="1" si="177"/>
        <v>1.0284139712233411</v>
      </c>
      <c r="W430" s="304">
        <f t="shared" ca="1" si="178"/>
        <v>16.045135381900852</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6.0659175691535072</v>
      </c>
      <c r="AH430" s="304">
        <f t="shared" ca="1" si="202"/>
        <v>-3.4927627688723284</v>
      </c>
    </row>
    <row r="431" spans="1:34" x14ac:dyDescent="0.2">
      <c r="A431" s="347">
        <f t="shared" ca="1" si="180"/>
        <v>0.1</v>
      </c>
      <c r="B431" s="304">
        <f t="shared" ca="1" si="181"/>
        <v>24.700000000000085</v>
      </c>
      <c r="D431" s="306">
        <f t="shared" ca="1" si="182"/>
        <v>-0.78890455429055339</v>
      </c>
      <c r="E431" s="307">
        <f t="shared" ca="1" si="183"/>
        <v>-6.3433167952494065</v>
      </c>
      <c r="F431" s="304">
        <f t="shared" ca="1" si="184"/>
        <v>6.3921857263907453</v>
      </c>
      <c r="G431" s="306">
        <f t="shared" ca="1" si="185"/>
        <v>15.784979162812457</v>
      </c>
      <c r="H431" s="307">
        <f t="shared" ca="1" si="186"/>
        <v>-70.344932371096604</v>
      </c>
      <c r="I431" s="304">
        <f t="shared" ca="1" si="187"/>
        <v>72.09420973604314</v>
      </c>
      <c r="J431" s="306">
        <f t="shared" ca="1" si="188"/>
        <v>684.55834329667562</v>
      </c>
      <c r="K431" s="307">
        <f t="shared" ca="1" si="189"/>
        <v>1737.7811936879721</v>
      </c>
      <c r="L431" s="304">
        <f t="shared" ca="1" si="174"/>
        <v>1867.753624681982</v>
      </c>
      <c r="M431" s="306">
        <f t="shared" ca="1" si="190"/>
        <v>-1.350058780315821</v>
      </c>
      <c r="N431" s="304">
        <f t="shared" ca="1" si="191"/>
        <v>-77.352670206676123</v>
      </c>
      <c r="P431" s="310">
        <f t="shared" ca="1" si="192"/>
        <v>23</v>
      </c>
      <c r="Q431" s="304">
        <f t="shared" ca="1" si="193"/>
        <v>0</v>
      </c>
      <c r="R431" s="306">
        <f t="shared" ca="1" si="194"/>
        <v>0</v>
      </c>
      <c r="S431" s="307">
        <f t="shared" ca="1" si="195"/>
        <v>4.5130000000000043</v>
      </c>
      <c r="T431" s="304">
        <f t="shared" ca="1" si="175"/>
        <v>44.272530000000046</v>
      </c>
      <c r="U431" s="311">
        <f t="shared" ca="1" si="176"/>
        <v>0</v>
      </c>
      <c r="V431" s="306">
        <f t="shared" ca="1" si="177"/>
        <v>1.0291399033967732</v>
      </c>
      <c r="W431" s="304">
        <f t="shared" ca="1" si="178"/>
        <v>16.327705742725922</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6.010128783596409</v>
      </c>
      <c r="AH431" s="304">
        <f t="shared" ca="1" si="202"/>
        <v>-3.5553147311989446</v>
      </c>
    </row>
    <row r="432" spans="1:34" x14ac:dyDescent="0.2">
      <c r="A432" s="347">
        <f t="shared" ca="1" si="180"/>
        <v>0.1</v>
      </c>
      <c r="B432" s="304">
        <f t="shared" ca="1" si="181"/>
        <v>24.800000000000086</v>
      </c>
      <c r="D432" s="306">
        <f t="shared" ca="1" si="182"/>
        <v>-0.79214276271188167</v>
      </c>
      <c r="E432" s="307">
        <f t="shared" ca="1" si="183"/>
        <v>-6.2798572930334764</v>
      </c>
      <c r="F432" s="304">
        <f t="shared" ca="1" si="184"/>
        <v>6.3296206661523211</v>
      </c>
      <c r="G432" s="306">
        <f t="shared" ca="1" si="185"/>
        <v>15.705764886541269</v>
      </c>
      <c r="H432" s="307">
        <f t="shared" ca="1" si="186"/>
        <v>-70.972918100399951</v>
      </c>
      <c r="I432" s="304">
        <f t="shared" ca="1" si="187"/>
        <v>72.689931588614058</v>
      </c>
      <c r="J432" s="306">
        <f t="shared" ca="1" si="188"/>
        <v>686.13288049914331</v>
      </c>
      <c r="K432" s="307">
        <f t="shared" ca="1" si="189"/>
        <v>1730.7153011643973</v>
      </c>
      <c r="L432" s="304">
        <f t="shared" ca="1" si="174"/>
        <v>1861.7609361533564</v>
      </c>
      <c r="M432" s="306">
        <f t="shared" ca="1" si="190"/>
        <v>-1.3530136545869025</v>
      </c>
      <c r="N432" s="304">
        <f t="shared" ca="1" si="191"/>
        <v>-77.521972031400892</v>
      </c>
      <c r="P432" s="310">
        <f t="shared" ca="1" si="192"/>
        <v>23</v>
      </c>
      <c r="Q432" s="304">
        <f t="shared" ca="1" si="193"/>
        <v>0</v>
      </c>
      <c r="R432" s="306">
        <f t="shared" ca="1" si="194"/>
        <v>0</v>
      </c>
      <c r="S432" s="307">
        <f t="shared" ca="1" si="195"/>
        <v>4.5130000000000043</v>
      </c>
      <c r="T432" s="304">
        <f t="shared" ca="1" si="175"/>
        <v>44.272530000000046</v>
      </c>
      <c r="U432" s="311">
        <f t="shared" ca="1" si="176"/>
        <v>0</v>
      </c>
      <c r="V432" s="306">
        <f t="shared" ca="1" si="177"/>
        <v>1.0298728525919456</v>
      </c>
      <c r="W432" s="304">
        <f t="shared" ca="1" si="178"/>
        <v>16.610477089849155</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5.9540451465770809</v>
      </c>
      <c r="AH432" s="304">
        <f t="shared" ca="1" si="202"/>
        <v>-3.6179272640651243</v>
      </c>
    </row>
    <row r="433" spans="1:34" x14ac:dyDescent="0.2">
      <c r="A433" s="347">
        <f t="shared" ca="1" si="180"/>
        <v>0.1</v>
      </c>
      <c r="B433" s="304">
        <f t="shared" ca="1" si="181"/>
        <v>24.900000000000087</v>
      </c>
      <c r="D433" s="306">
        <f t="shared" ca="1" si="182"/>
        <v>-0.79524620395858858</v>
      </c>
      <c r="E433" s="307">
        <f t="shared" ca="1" si="183"/>
        <v>-6.2163549842406756</v>
      </c>
      <c r="F433" s="304">
        <f t="shared" ca="1" si="184"/>
        <v>6.2670157024699114</v>
      </c>
      <c r="G433" s="306">
        <f t="shared" ca="1" si="185"/>
        <v>15.626240266145411</v>
      </c>
      <c r="H433" s="307">
        <f t="shared" ca="1" si="186"/>
        <v>-71.594553598824021</v>
      </c>
      <c r="I433" s="304">
        <f t="shared" ca="1" si="187"/>
        <v>73.280007436340981</v>
      </c>
      <c r="J433" s="306">
        <f t="shared" ca="1" si="188"/>
        <v>687.69948075677769</v>
      </c>
      <c r="K433" s="307">
        <f t="shared" ca="1" si="189"/>
        <v>1723.586927579436</v>
      </c>
      <c r="L433" s="304">
        <f t="shared" ca="1" si="174"/>
        <v>1855.7161616895676</v>
      </c>
      <c r="M433" s="306">
        <f t="shared" ca="1" si="190"/>
        <v>-1.355906125097605</v>
      </c>
      <c r="N433" s="304">
        <f t="shared" ca="1" si="191"/>
        <v>-77.687698384030199</v>
      </c>
      <c r="P433" s="310">
        <f t="shared" ca="1" si="192"/>
        <v>23</v>
      </c>
      <c r="Q433" s="304">
        <f t="shared" ca="1" si="193"/>
        <v>0</v>
      </c>
      <c r="R433" s="306">
        <f t="shared" ca="1" si="194"/>
        <v>0</v>
      </c>
      <c r="S433" s="307">
        <f t="shared" ca="1" si="195"/>
        <v>4.5130000000000043</v>
      </c>
      <c r="T433" s="304">
        <f t="shared" ca="1" si="175"/>
        <v>44.272530000000046</v>
      </c>
      <c r="U433" s="311">
        <f t="shared" ca="1" si="176"/>
        <v>0</v>
      </c>
      <c r="V433" s="306">
        <f t="shared" ca="1" si="177"/>
        <v>1.0306127661307847</v>
      </c>
      <c r="W433" s="304">
        <f t="shared" ca="1" si="178"/>
        <v>16.8933781317495</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5.8976930353912884</v>
      </c>
      <c r="AH433" s="304">
        <f t="shared" ca="1" si="202"/>
        <v>-3.6805843318965521</v>
      </c>
    </row>
    <row r="434" spans="1:34" x14ac:dyDescent="0.2">
      <c r="A434" s="347">
        <f t="shared" ca="1" si="180"/>
        <v>0.1</v>
      </c>
      <c r="B434" s="304">
        <f t="shared" ca="1" si="181"/>
        <v>25.000000000000089</v>
      </c>
      <c r="D434" s="306">
        <f t="shared" ca="1" si="182"/>
        <v>-0.79821551061757545</v>
      </c>
      <c r="E434" s="307">
        <f t="shared" ca="1" si="183"/>
        <v>-6.1528257735077307</v>
      </c>
      <c r="F434" s="304">
        <f t="shared" ca="1" si="184"/>
        <v>6.2043865934136857</v>
      </c>
      <c r="G434" s="306">
        <f t="shared" ca="1" si="185"/>
        <v>15.546418715083654</v>
      </c>
      <c r="H434" s="307">
        <f t="shared" ca="1" si="186"/>
        <v>-72.20983617617479</v>
      </c>
      <c r="I434" s="304">
        <f t="shared" ca="1" si="187"/>
        <v>73.864413457731487</v>
      </c>
      <c r="J434" s="306">
        <f t="shared" ca="1" si="188"/>
        <v>689.25811370583915</v>
      </c>
      <c r="K434" s="307">
        <f t="shared" ca="1" si="189"/>
        <v>1716.3967080906859</v>
      </c>
      <c r="L434" s="304">
        <f t="shared" ca="1" si="174"/>
        <v>1849.6200709480513</v>
      </c>
      <c r="M434" s="306">
        <f t="shared" ca="1" si="190"/>
        <v>-1.3587381908181924</v>
      </c>
      <c r="N434" s="304">
        <f t="shared" ca="1" si="191"/>
        <v>-77.849963797123522</v>
      </c>
      <c r="P434" s="310">
        <f t="shared" ca="1" si="192"/>
        <v>23</v>
      </c>
      <c r="Q434" s="304">
        <f t="shared" ca="1" si="193"/>
        <v>0</v>
      </c>
      <c r="R434" s="306">
        <f t="shared" ca="1" si="194"/>
        <v>0</v>
      </c>
      <c r="S434" s="307">
        <f t="shared" ca="1" si="195"/>
        <v>4.5130000000000043</v>
      </c>
      <c r="T434" s="304">
        <f t="shared" ca="1" si="175"/>
        <v>44.272530000000046</v>
      </c>
      <c r="U434" s="311">
        <f t="shared" ca="1" si="176"/>
        <v>0</v>
      </c>
      <c r="V434" s="306">
        <f t="shared" ca="1" si="177"/>
        <v>1.0313595912642588</v>
      </c>
      <c r="W434" s="304">
        <f t="shared" ca="1" si="178"/>
        <v>17.176338676093678</v>
      </c>
      <c r="Y434" s="314" t="str">
        <f t="shared" ca="1" si="196"/>
        <v/>
      </c>
      <c r="Z434" s="315" t="str">
        <f t="shared" ca="1" si="197"/>
        <v/>
      </c>
      <c r="AA434" s="316" t="str">
        <f t="shared" ca="1" si="198"/>
        <v/>
      </c>
      <c r="AC434" s="310">
        <f t="shared" ca="1" si="199"/>
        <v>25.000000000000089</v>
      </c>
      <c r="AD434" s="323">
        <f t="shared" ca="1" si="200"/>
        <v>689.25811370583915</v>
      </c>
      <c r="AE434" s="324" t="e">
        <f t="shared" ca="1" si="179"/>
        <v>#N/A</v>
      </c>
      <c r="AG434" s="306">
        <f t="shared" ca="1" si="201"/>
        <v>5.8410980326986133</v>
      </c>
      <c r="AH434" s="304">
        <f t="shared" ca="1" si="202"/>
        <v>-3.7432701377685538</v>
      </c>
    </row>
    <row r="435" spans="1:34" x14ac:dyDescent="0.2">
      <c r="A435" s="347">
        <f t="shared" ca="1" si="180"/>
        <v>0.1</v>
      </c>
      <c r="B435" s="304">
        <f t="shared" ca="1" si="181"/>
        <v>25.10000000000009</v>
      </c>
      <c r="D435" s="306">
        <f t="shared" ca="1" si="182"/>
        <v>-0.80105137123107295</v>
      </c>
      <c r="E435" s="307">
        <f t="shared" ca="1" si="183"/>
        <v>-6.0892853231738844</v>
      </c>
      <c r="F435" s="304">
        <f t="shared" ca="1" si="184"/>
        <v>6.1417488589466158</v>
      </c>
      <c r="G435" s="306">
        <f t="shared" ca="1" si="185"/>
        <v>15.466313577960547</v>
      </c>
      <c r="H435" s="307">
        <f t="shared" ca="1" si="186"/>
        <v>-72.818764708492182</v>
      </c>
      <c r="I435" s="304">
        <f t="shared" ca="1" si="187"/>
        <v>74.443128288395783</v>
      </c>
      <c r="J435" s="306">
        <f t="shared" ca="1" si="188"/>
        <v>690.80875032049141</v>
      </c>
      <c r="K435" s="307">
        <f t="shared" ca="1" si="189"/>
        <v>1709.1452780464526</v>
      </c>
      <c r="L435" s="304">
        <f t="shared" ca="1" si="174"/>
        <v>1843.4734364747014</v>
      </c>
      <c r="M435" s="306">
        <f t="shared" ca="1" si="190"/>
        <v>-1.3615117667254018</v>
      </c>
      <c r="N435" s="304">
        <f t="shared" ca="1" si="191"/>
        <v>-78.008877990765797</v>
      </c>
      <c r="P435" s="310">
        <f t="shared" ca="1" si="192"/>
        <v>23</v>
      </c>
      <c r="Q435" s="304">
        <f t="shared" ca="1" si="193"/>
        <v>0</v>
      </c>
      <c r="R435" s="306">
        <f t="shared" ca="1" si="194"/>
        <v>0</v>
      </c>
      <c r="S435" s="307">
        <f t="shared" ca="1" si="195"/>
        <v>4.5130000000000043</v>
      </c>
      <c r="T435" s="304">
        <f t="shared" ca="1" si="175"/>
        <v>44.272530000000046</v>
      </c>
      <c r="U435" s="311">
        <f t="shared" ca="1" si="176"/>
        <v>0</v>
      </c>
      <c r="V435" s="306">
        <f t="shared" ca="1" si="177"/>
        <v>1.0321132751850735</v>
      </c>
      <c r="W435" s="304">
        <f t="shared" ca="1" si="178"/>
        <v>17.459289650523676</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5.7842849565361369</v>
      </c>
      <c r="AH435" s="304">
        <f t="shared" ca="1" si="202"/>
        <v>-3.8059691283167876</v>
      </c>
    </row>
    <row r="436" spans="1:34" x14ac:dyDescent="0.2">
      <c r="A436" s="347">
        <f t="shared" ca="1" si="180"/>
        <v>0.1</v>
      </c>
      <c r="B436" s="304">
        <f t="shared" ca="1" si="181"/>
        <v>25.200000000000092</v>
      </c>
      <c r="D436" s="306">
        <f t="shared" ca="1" si="182"/>
        <v>-0.8037545282483699</v>
      </c>
      <c r="E436" s="307">
        <f t="shared" ca="1" si="183"/>
        <v>-6.0257490483507317</v>
      </c>
      <c r="F436" s="304">
        <f t="shared" ca="1" si="184"/>
        <v>6.0791177760740505</v>
      </c>
      <c r="G436" s="306">
        <f t="shared" ca="1" si="185"/>
        <v>15.385938125135709</v>
      </c>
      <c r="H436" s="307">
        <f t="shared" ca="1" si="186"/>
        <v>-73.421339613327262</v>
      </c>
      <c r="I436" s="304">
        <f t="shared" ca="1" si="187"/>
        <v>75.016132948893357</v>
      </c>
      <c r="J436" s="306">
        <f t="shared" ca="1" si="188"/>
        <v>692.35136290564617</v>
      </c>
      <c r="K436" s="307">
        <f t="shared" ca="1" si="189"/>
        <v>1701.8332728303617</v>
      </c>
      <c r="L436" s="304">
        <f t="shared" ca="1" si="174"/>
        <v>1837.2770336097401</v>
      </c>
      <c r="M436" s="306">
        <f t="shared" ca="1" si="190"/>
        <v>-1.3642286880669905</v>
      </c>
      <c r="N436" s="304">
        <f t="shared" ca="1" si="191"/>
        <v>-78.164546116907843</v>
      </c>
      <c r="P436" s="310">
        <f t="shared" ca="1" si="192"/>
        <v>23</v>
      </c>
      <c r="Q436" s="304">
        <f t="shared" ca="1" si="193"/>
        <v>0</v>
      </c>
      <c r="R436" s="306">
        <f t="shared" ca="1" si="194"/>
        <v>0</v>
      </c>
      <c r="S436" s="307">
        <f t="shared" ca="1" si="195"/>
        <v>4.5130000000000043</v>
      </c>
      <c r="T436" s="304">
        <f t="shared" ca="1" si="175"/>
        <v>44.272530000000046</v>
      </c>
      <c r="U436" s="311">
        <f t="shared" ca="1" si="176"/>
        <v>0</v>
      </c>
      <c r="V436" s="306">
        <f t="shared" ca="1" si="177"/>
        <v>1.032873765040192</v>
      </c>
      <c r="W436" s="304">
        <f t="shared" ca="1" si="178"/>
        <v>17.742163122080512</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5.7272778881477793</v>
      </c>
      <c r="AH436" s="304">
        <f t="shared" ca="1" si="202"/>
        <v>-3.8686659983433769</v>
      </c>
    </row>
    <row r="437" spans="1:34" x14ac:dyDescent="0.2">
      <c r="A437" s="347">
        <f t="shared" ca="1" si="180"/>
        <v>0.1</v>
      </c>
      <c r="B437" s="304">
        <f t="shared" ca="1" si="181"/>
        <v>25.300000000000093</v>
      </c>
      <c r="D437" s="306">
        <f t="shared" ca="1" si="182"/>
        <v>-0.80632577601483379</v>
      </c>
      <c r="E437" s="307">
        <f t="shared" ca="1" si="183"/>
        <v>-5.9622321123176514</v>
      </c>
      <c r="F437" s="304">
        <f t="shared" ca="1" si="184"/>
        <v>6.0165083743162633</v>
      </c>
      <c r="G437" s="306">
        <f t="shared" ca="1" si="185"/>
        <v>15.305305547534227</v>
      </c>
      <c r="H437" s="307">
        <f t="shared" ca="1" si="186"/>
        <v>-74.017562824559022</v>
      </c>
      <c r="I437" s="304">
        <f t="shared" ca="1" si="187"/>
        <v>75.583410775056478</v>
      </c>
      <c r="J437" s="306">
        <f t="shared" ca="1" si="188"/>
        <v>693.88592508927968</v>
      </c>
      <c r="K437" s="307">
        <f t="shared" ca="1" si="189"/>
        <v>1694.4613277084675</v>
      </c>
      <c r="L437" s="304">
        <f t="shared" ca="1" si="174"/>
        <v>1831.0316403974421</v>
      </c>
      <c r="M437" s="306">
        <f t="shared" ca="1" si="190"/>
        <v>-1.3668907143753408</v>
      </c>
      <c r="N437" s="304">
        <f t="shared" ca="1" si="191"/>
        <v>-78.317068989329115</v>
      </c>
      <c r="P437" s="310">
        <f t="shared" ca="1" si="192"/>
        <v>23</v>
      </c>
      <c r="Q437" s="304">
        <f t="shared" ca="1" si="193"/>
        <v>0</v>
      </c>
      <c r="R437" s="306">
        <f t="shared" ca="1" si="194"/>
        <v>0</v>
      </c>
      <c r="S437" s="307">
        <f t="shared" ca="1" si="195"/>
        <v>4.5130000000000043</v>
      </c>
      <c r="T437" s="304">
        <f t="shared" ca="1" si="175"/>
        <v>44.272530000000046</v>
      </c>
      <c r="U437" s="311">
        <f t="shared" ca="1" si="176"/>
        <v>0</v>
      </c>
      <c r="V437" s="306">
        <f t="shared" ca="1" si="177"/>
        <v>1.0336410079431895</v>
      </c>
      <c r="W437" s="304">
        <f t="shared" ca="1" si="178"/>
        <v>18.024892315276659</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5.6701001978237588</v>
      </c>
      <c r="AH437" s="304">
        <f t="shared" ca="1" si="202"/>
        <v>-3.9313456951208718</v>
      </c>
    </row>
    <row r="438" spans="1:34" x14ac:dyDescent="0.2">
      <c r="A438" s="347">
        <f t="shared" ca="1" si="180"/>
        <v>0.1</v>
      </c>
      <c r="B438" s="304">
        <f t="shared" ca="1" si="181"/>
        <v>25.400000000000095</v>
      </c>
      <c r="D438" s="306">
        <f t="shared" ca="1" si="182"/>
        <v>-0.80876595879684798</v>
      </c>
      <c r="E438" s="307">
        <f t="shared" ca="1" si="183"/>
        <v>-5.8987494222384438</v>
      </c>
      <c r="F438" s="304">
        <f t="shared" ca="1" si="184"/>
        <v>5.9539354314996524</v>
      </c>
      <c r="G438" s="306">
        <f t="shared" ca="1" si="185"/>
        <v>15.224428951654541</v>
      </c>
      <c r="H438" s="307">
        <f t="shared" ca="1" si="186"/>
        <v>-74.607437766782866</v>
      </c>
      <c r="I438" s="304">
        <f t="shared" ca="1" si="187"/>
        <v>76.144947350617784</v>
      </c>
      <c r="J438" s="306">
        <f t="shared" ca="1" si="188"/>
        <v>695.41241181423914</v>
      </c>
      <c r="K438" s="307">
        <f t="shared" ca="1" si="189"/>
        <v>1687.0300776789004</v>
      </c>
      <c r="L438" s="304">
        <f t="shared" ca="1" si="174"/>
        <v>1824.738037499787</v>
      </c>
      <c r="M438" s="306">
        <f t="shared" ca="1" si="190"/>
        <v>-1.3694995332467244</v>
      </c>
      <c r="N438" s="304">
        <f t="shared" ca="1" si="191"/>
        <v>-78.46654330017347</v>
      </c>
      <c r="P438" s="310">
        <f t="shared" ca="1" si="192"/>
        <v>23</v>
      </c>
      <c r="Q438" s="304">
        <f t="shared" ca="1" si="193"/>
        <v>0</v>
      </c>
      <c r="R438" s="306">
        <f t="shared" ca="1" si="194"/>
        <v>0</v>
      </c>
      <c r="S438" s="307">
        <f t="shared" ca="1" si="195"/>
        <v>4.5130000000000043</v>
      </c>
      <c r="T438" s="304">
        <f t="shared" ca="1" si="175"/>
        <v>44.272530000000046</v>
      </c>
      <c r="U438" s="311">
        <f t="shared" ca="1" si="176"/>
        <v>0</v>
      </c>
      <c r="V438" s="306">
        <f t="shared" ca="1" si="177"/>
        <v>1.0344149509864251</v>
      </c>
      <c r="W438" s="304">
        <f t="shared" ca="1" si="178"/>
        <v>18.307411628831012</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5.6127745689274624</v>
      </c>
      <c r="AH438" s="304">
        <f t="shared" ca="1" si="202"/>
        <v>-3.9939934223967741</v>
      </c>
    </row>
    <row r="439" spans="1:34" x14ac:dyDescent="0.2">
      <c r="A439" s="347">
        <f t="shared" ca="1" si="180"/>
        <v>0.1</v>
      </c>
      <c r="B439" s="304">
        <f t="shared" ca="1" si="181"/>
        <v>25.500000000000096</v>
      </c>
      <c r="D439" s="306">
        <f t="shared" ca="1" si="182"/>
        <v>-0.81107596884151856</v>
      </c>
      <c r="E439" s="307">
        <f t="shared" ca="1" si="183"/>
        <v>-5.8353156251945713</v>
      </c>
      <c r="F439" s="304">
        <f t="shared" ca="1" si="184"/>
        <v>5.8914134698620604</v>
      </c>
      <c r="G439" s="306">
        <f t="shared" ca="1" si="185"/>
        <v>15.143321354770389</v>
      </c>
      <c r="H439" s="307">
        <f t="shared" ca="1" si="186"/>
        <v>-75.19096932930232</v>
      </c>
      <c r="I439" s="304">
        <f t="shared" ca="1" si="187"/>
        <v>76.700730441984234</v>
      </c>
      <c r="J439" s="306">
        <f t="shared" ca="1" si="188"/>
        <v>696.93079932956039</v>
      </c>
      <c r="K439" s="307">
        <f t="shared" ca="1" si="189"/>
        <v>1679.5401573240961</v>
      </c>
      <c r="L439" s="304">
        <f t="shared" ca="1" si="174"/>
        <v>1818.3970081141217</v>
      </c>
      <c r="M439" s="306">
        <f t="shared" ca="1" si="190"/>
        <v>-1.3720567639016321</v>
      </c>
      <c r="N439" s="304">
        <f t="shared" ca="1" si="191"/>
        <v>-78.613061823941166</v>
      </c>
      <c r="P439" s="310">
        <f t="shared" ca="1" si="192"/>
        <v>23</v>
      </c>
      <c r="Q439" s="304">
        <f t="shared" ca="1" si="193"/>
        <v>0</v>
      </c>
      <c r="R439" s="306">
        <f t="shared" ca="1" si="194"/>
        <v>0</v>
      </c>
      <c r="S439" s="307">
        <f t="shared" ca="1" si="195"/>
        <v>4.5130000000000043</v>
      </c>
      <c r="T439" s="304">
        <f t="shared" ca="1" si="175"/>
        <v>44.272530000000046</v>
      </c>
      <c r="U439" s="311">
        <f t="shared" ca="1" si="176"/>
        <v>0</v>
      </c>
      <c r="V439" s="306">
        <f t="shared" ca="1" si="177"/>
        <v>1.0351955412530331</v>
      </c>
      <c r="W439" s="304">
        <f t="shared" ca="1" si="178"/>
        <v>18.589656651081615</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5.5553230202710937</v>
      </c>
      <c r="AH439" s="304">
        <f t="shared" ca="1" si="202"/>
        <v>-4.0565946441017049</v>
      </c>
    </row>
    <row r="440" spans="1:34" x14ac:dyDescent="0.2">
      <c r="A440" s="347">
        <f t="shared" ca="1" si="180"/>
        <v>0.1</v>
      </c>
      <c r="B440" s="304">
        <f t="shared" ca="1" si="181"/>
        <v>25.600000000000097</v>
      </c>
      <c r="D440" s="306">
        <f t="shared" ca="1" si="182"/>
        <v>-0.81325674447013541</v>
      </c>
      <c r="E440" s="307">
        <f t="shared" ca="1" si="183"/>
        <v>-5.7719451045302472</v>
      </c>
      <c r="F440" s="304">
        <f t="shared" ca="1" si="184"/>
        <v>5.8289567524675334</v>
      </c>
      <c r="G440" s="306">
        <f t="shared" ca="1" si="185"/>
        <v>15.061995680323376</v>
      </c>
      <c r="H440" s="307">
        <f t="shared" ca="1" si="186"/>
        <v>-75.768163839755346</v>
      </c>
      <c r="I440" s="304">
        <f t="shared" ca="1" si="187"/>
        <v>77.250749935014156</v>
      </c>
      <c r="J440" s="306">
        <f t="shared" ca="1" si="188"/>
        <v>698.44106518131503</v>
      </c>
      <c r="K440" s="307">
        <f t="shared" ca="1" si="189"/>
        <v>1671.9922006656432</v>
      </c>
      <c r="L440" s="304">
        <f t="shared" ca="1" si="174"/>
        <v>1812.00933789491</v>
      </c>
      <c r="M440" s="306">
        <f t="shared" ca="1" si="190"/>
        <v>-1.3745639605404576</v>
      </c>
      <c r="N440" s="304">
        <f t="shared" ca="1" si="191"/>
        <v>-78.756713609755252</v>
      </c>
      <c r="P440" s="310">
        <f t="shared" ca="1" si="192"/>
        <v>23</v>
      </c>
      <c r="Q440" s="304">
        <f t="shared" ca="1" si="193"/>
        <v>0</v>
      </c>
      <c r="R440" s="306">
        <f t="shared" ca="1" si="194"/>
        <v>0</v>
      </c>
      <c r="S440" s="307">
        <f t="shared" ca="1" si="195"/>
        <v>4.5130000000000043</v>
      </c>
      <c r="T440" s="304">
        <f t="shared" ca="1" si="175"/>
        <v>44.272530000000046</v>
      </c>
      <c r="U440" s="311">
        <f t="shared" ca="1" si="176"/>
        <v>0</v>
      </c>
      <c r="V440" s="306">
        <f t="shared" ca="1" si="177"/>
        <v>1.0359827258287311</v>
      </c>
      <c r="W440" s="304">
        <f t="shared" ca="1" si="178"/>
        <v>18.871564174093024</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5.4977669269872482</v>
      </c>
      <c r="AH440" s="304">
        <f t="shared" ca="1" si="202"/>
        <v>-4.1191350877645903</v>
      </c>
    </row>
    <row r="441" spans="1:34" x14ac:dyDescent="0.2">
      <c r="A441" s="347">
        <f t="shared" ca="1" si="180"/>
        <v>0.1</v>
      </c>
      <c r="B441" s="304">
        <f t="shared" ca="1" si="181"/>
        <v>25.700000000000099</v>
      </c>
      <c r="D441" s="306">
        <f t="shared" ca="1" si="182"/>
        <v>-0.81530926820455707</v>
      </c>
      <c r="E441" s="307">
        <f t="shared" ca="1" si="183"/>
        <v>-5.7086519765043766</v>
      </c>
      <c r="F441" s="304">
        <f t="shared" ca="1" si="184"/>
        <v>5.7665792799256277</v>
      </c>
      <c r="G441" s="306">
        <f t="shared" ca="1" si="185"/>
        <v>14.98046475350292</v>
      </c>
      <c r="H441" s="307">
        <f t="shared" ca="1" si="186"/>
        <v>-76.33902903740578</v>
      </c>
      <c r="I441" s="304">
        <f t="shared" ca="1" si="187"/>
        <v>77.794997773666822</v>
      </c>
      <c r="J441" s="306">
        <f t="shared" ca="1" si="188"/>
        <v>699.94318820300634</v>
      </c>
      <c r="K441" s="307">
        <f t="shared" ca="1" si="189"/>
        <v>1664.3868410217851</v>
      </c>
      <c r="L441" s="304">
        <f t="shared" ca="1" si="174"/>
        <v>1805.5758148796374</v>
      </c>
      <c r="M441" s="306">
        <f t="shared" ca="1" si="190"/>
        <v>-1.3770226155077996</v>
      </c>
      <c r="N441" s="304">
        <f t="shared" ca="1" si="191"/>
        <v>-78.897584162662824</v>
      </c>
      <c r="P441" s="310">
        <f t="shared" ca="1" si="192"/>
        <v>23</v>
      </c>
      <c r="Q441" s="304">
        <f t="shared" ca="1" si="193"/>
        <v>0</v>
      </c>
      <c r="R441" s="306">
        <f t="shared" ca="1" si="194"/>
        <v>0</v>
      </c>
      <c r="S441" s="307">
        <f t="shared" ca="1" si="195"/>
        <v>4.5130000000000043</v>
      </c>
      <c r="T441" s="304">
        <f t="shared" ca="1" si="175"/>
        <v>44.272530000000046</v>
      </c>
      <c r="U441" s="311">
        <f t="shared" ca="1" si="176"/>
        <v>0</v>
      </c>
      <c r="V441" s="306">
        <f t="shared" ca="1" si="177"/>
        <v>1.0367764518134388</v>
      </c>
      <c r="W441" s="304">
        <f t="shared" ca="1" si="178"/>
        <v>19.153072206476338</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5.4401270400304647</v>
      </c>
      <c r="AH441" s="304">
        <f t="shared" ca="1" si="202"/>
        <v>-4.1816007476386012</v>
      </c>
    </row>
    <row r="442" spans="1:34" x14ac:dyDescent="0.2">
      <c r="A442" s="347">
        <f t="shared" ca="1" si="180"/>
        <v>0.1</v>
      </c>
      <c r="B442" s="304">
        <f t="shared" ca="1" si="181"/>
        <v>25.8000000000001</v>
      </c>
      <c r="D442" s="306">
        <f t="shared" ca="1" si="182"/>
        <v>-0.81723456492580127</v>
      </c>
      <c r="E442" s="307">
        <f t="shared" ca="1" si="183"/>
        <v>-5.645450087244166</v>
      </c>
      <c r="F442" s="304">
        <f t="shared" ca="1" si="184"/>
        <v>5.7042947874101513</v>
      </c>
      <c r="G442" s="306">
        <f t="shared" ca="1" si="185"/>
        <v>14.898741297010339</v>
      </c>
      <c r="H442" s="307">
        <f t="shared" ca="1" si="186"/>
        <v>-76.903574046130203</v>
      </c>
      <c r="I442" s="304">
        <f t="shared" ca="1" si="187"/>
        <v>78.333467900405594</v>
      </c>
      <c r="J442" s="306">
        <f t="shared" ca="1" si="188"/>
        <v>701.43714850553204</v>
      </c>
      <c r="K442" s="307">
        <f t="shared" ca="1" si="189"/>
        <v>1656.7247108676083</v>
      </c>
      <c r="L442" s="304">
        <f t="shared" ca="1" si="174"/>
        <v>1799.0972294189473</v>
      </c>
      <c r="M442" s="306">
        <f t="shared" ca="1" si="190"/>
        <v>-1.3794341622777002</v>
      </c>
      <c r="N442" s="304">
        <f t="shared" ca="1" si="191"/>
        <v>-79.035755614676532</v>
      </c>
      <c r="P442" s="310">
        <f t="shared" ca="1" si="192"/>
        <v>23</v>
      </c>
      <c r="Q442" s="304">
        <f t="shared" ca="1" si="193"/>
        <v>0</v>
      </c>
      <c r="R442" s="306">
        <f t="shared" ca="1" si="194"/>
        <v>0</v>
      </c>
      <c r="S442" s="307">
        <f t="shared" ca="1" si="195"/>
        <v>4.5130000000000043</v>
      </c>
      <c r="T442" s="304">
        <f t="shared" ca="1" si="175"/>
        <v>44.272530000000046</v>
      </c>
      <c r="U442" s="311">
        <f t="shared" ca="1" si="176"/>
        <v>0</v>
      </c>
      <c r="V442" s="306">
        <f t="shared" ca="1" si="177"/>
        <v>1.0375766663327075</v>
      </c>
      <c r="W442" s="304">
        <f t="shared" ca="1" si="178"/>
        <v>19.434119984941258</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5.3824235044310074</v>
      </c>
      <c r="AH442" s="304">
        <f t="shared" ca="1" si="202"/>
        <v>-4.2439778875418392</v>
      </c>
    </row>
    <row r="443" spans="1:34" x14ac:dyDescent="0.2">
      <c r="A443" s="347">
        <f t="shared" ca="1" si="180"/>
        <v>0.1</v>
      </c>
      <c r="B443" s="304">
        <f t="shared" ca="1" si="181"/>
        <v>25.900000000000102</v>
      </c>
      <c r="D443" s="306">
        <f t="shared" ca="1" si="182"/>
        <v>-0.81903370006426346</v>
      </c>
      <c r="E443" s="307">
        <f t="shared" ca="1" si="183"/>
        <v>-5.5823530099950611</v>
      </c>
      <c r="F443" s="304">
        <f t="shared" ca="1" si="184"/>
        <v>5.6421167419721012</v>
      </c>
      <c r="G443" s="306">
        <f t="shared" ca="1" si="185"/>
        <v>14.816837927003913</v>
      </c>
      <c r="H443" s="307">
        <f t="shared" ca="1" si="186"/>
        <v>-77.461809347129716</v>
      </c>
      <c r="I443" s="304">
        <f t="shared" ca="1" si="187"/>
        <v>78.866156198246244</v>
      </c>
      <c r="J443" s="306">
        <f t="shared" ca="1" si="188"/>
        <v>702.92292746673274</v>
      </c>
      <c r="K443" s="307">
        <f t="shared" ca="1" si="189"/>
        <v>1649.0064416979453</v>
      </c>
      <c r="L443" s="304">
        <f t="shared" ca="1" si="174"/>
        <v>1792.5743741110773</v>
      </c>
      <c r="M443" s="306">
        <f t="shared" ca="1" si="190"/>
        <v>-1.3817999782712682</v>
      </c>
      <c r="N443" s="304">
        <f t="shared" ca="1" si="191"/>
        <v>-79.171306886212534</v>
      </c>
      <c r="P443" s="310">
        <f t="shared" ca="1" si="192"/>
        <v>23</v>
      </c>
      <c r="Q443" s="304">
        <f t="shared" ca="1" si="193"/>
        <v>0</v>
      </c>
      <c r="R443" s="306">
        <f t="shared" ca="1" si="194"/>
        <v>0</v>
      </c>
      <c r="S443" s="307">
        <f t="shared" ca="1" si="195"/>
        <v>4.5130000000000043</v>
      </c>
      <c r="T443" s="304">
        <f t="shared" ca="1" si="175"/>
        <v>44.272530000000046</v>
      </c>
      <c r="U443" s="311">
        <f t="shared" ca="1" si="176"/>
        <v>0</v>
      </c>
      <c r="V443" s="306">
        <f t="shared" ca="1" si="177"/>
        <v>1.0383833165489558</v>
      </c>
      <c r="W443" s="304">
        <f t="shared" ca="1" si="178"/>
        <v>19.714647984600532</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5.3246758764122415</v>
      </c>
      <c r="AH443" s="304">
        <f t="shared" ca="1" si="202"/>
        <v>-4.3062530434170707</v>
      </c>
    </row>
    <row r="444" spans="1:34" x14ac:dyDescent="0.2">
      <c r="A444" s="347">
        <f t="shared" ca="1" si="180"/>
        <v>0.1</v>
      </c>
      <c r="B444" s="304">
        <f t="shared" ca="1" si="181"/>
        <v>26.000000000000103</v>
      </c>
      <c r="D444" s="306">
        <f t="shared" ca="1" si="182"/>
        <v>-0.82070777782104709</v>
      </c>
      <c r="E444" s="307">
        <f t="shared" ca="1" si="183"/>
        <v>-5.5193740426615063</v>
      </c>
      <c r="F444" s="304">
        <f t="shared" ca="1" si="184"/>
        <v>5.5800583401413988</v>
      </c>
      <c r="G444" s="306">
        <f t="shared" ca="1" si="185"/>
        <v>14.734767149221808</v>
      </c>
      <c r="H444" s="307">
        <f t="shared" ca="1" si="186"/>
        <v>-78.013746751395871</v>
      </c>
      <c r="I444" s="304">
        <f t="shared" ca="1" si="187"/>
        <v>79.393060434352293</v>
      </c>
      <c r="J444" s="306">
        <f t="shared" ca="1" si="188"/>
        <v>704.40050772054406</v>
      </c>
      <c r="K444" s="307">
        <f t="shared" ca="1" si="189"/>
        <v>1641.232663893019</v>
      </c>
      <c r="L444" s="304">
        <f t="shared" ca="1" si="174"/>
        <v>1786.0080437406589</v>
      </c>
      <c r="M444" s="306">
        <f t="shared" ca="1" si="190"/>
        <v>-1.3841213875173184</v>
      </c>
      <c r="N444" s="304">
        <f t="shared" ca="1" si="191"/>
        <v>-79.304313838533844</v>
      </c>
      <c r="P444" s="310">
        <f t="shared" ca="1" si="192"/>
        <v>23</v>
      </c>
      <c r="Q444" s="304">
        <f t="shared" ca="1" si="193"/>
        <v>0</v>
      </c>
      <c r="R444" s="306">
        <f t="shared" ca="1" si="194"/>
        <v>0</v>
      </c>
      <c r="S444" s="307">
        <f t="shared" ca="1" si="195"/>
        <v>4.5130000000000043</v>
      </c>
      <c r="T444" s="304">
        <f t="shared" ca="1" si="175"/>
        <v>44.272530000000046</v>
      </c>
      <c r="U444" s="311">
        <f t="shared" ca="1" si="176"/>
        <v>0</v>
      </c>
      <c r="V444" s="306">
        <f t="shared" ca="1" si="177"/>
        <v>1.0391963496725074</v>
      </c>
      <c r="W444" s="304">
        <f t="shared" ca="1" si="178"/>
        <v>19.994597928048584</v>
      </c>
      <c r="Y444" s="314" t="str">
        <f t="shared" ca="1" si="196"/>
        <v/>
      </c>
      <c r="Z444" s="315" t="str">
        <f t="shared" ca="1" si="197"/>
        <v/>
      </c>
      <c r="AA444" s="316" t="str">
        <f t="shared" ca="1" si="198"/>
        <v/>
      </c>
      <c r="AC444" s="310">
        <f t="shared" ca="1" si="199"/>
        <v>26.000000000000103</v>
      </c>
      <c r="AD444" s="323">
        <f t="shared" ca="1" si="200"/>
        <v>704.40050772054406</v>
      </c>
      <c r="AE444" s="324" t="e">
        <f t="shared" ca="1" si="179"/>
        <v>#N/A</v>
      </c>
      <c r="AG444" s="306">
        <f t="shared" ca="1" si="201"/>
        <v>5.2669031394733175</v>
      </c>
      <c r="AH444" s="304">
        <f t="shared" ca="1" si="202"/>
        <v>-4.3684130256150038</v>
      </c>
    </row>
    <row r="445" spans="1:34" x14ac:dyDescent="0.2">
      <c r="A445" s="347">
        <f t="shared" ca="1" si="180"/>
        <v>0.1</v>
      </c>
      <c r="B445" s="304">
        <f t="shared" ca="1" si="181"/>
        <v>26.100000000000104</v>
      </c>
      <c r="D445" s="306">
        <f t="shared" ca="1" si="182"/>
        <v>-0.82225793942004521</v>
      </c>
      <c r="E445" s="307">
        <f t="shared" ca="1" si="183"/>
        <v>-5.4565262056327883</v>
      </c>
      <c r="F445" s="304">
        <f t="shared" ca="1" si="184"/>
        <v>5.5181325058117858</v>
      </c>
      <c r="G445" s="306">
        <f t="shared" ca="1" si="185"/>
        <v>14.652541355279803</v>
      </c>
      <c r="H445" s="307">
        <f t="shared" ca="1" si="186"/>
        <v>-78.559399371959145</v>
      </c>
      <c r="I445" s="304">
        <f t="shared" ca="1" si="187"/>
        <v>79.914180205087263</v>
      </c>
      <c r="J445" s="306">
        <f t="shared" ca="1" si="188"/>
        <v>705.86987314576913</v>
      </c>
      <c r="K445" s="307">
        <f t="shared" ca="1" si="189"/>
        <v>1633.4040065868512</v>
      </c>
      <c r="L445" s="304">
        <f t="shared" ca="1" si="174"/>
        <v>1779.3990352219489</v>
      </c>
      <c r="M445" s="306">
        <f t="shared" ca="1" si="190"/>
        <v>-1.3863996631659281</v>
      </c>
      <c r="N445" s="304">
        <f t="shared" ca="1" si="191"/>
        <v>-79.434849417766614</v>
      </c>
      <c r="P445" s="310">
        <f t="shared" ca="1" si="192"/>
        <v>23</v>
      </c>
      <c r="Q445" s="304">
        <f t="shared" ca="1" si="193"/>
        <v>0</v>
      </c>
      <c r="R445" s="306">
        <f t="shared" ca="1" si="194"/>
        <v>0</v>
      </c>
      <c r="S445" s="307">
        <f t="shared" ca="1" si="195"/>
        <v>4.5130000000000043</v>
      </c>
      <c r="T445" s="304">
        <f t="shared" ca="1" si="175"/>
        <v>44.272530000000046</v>
      </c>
      <c r="U445" s="311">
        <f t="shared" ca="1" si="176"/>
        <v>0</v>
      </c>
      <c r="V445" s="306">
        <f t="shared" ca="1" si="177"/>
        <v>1.040015712972433</v>
      </c>
      <c r="W445" s="304">
        <f t="shared" ca="1" si="178"/>
        <v>20.273912793236779</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5.2091237195296829</v>
      </c>
      <c r="AH445" s="304">
        <f t="shared" ca="1" si="202"/>
        <v>-4.4304449209059529</v>
      </c>
    </row>
    <row r="446" spans="1:34" x14ac:dyDescent="0.2">
      <c r="A446" s="347">
        <f t="shared" ca="1" si="180"/>
        <v>0.1</v>
      </c>
      <c r="B446" s="304">
        <f t="shared" ca="1" si="181"/>
        <v>26.200000000000106</v>
      </c>
      <c r="D446" s="306">
        <f t="shared" ca="1" si="182"/>
        <v>-0.82368536139041193</v>
      </c>
      <c r="E446" s="307">
        <f t="shared" ca="1" si="183"/>
        <v>-5.3938222398881468</v>
      </c>
      <c r="F446" s="304">
        <f t="shared" ca="1" si="184"/>
        <v>5.4563518884031703</v>
      </c>
      <c r="G446" s="306">
        <f t="shared" ca="1" si="185"/>
        <v>14.570172819140762</v>
      </c>
      <c r="H446" s="307">
        <f t="shared" ca="1" si="186"/>
        <v>-79.098781595947955</v>
      </c>
      <c r="I446" s="304">
        <f t="shared" ca="1" si="187"/>
        <v>80.429516882442499</v>
      </c>
      <c r="J446" s="306">
        <f t="shared" ca="1" si="188"/>
        <v>707.33100885449016</v>
      </c>
      <c r="K446" s="307">
        <f t="shared" ca="1" si="189"/>
        <v>1625.5210975384559</v>
      </c>
      <c r="L446" s="304">
        <f t="shared" ca="1" si="174"/>
        <v>1772.7481475465536</v>
      </c>
      <c r="M446" s="306">
        <f t="shared" ca="1" si="190"/>
        <v>-1.3886360298641078</v>
      </c>
      <c r="N446" s="304">
        <f t="shared" ca="1" si="191"/>
        <v>-79.562983791015924</v>
      </c>
      <c r="P446" s="310">
        <f t="shared" ca="1" si="192"/>
        <v>23</v>
      </c>
      <c r="Q446" s="304">
        <f t="shared" ca="1" si="193"/>
        <v>0</v>
      </c>
      <c r="R446" s="306">
        <f t="shared" ca="1" si="194"/>
        <v>0</v>
      </c>
      <c r="S446" s="307">
        <f t="shared" ca="1" si="195"/>
        <v>4.5130000000000043</v>
      </c>
      <c r="T446" s="304">
        <f t="shared" ca="1" si="175"/>
        <v>44.272530000000046</v>
      </c>
      <c r="U446" s="311">
        <f t="shared" ca="1" si="176"/>
        <v>0</v>
      </c>
      <c r="V446" s="306">
        <f t="shared" ca="1" si="177"/>
        <v>1.0408413537871914</v>
      </c>
      <c r="W446" s="304">
        <f t="shared" ca="1" si="178"/>
        <v>20.552536820169024</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5.1513554991960016</v>
      </c>
      <c r="AH446" s="304">
        <f t="shared" ca="1" si="202"/>
        <v>-4.4923360942248527</v>
      </c>
    </row>
    <row r="447" spans="1:34" x14ac:dyDescent="0.2">
      <c r="A447" s="347">
        <f t="shared" ca="1" si="180"/>
        <v>0.1</v>
      </c>
      <c r="B447" s="304">
        <f t="shared" ca="1" si="181"/>
        <v>26.300000000000107</v>
      </c>
      <c r="D447" s="306">
        <f t="shared" ca="1" si="182"/>
        <v>-0.8249912538792088</v>
      </c>
      <c r="E447" s="307">
        <f t="shared" ca="1" si="183"/>
        <v>-5.331274605375131</v>
      </c>
      <c r="F447" s="304">
        <f t="shared" ca="1" si="184"/>
        <v>5.394728861295528</v>
      </c>
      <c r="G447" s="306">
        <f t="shared" ca="1" si="185"/>
        <v>14.487673693752841</v>
      </c>
      <c r="H447" s="307">
        <f t="shared" ca="1" si="186"/>
        <v>-79.631909056485469</v>
      </c>
      <c r="I447" s="304">
        <f t="shared" ca="1" si="187"/>
        <v>80.939073561766392</v>
      </c>
      <c r="J447" s="306">
        <f t="shared" ca="1" si="188"/>
        <v>708.78390118013488</v>
      </c>
      <c r="K447" s="307">
        <f t="shared" ca="1" si="189"/>
        <v>1617.5845630058343</v>
      </c>
      <c r="L447" s="304">
        <f t="shared" ca="1" si="174"/>
        <v>1766.0561817357077</v>
      </c>
      <c r="M447" s="306">
        <f t="shared" ca="1" si="190"/>
        <v>-1.3908316660021574</v>
      </c>
      <c r="N447" s="304">
        <f t="shared" ca="1" si="191"/>
        <v>-79.688784475072566</v>
      </c>
      <c r="P447" s="310">
        <f t="shared" ca="1" si="192"/>
        <v>23</v>
      </c>
      <c r="Q447" s="304">
        <f t="shared" ca="1" si="193"/>
        <v>0</v>
      </c>
      <c r="R447" s="306">
        <f t="shared" ca="1" si="194"/>
        <v>0</v>
      </c>
      <c r="S447" s="307">
        <f t="shared" ca="1" si="195"/>
        <v>4.5130000000000043</v>
      </c>
      <c r="T447" s="304">
        <f t="shared" ca="1" si="175"/>
        <v>44.272530000000046</v>
      </c>
      <c r="U447" s="311">
        <f t="shared" ca="1" si="176"/>
        <v>0</v>
      </c>
      <c r="V447" s="306">
        <f t="shared" ca="1" si="177"/>
        <v>1.0416732195350669</v>
      </c>
      <c r="W447" s="304">
        <f t="shared" ca="1" si="178"/>
        <v>20.83041551644212</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5.0936158312884574</v>
      </c>
      <c r="AH447" s="304">
        <f t="shared" ca="1" si="202"/>
        <v>-4.5540741901548865</v>
      </c>
    </row>
    <row r="448" spans="1:34" x14ac:dyDescent="0.2">
      <c r="A448" s="347">
        <f t="shared" ca="1" si="180"/>
        <v>0.1</v>
      </c>
      <c r="B448" s="304">
        <f t="shared" ca="1" si="181"/>
        <v>26.400000000000109</v>
      </c>
      <c r="D448" s="306">
        <f t="shared" ca="1" si="182"/>
        <v>-0.8261768589940065</v>
      </c>
      <c r="E448" s="307">
        <f t="shared" ca="1" si="183"/>
        <v>-5.2688954796550593</v>
      </c>
      <c r="F448" s="304">
        <f t="shared" ca="1" si="184"/>
        <v>5.3332755205283293</v>
      </c>
      <c r="G448" s="306">
        <f t="shared" ca="1" si="185"/>
        <v>14.405056007853441</v>
      </c>
      <c r="H448" s="307">
        <f t="shared" ca="1" si="186"/>
        <v>-80.158798604450979</v>
      </c>
      <c r="I448" s="304">
        <f t="shared" ca="1" si="187"/>
        <v>81.442855010727158</v>
      </c>
      <c r="J448" s="306">
        <f t="shared" ca="1" si="188"/>
        <v>710.22853766521519</v>
      </c>
      <c r="K448" s="307">
        <f t="shared" ca="1" si="189"/>
        <v>1609.5950276227875</v>
      </c>
      <c r="L448" s="304">
        <f t="shared" ca="1" si="174"/>
        <v>1759.3239407971664</v>
      </c>
      <c r="M448" s="306">
        <f t="shared" ca="1" si="190"/>
        <v>-1.3929877058386824</v>
      </c>
      <c r="N448" s="304">
        <f t="shared" ca="1" si="191"/>
        <v>-79.812316458167516</v>
      </c>
      <c r="P448" s="310">
        <f t="shared" ca="1" si="192"/>
        <v>23</v>
      </c>
      <c r="Q448" s="304">
        <f t="shared" ca="1" si="193"/>
        <v>0</v>
      </c>
      <c r="R448" s="306">
        <f t="shared" ca="1" si="194"/>
        <v>0</v>
      </c>
      <c r="S448" s="307">
        <f t="shared" ca="1" si="195"/>
        <v>4.5130000000000043</v>
      </c>
      <c r="T448" s="304">
        <f t="shared" ca="1" si="175"/>
        <v>44.272530000000046</v>
      </c>
      <c r="U448" s="311">
        <f t="shared" ca="1" si="176"/>
        <v>0</v>
      </c>
      <c r="V448" s="306">
        <f t="shared" ca="1" si="177"/>
        <v>1.0425112577244051</v>
      </c>
      <c r="W448" s="304">
        <f t="shared" ca="1" si="178"/>
        <v>21.107495661656127</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5.0359215516166449</v>
      </c>
      <c r="AH448" s="304">
        <f t="shared" ca="1" si="202"/>
        <v>-4.6156471341551297</v>
      </c>
    </row>
    <row r="449" spans="1:34" x14ac:dyDescent="0.2">
      <c r="A449" s="347">
        <f t="shared" ca="1" si="180"/>
        <v>0.1</v>
      </c>
      <c r="B449" s="304">
        <f t="shared" ca="1" si="181"/>
        <v>26.50000000000011</v>
      </c>
      <c r="D449" s="306">
        <f t="shared" ca="1" si="182"/>
        <v>-0.82724344917530723</v>
      </c>
      <c r="E449" s="307">
        <f t="shared" ca="1" si="183"/>
        <v>-5.2066967568093396</v>
      </c>
      <c r="F449" s="304">
        <f t="shared" ca="1" si="184"/>
        <v>5.2720036837593689</v>
      </c>
      <c r="G449" s="306">
        <f t="shared" ca="1" si="185"/>
        <v>14.322331662935911</v>
      </c>
      <c r="H449" s="307">
        <f t="shared" ca="1" si="186"/>
        <v>-80.679468280131914</v>
      </c>
      <c r="I449" s="304">
        <f t="shared" ca="1" si="187"/>
        <v>81.940867619448284</v>
      </c>
      <c r="J449" s="306">
        <f t="shared" ca="1" si="188"/>
        <v>711.66490704875469</v>
      </c>
      <c r="K449" s="307">
        <f t="shared" ca="1" si="189"/>
        <v>1601.5531142785583</v>
      </c>
      <c r="L449" s="304">
        <f t="shared" ca="1" si="174"/>
        <v>1752.552229686768</v>
      </c>
      <c r="M449" s="306">
        <f t="shared" ca="1" si="190"/>
        <v>-1.3951052415117065</v>
      </c>
      <c r="N449" s="304">
        <f t="shared" ca="1" si="191"/>
        <v>-79.933642315200203</v>
      </c>
      <c r="P449" s="310">
        <f t="shared" ca="1" si="192"/>
        <v>23</v>
      </c>
      <c r="Q449" s="304">
        <f t="shared" ca="1" si="193"/>
        <v>0</v>
      </c>
      <c r="R449" s="306">
        <f t="shared" ca="1" si="194"/>
        <v>0</v>
      </c>
      <c r="S449" s="307">
        <f t="shared" ca="1" si="195"/>
        <v>4.5130000000000043</v>
      </c>
      <c r="T449" s="304">
        <f t="shared" ca="1" si="175"/>
        <v>44.272530000000046</v>
      </c>
      <c r="U449" s="311">
        <f t="shared" ca="1" si="176"/>
        <v>0</v>
      </c>
      <c r="V449" s="306">
        <f t="shared" ca="1" si="177"/>
        <v>1.04335541596364</v>
      </c>
      <c r="W449" s="304">
        <f t="shared" ca="1" si="178"/>
        <v>21.383725310720827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4.9782889911291166</v>
      </c>
      <c r="AH449" s="304">
        <f t="shared" ca="1" si="202"/>
        <v>-4.6770431335378033</v>
      </c>
    </row>
    <row r="450" spans="1:34" x14ac:dyDescent="0.2">
      <c r="A450" s="347">
        <f t="shared" ca="1" si="180"/>
        <v>0.1</v>
      </c>
      <c r="B450" s="304">
        <f t="shared" ca="1" si="181"/>
        <v>26.600000000000112</v>
      </c>
      <c r="D450" s="306">
        <f t="shared" ca="1" si="182"/>
        <v>-0.82819232559868339</v>
      </c>
      <c r="E450" s="307">
        <f t="shared" ca="1" si="183"/>
        <v>-5.144690046600223</v>
      </c>
      <c r="F450" s="304">
        <f t="shared" ca="1" si="184"/>
        <v>5.2109248894767193</v>
      </c>
      <c r="G450" s="306">
        <f t="shared" ca="1" si="185"/>
        <v>14.239512430376042</v>
      </c>
      <c r="H450" s="307">
        <f t="shared" ca="1" si="186"/>
        <v>-81.193937284791943</v>
      </c>
      <c r="I450" s="304">
        <f t="shared" ca="1" si="187"/>
        <v>82.433119351760311</v>
      </c>
      <c r="J450" s="306">
        <f t="shared" ca="1" si="188"/>
        <v>713.09299925342032</v>
      </c>
      <c r="K450" s="307">
        <f t="shared" ca="1" si="189"/>
        <v>1593.459444000312</v>
      </c>
      <c r="L450" s="304">
        <f t="shared" ca="1" si="174"/>
        <v>1745.7418552747204</v>
      </c>
      <c r="M450" s="306">
        <f t="shared" ca="1" si="190"/>
        <v>-1.3971853249428059</v>
      </c>
      <c r="N450" s="304">
        <f t="shared" ca="1" si="191"/>
        <v>-80.052822316837293</v>
      </c>
      <c r="P450" s="310">
        <f t="shared" ca="1" si="192"/>
        <v>23</v>
      </c>
      <c r="Q450" s="304">
        <f t="shared" ca="1" si="193"/>
        <v>0</v>
      </c>
      <c r="R450" s="306">
        <f t="shared" ca="1" si="194"/>
        <v>0</v>
      </c>
      <c r="S450" s="307">
        <f t="shared" ca="1" si="195"/>
        <v>4.5130000000000043</v>
      </c>
      <c r="T450" s="304">
        <f t="shared" ca="1" si="175"/>
        <v>44.272530000000046</v>
      </c>
      <c r="U450" s="311">
        <f t="shared" ca="1" si="176"/>
        <v>0</v>
      </c>
      <c r="V450" s="306">
        <f t="shared" ca="1" si="177"/>
        <v>1.0442056419711165</v>
      </c>
      <c r="W450" s="304">
        <f t="shared" ca="1" si="178"/>
        <v>21.659053796084873</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4.9207339874708724</v>
      </c>
      <c r="AH450" s="304">
        <f t="shared" ca="1" si="202"/>
        <v>-4.7382506782009317</v>
      </c>
    </row>
    <row r="451" spans="1:34" x14ac:dyDescent="0.2">
      <c r="A451" s="347">
        <f t="shared" ca="1" si="180"/>
        <v>0.1</v>
      </c>
      <c r="B451" s="304">
        <f t="shared" ca="1" si="181"/>
        <v>26.700000000000113</v>
      </c>
      <c r="D451" s="306">
        <f t="shared" ca="1" si="182"/>
        <v>-0.82902481660655181</v>
      </c>
      <c r="E451" s="307">
        <f t="shared" ca="1" si="183"/>
        <v>-5.0828866738795409</v>
      </c>
      <c r="F451" s="304">
        <f t="shared" ca="1" si="184"/>
        <v>5.1500503964574706</v>
      </c>
      <c r="G451" s="306">
        <f t="shared" ca="1" si="185"/>
        <v>14.156609948715387</v>
      </c>
      <c r="H451" s="307">
        <f t="shared" ca="1" si="186"/>
        <v>-81.702225952179901</v>
      </c>
      <c r="I451" s="304">
        <f t="shared" ca="1" si="187"/>
        <v>82.919619697518669</v>
      </c>
      <c r="J451" s="306">
        <f t="shared" ca="1" si="188"/>
        <v>714.51280537237494</v>
      </c>
      <c r="K451" s="307">
        <f t="shared" ca="1" si="189"/>
        <v>1585.3146358384633</v>
      </c>
      <c r="L451" s="304">
        <f t="shared" ca="1" si="174"/>
        <v>1738.8936263166706</v>
      </c>
      <c r="M451" s="306">
        <f t="shared" ca="1" si="190"/>
        <v>-1.3992289696407263</v>
      </c>
      <c r="N451" s="304">
        <f t="shared" ca="1" si="191"/>
        <v>-80.169914532852417</v>
      </c>
      <c r="P451" s="310">
        <f t="shared" ca="1" si="192"/>
        <v>23</v>
      </c>
      <c r="Q451" s="304">
        <f t="shared" ca="1" si="193"/>
        <v>0</v>
      </c>
      <c r="R451" s="306">
        <f t="shared" ca="1" si="194"/>
        <v>0</v>
      </c>
      <c r="S451" s="307">
        <f t="shared" ca="1" si="195"/>
        <v>4.5130000000000043</v>
      </c>
      <c r="T451" s="304">
        <f t="shared" ca="1" si="175"/>
        <v>44.272530000000046</v>
      </c>
      <c r="U451" s="311">
        <f t="shared" ca="1" si="176"/>
        <v>0</v>
      </c>
      <c r="V451" s="306">
        <f t="shared" ca="1" si="177"/>
        <v>1.045061883584707</v>
      </c>
      <c r="W451" s="304">
        <f t="shared" ca="1" si="178"/>
        <v>21.933431728915192</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4.8632718960059611</v>
      </c>
      <c r="AH451" s="304">
        <f t="shared" ca="1" si="202"/>
        <v>-4.7992585411222803</v>
      </c>
    </row>
    <row r="452" spans="1:34" x14ac:dyDescent="0.2">
      <c r="A452" s="347">
        <f t="shared" ca="1" si="180"/>
        <v>0.1</v>
      </c>
      <c r="B452" s="304">
        <f t="shared" ca="1" si="181"/>
        <v>26.800000000000114</v>
      </c>
      <c r="D452" s="306">
        <f t="shared" ca="1" si="182"/>
        <v>-0.82974227616955964</v>
      </c>
      <c r="E452" s="307">
        <f t="shared" ca="1" si="183"/>
        <v>-5.0212976782387786</v>
      </c>
      <c r="F452" s="304">
        <f t="shared" ca="1" si="184"/>
        <v>5.08939118346676</v>
      </c>
      <c r="G452" s="306">
        <f t="shared" ca="1" si="185"/>
        <v>14.07363572109843</v>
      </c>
      <c r="H452" s="307">
        <f t="shared" ca="1" si="186"/>
        <v>-82.204355720003775</v>
      </c>
      <c r="I452" s="304">
        <f t="shared" ca="1" si="187"/>
        <v>83.400379625941127</v>
      </c>
      <c r="J452" s="306">
        <f t="shared" ca="1" si="188"/>
        <v>715.92431765586559</v>
      </c>
      <c r="K452" s="307">
        <f t="shared" ca="1" si="189"/>
        <v>1577.1193067548541</v>
      </c>
      <c r="L452" s="304">
        <f t="shared" ref="L452:L515" ca="1" si="203">SQRT(pos_x^2+pos_z^2)</f>
        <v>1732.0083534296039</v>
      </c>
      <c r="M452" s="306">
        <f t="shared" ca="1" si="190"/>
        <v>-1.4012371524105109</v>
      </c>
      <c r="N452" s="304">
        <f t="shared" ca="1" si="191"/>
        <v>-80.284974930051959</v>
      </c>
      <c r="P452" s="310">
        <f t="shared" ca="1" si="192"/>
        <v>23</v>
      </c>
      <c r="Q452" s="304">
        <f t="shared" ca="1" si="193"/>
        <v>0</v>
      </c>
      <c r="R452" s="306">
        <f t="shared" ca="1" si="194"/>
        <v>0</v>
      </c>
      <c r="S452" s="307">
        <f t="shared" ca="1" si="195"/>
        <v>4.5130000000000043</v>
      </c>
      <c r="T452" s="304">
        <f t="shared" ref="T452:T515" ca="1" si="204">m*g</f>
        <v>44.272530000000046</v>
      </c>
      <c r="U452" s="311">
        <f t="shared" ref="U452:U515" ca="1" si="205">IF(pos_xz&lt;L_rampe,Poids*COS(Beta),0)</f>
        <v>0</v>
      </c>
      <c r="V452" s="306">
        <f t="shared" ref="V452:V515" ca="1" si="206">Rho_moyen*(20000-Alt_rampe-pos_z)/(20000+Alt_rampe+pos_z)</f>
        <v>1.0459240887712122</v>
      </c>
      <c r="W452" s="304">
        <f t="shared" ref="W452:W515" ca="1" si="207">1/2*Rho*Sref*Cx*vit_xz^2</f>
        <v>22.206810999254014</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4.8059176003535677</v>
      </c>
      <c r="AH452" s="304">
        <f t="shared" ca="1" si="202"/>
        <v>-4.8600557786206897</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-0.83034608237753349</v>
      </c>
      <c r="E453" s="307">
        <f t="shared" ref="E453:E516" ca="1" si="212">IF(AND(L452&lt;L_rampe,Poussee&lt;Poids*SIN(M452)),0,(-W452+Poussee)/m*SIN(M452)+U452/m*COS(M452)-Poids/m)</f>
        <v>-4.9599338138939055</v>
      </c>
      <c r="F453" s="304">
        <f t="shared" ref="F453:F516" ca="1" si="213">SQRT(acc_x^2+acc_z^2)</f>
        <v>5.0289579491906533</v>
      </c>
      <c r="G453" s="306">
        <f t="shared" ref="G453:G516" ca="1" si="214">G452+acc_x*pas</f>
        <v>13.990601112860677</v>
      </c>
      <c r="H453" s="307">
        <f t="shared" ref="H453:H516" ca="1" si="215">H452+acc_z*pas</f>
        <v>-82.700349101393172</v>
      </c>
      <c r="I453" s="304">
        <f t="shared" ref="I453:I516" ca="1" si="216">SQRT(vit_x^2+vit_z^2)</f>
        <v>83.875411539923192</v>
      </c>
      <c r="J453" s="306">
        <f t="shared" ref="J453:J516" ca="1" si="217">J452+0.5*(vit_x+G452)*pas*(K452&gt;=0)</f>
        <v>717.32752949756355</v>
      </c>
      <c r="K453" s="307">
        <f t="shared" ref="K453:K516" ca="1" si="218">K452+0.5*(vit_z+H452)*pas</f>
        <v>1568.8740715137842</v>
      </c>
      <c r="L453" s="304">
        <f t="shared" ca="1" si="203"/>
        <v>1725.0868490726245</v>
      </c>
      <c r="M453" s="306">
        <f t="shared" ref="M453:M516" ca="1" si="219">IF(AND(L452&gt;L_rampe,G453&gt;0),ATAN2(G453,H453),$M$4)</f>
        <v>-1.4032108149737634</v>
      </c>
      <c r="N453" s="304">
        <f t="shared" ref="N453:N516" ca="1" si="220">DEGREES(Beta)</f>
        <v>-80.398057465109304</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4.5130000000000043</v>
      </c>
      <c r="T453" s="304">
        <f t="shared" ca="1" si="204"/>
        <v>44.272530000000046</v>
      </c>
      <c r="U453" s="311">
        <f t="shared" ca="1" si="205"/>
        <v>0</v>
      </c>
      <c r="V453" s="306">
        <f t="shared" ca="1" si="206"/>
        <v>1.046792205635563</v>
      </c>
      <c r="W453" s="304">
        <f t="shared" ca="1" si="207"/>
        <v>22.479144775182462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4.7486855224817317</v>
      </c>
      <c r="AH453" s="304">
        <f t="shared" ref="AH453:AH516" ca="1" si="231">IF(AND(L452&lt;L_rampe,Poussee&lt;Poids*SIN(M452)), g*SIN(M452), (-W452+Poussee)/m)</f>
        <v>-4.9206317303908689</v>
      </c>
    </row>
    <row r="454" spans="1:34" x14ac:dyDescent="0.2">
      <c r="A454" s="347">
        <f t="shared" ca="1" si="209"/>
        <v>0.1</v>
      </c>
      <c r="B454" s="304">
        <f t="shared" ca="1" si="210"/>
        <v>27.000000000000117</v>
      </c>
      <c r="D454" s="306">
        <f t="shared" ca="1" si="211"/>
        <v>-0.83083763596002214</v>
      </c>
      <c r="E454" s="307">
        <f t="shared" ca="1" si="212"/>
        <v>-4.8988055497980918</v>
      </c>
      <c r="F454" s="304">
        <f t="shared" ca="1" si="213"/>
        <v>4.9687611123961499</v>
      </c>
      <c r="G454" s="306">
        <f t="shared" ca="1" si="214"/>
        <v>13.907517349264674</v>
      </c>
      <c r="H454" s="307">
        <f t="shared" ca="1" si="215"/>
        <v>-83.190229656372978</v>
      </c>
      <c r="I454" s="304">
        <f t="shared" ca="1" si="216"/>
        <v>84.344729231293257</v>
      </c>
      <c r="J454" s="306">
        <f t="shared" ca="1" si="217"/>
        <v>718.72243542066985</v>
      </c>
      <c r="K454" s="307">
        <f t="shared" ca="1" si="218"/>
        <v>1560.5795425758959</v>
      </c>
      <c r="L454" s="304">
        <f t="shared" ca="1" si="203"/>
        <v>1718.129927532668</v>
      </c>
      <c r="M454" s="306">
        <f t="shared" ca="1" si="219"/>
        <v>-1.405150865505304</v>
      </c>
      <c r="N454" s="304">
        <f t="shared" ca="1" si="220"/>
        <v>-80.509214172608694</v>
      </c>
      <c r="P454" s="310">
        <f t="shared" ca="1" si="221"/>
        <v>23</v>
      </c>
      <c r="Q454" s="304">
        <f t="shared" ca="1" si="222"/>
        <v>0</v>
      </c>
      <c r="R454" s="306">
        <f t="shared" ca="1" si="223"/>
        <v>0</v>
      </c>
      <c r="S454" s="307">
        <f t="shared" ca="1" si="224"/>
        <v>4.5130000000000043</v>
      </c>
      <c r="T454" s="304">
        <f t="shared" ca="1" si="204"/>
        <v>44.272530000000046</v>
      </c>
      <c r="U454" s="311">
        <f t="shared" ca="1" si="205"/>
        <v>0</v>
      </c>
      <c r="V454" s="306">
        <f t="shared" ca="1" si="206"/>
        <v>1.0476661824297999</v>
      </c>
      <c r="W454" s="304">
        <f t="shared" ca="1" si="207"/>
        <v>22.750387501018867</v>
      </c>
      <c r="Y454" s="314" t="str">
        <f t="shared" ca="1" si="225"/>
        <v/>
      </c>
      <c r="Z454" s="315" t="str">
        <f t="shared" ca="1" si="226"/>
        <v/>
      </c>
      <c r="AA454" s="316" t="str">
        <f t="shared" ca="1" si="227"/>
        <v/>
      </c>
      <c r="AC454" s="310">
        <f t="shared" ca="1" si="228"/>
        <v>27.000000000000117</v>
      </c>
      <c r="AD454" s="323">
        <f t="shared" ca="1" si="229"/>
        <v>718.72243542066985</v>
      </c>
      <c r="AE454" s="324" t="e">
        <f t="shared" ca="1" si="208"/>
        <v>#N/A</v>
      </c>
      <c r="AG454" s="306">
        <f t="shared" ca="1" si="230"/>
        <v>4.6915896323986734</v>
      </c>
      <c r="AH454" s="304">
        <f t="shared" ca="1" si="231"/>
        <v>-4.9809760193180681</v>
      </c>
    </row>
    <row r="455" spans="1:34" x14ac:dyDescent="0.2">
      <c r="A455" s="347">
        <f t="shared" ca="1" si="209"/>
        <v>0.1</v>
      </c>
      <c r="B455" s="304">
        <f t="shared" ca="1" si="210"/>
        <v>27.100000000000119</v>
      </c>
      <c r="D455" s="306">
        <f t="shared" ca="1" si="211"/>
        <v>-0.83121835883638762</v>
      </c>
      <c r="E455" s="307">
        <f t="shared" ca="1" si="212"/>
        <v>-4.8379230699756297</v>
      </c>
      <c r="F455" s="304">
        <f t="shared" ca="1" si="213"/>
        <v>4.908810812311784</v>
      </c>
      <c r="G455" s="306">
        <f t="shared" ca="1" si="214"/>
        <v>13.824395513381036</v>
      </c>
      <c r="H455" s="307">
        <f t="shared" ca="1" si="215"/>
        <v>-83.674021963370535</v>
      </c>
      <c r="I455" s="304">
        <f t="shared" ca="1" si="216"/>
        <v>84.808347836973013</v>
      </c>
      <c r="J455" s="306">
        <f t="shared" ca="1" si="217"/>
        <v>720.10903106380215</v>
      </c>
      <c r="K455" s="307">
        <f t="shared" ca="1" si="218"/>
        <v>1552.2363299949086</v>
      </c>
      <c r="L455" s="304">
        <f t="shared" ca="1" si="203"/>
        <v>1711.138404915193</v>
      </c>
      <c r="M455" s="306">
        <f t="shared" ca="1" si="219"/>
        <v>-1.407058180091119</v>
      </c>
      <c r="N455" s="304">
        <f t="shared" ca="1" si="220"/>
        <v>-80.618495248579634</v>
      </c>
      <c r="P455" s="310">
        <f t="shared" ca="1" si="221"/>
        <v>23</v>
      </c>
      <c r="Q455" s="304">
        <f t="shared" ca="1" si="222"/>
        <v>0</v>
      </c>
      <c r="R455" s="306">
        <f t="shared" ca="1" si="223"/>
        <v>0</v>
      </c>
      <c r="S455" s="307">
        <f t="shared" ca="1" si="224"/>
        <v>4.5130000000000043</v>
      </c>
      <c r="T455" s="304">
        <f t="shared" ca="1" si="204"/>
        <v>44.272530000000046</v>
      </c>
      <c r="U455" s="311">
        <f t="shared" ca="1" si="205"/>
        <v>0</v>
      </c>
      <c r="V455" s="306">
        <f t="shared" ca="1" si="206"/>
        <v>1.0485459675618531</v>
      </c>
      <c r="W455" s="304">
        <f t="shared" ca="1" si="207"/>
        <v>23.020494894581322</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4.6346434574783153</v>
      </c>
      <c r="AH455" s="304">
        <f t="shared" ca="1" si="231"/>
        <v>-5.0410785510788489</v>
      </c>
    </row>
    <row r="456" spans="1:34" x14ac:dyDescent="0.2">
      <c r="A456" s="347">
        <f t="shared" ca="1" si="209"/>
        <v>0.1</v>
      </c>
      <c r="B456" s="304">
        <f t="shared" ca="1" si="210"/>
        <v>27.20000000000012</v>
      </c>
      <c r="D456" s="306">
        <f t="shared" ca="1" si="211"/>
        <v>-0.83148969269552186</v>
      </c>
      <c r="E456" s="307">
        <f t="shared" ca="1" si="212"/>
        <v>-4.7772962740701059</v>
      </c>
      <c r="F456" s="304">
        <f t="shared" ca="1" si="213"/>
        <v>4.8491169092220296</v>
      </c>
      <c r="G456" s="306">
        <f t="shared" ca="1" si="214"/>
        <v>13.741246544111483</v>
      </c>
      <c r="H456" s="307">
        <f t="shared" ca="1" si="215"/>
        <v>-84.15175159077755</v>
      </c>
      <c r="I456" s="304">
        <f t="shared" ca="1" si="216"/>
        <v>85.266283796011592</v>
      </c>
      <c r="J456" s="306">
        <f t="shared" ca="1" si="217"/>
        <v>721.48731316667681</v>
      </c>
      <c r="K456" s="307">
        <f t="shared" ca="1" si="218"/>
        <v>1543.8450413172011</v>
      </c>
      <c r="L456" s="304">
        <f t="shared" ca="1" si="203"/>
        <v>1704.1130991398959</v>
      </c>
      <c r="M456" s="306">
        <f t="shared" ca="1" si="219"/>
        <v>-1.408933604112202</v>
      </c>
      <c r="N456" s="304">
        <f t="shared" ca="1" si="220"/>
        <v>-80.72594912978515</v>
      </c>
      <c r="P456" s="310">
        <f t="shared" ca="1" si="221"/>
        <v>23</v>
      </c>
      <c r="Q456" s="304">
        <f t="shared" ca="1" si="222"/>
        <v>0</v>
      </c>
      <c r="R456" s="306">
        <f t="shared" ca="1" si="223"/>
        <v>0</v>
      </c>
      <c r="S456" s="307">
        <f t="shared" ca="1" si="224"/>
        <v>4.5130000000000043</v>
      </c>
      <c r="T456" s="304">
        <f t="shared" ca="1" si="204"/>
        <v>44.272530000000046</v>
      </c>
      <c r="U456" s="311">
        <f t="shared" ca="1" si="205"/>
        <v>0</v>
      </c>
      <c r="V456" s="306">
        <f t="shared" ca="1" si="206"/>
        <v>1.0494315096041056</v>
      </c>
      <c r="W456" s="304">
        <f t="shared" ca="1" si="207"/>
        <v>23.289423943543639</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4.5778600914530561</v>
      </c>
      <c r="AH456" s="304">
        <f t="shared" ca="1" si="231"/>
        <v>-5.1009295135345223</v>
      </c>
    </row>
    <row r="457" spans="1:34" x14ac:dyDescent="0.2">
      <c r="A457" s="347">
        <f t="shared" ca="1" si="209"/>
        <v>0.1</v>
      </c>
      <c r="B457" s="304">
        <f t="shared" ca="1" si="210"/>
        <v>27.300000000000122</v>
      </c>
      <c r="D457" s="306">
        <f t="shared" ca="1" si="211"/>
        <v>-0.83165309760513784</v>
      </c>
      <c r="E457" s="307">
        <f t="shared" ca="1" si="212"/>
        <v>-4.7169347780999686</v>
      </c>
      <c r="F457" s="304">
        <f t="shared" ca="1" si="213"/>
        <v>4.7896889852687954</v>
      </c>
      <c r="G457" s="306">
        <f t="shared" ca="1" si="214"/>
        <v>13.65808123435097</v>
      </c>
      <c r="H457" s="307">
        <f t="shared" ca="1" si="215"/>
        <v>-84.623445068587543</v>
      </c>
      <c r="I457" s="304">
        <f t="shared" ca="1" si="216"/>
        <v>85.718554807465011</v>
      </c>
      <c r="J457" s="306">
        <f t="shared" ca="1" si="217"/>
        <v>722.85727955559992</v>
      </c>
      <c r="K457" s="307">
        <f t="shared" ca="1" si="218"/>
        <v>1535.4062814842327</v>
      </c>
      <c r="L457" s="304">
        <f t="shared" ca="1" si="203"/>
        <v>1697.0548299414966</v>
      </c>
      <c r="M457" s="306">
        <f t="shared" ca="1" si="219"/>
        <v>-1.4107779535585647</v>
      </c>
      <c r="N457" s="304">
        <f t="shared" ca="1" si="220"/>
        <v>-80.831622569009014</v>
      </c>
      <c r="P457" s="310">
        <f t="shared" ca="1" si="221"/>
        <v>23</v>
      </c>
      <c r="Q457" s="304">
        <f t="shared" ca="1" si="222"/>
        <v>0</v>
      </c>
      <c r="R457" s="306">
        <f t="shared" ca="1" si="223"/>
        <v>0</v>
      </c>
      <c r="S457" s="307">
        <f t="shared" ca="1" si="224"/>
        <v>4.5130000000000043</v>
      </c>
      <c r="T457" s="304">
        <f t="shared" ca="1" si="204"/>
        <v>44.272530000000046</v>
      </c>
      <c r="U457" s="311">
        <f t="shared" ca="1" si="205"/>
        <v>0</v>
      </c>
      <c r="V457" s="306">
        <f t="shared" ca="1" si="206"/>
        <v>1.050322757301744</v>
      </c>
      <c r="W457" s="304">
        <f t="shared" ca="1" si="207"/>
        <v>23.557132900914311</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4.5212522031039235</v>
      </c>
      <c r="AH457" s="304">
        <f t="shared" ca="1" si="231"/>
        <v>-5.1605193759236911</v>
      </c>
    </row>
    <row r="458" spans="1:34" x14ac:dyDescent="0.2">
      <c r="A458" s="347">
        <f t="shared" ca="1" si="209"/>
        <v>0.1</v>
      </c>
      <c r="B458" s="304">
        <f t="shared" ca="1" si="210"/>
        <v>27.400000000000123</v>
      </c>
      <c r="D458" s="306">
        <f t="shared" ca="1" si="211"/>
        <v>-0.83171005065071135</v>
      </c>
      <c r="E458" s="307">
        <f t="shared" ca="1" si="212"/>
        <v>-4.6568479154145868</v>
      </c>
      <c r="F458" s="304">
        <f t="shared" ca="1" si="213"/>
        <v>4.7305363454532925</v>
      </c>
      <c r="G458" s="306">
        <f t="shared" ca="1" si="214"/>
        <v>13.574910229285898</v>
      </c>
      <c r="H458" s="307">
        <f t="shared" ca="1" si="215"/>
        <v>-85.089129860129006</v>
      </c>
      <c r="I458" s="304">
        <f t="shared" ca="1" si="216"/>
        <v>86.165179789095021</v>
      </c>
      <c r="J458" s="306">
        <f t="shared" ca="1" si="217"/>
        <v>724.21892912878172</v>
      </c>
      <c r="K458" s="307">
        <f t="shared" ca="1" si="218"/>
        <v>1526.9206527377969</v>
      </c>
      <c r="L458" s="304">
        <f t="shared" ca="1" si="203"/>
        <v>1689.9644188756338</v>
      </c>
      <c r="M458" s="306">
        <f t="shared" ca="1" si="219"/>
        <v>-1.4125920162774408</v>
      </c>
      <c r="N458" s="304">
        <f t="shared" ca="1" si="220"/>
        <v>-80.935560706572645</v>
      </c>
      <c r="P458" s="310">
        <f t="shared" ca="1" si="221"/>
        <v>23</v>
      </c>
      <c r="Q458" s="304">
        <f t="shared" ca="1" si="222"/>
        <v>0</v>
      </c>
      <c r="R458" s="306">
        <f t="shared" ca="1" si="223"/>
        <v>0</v>
      </c>
      <c r="S458" s="307">
        <f t="shared" ca="1" si="224"/>
        <v>4.5130000000000043</v>
      </c>
      <c r="T458" s="304">
        <f t="shared" ca="1" si="204"/>
        <v>44.272530000000046</v>
      </c>
      <c r="U458" s="311">
        <f t="shared" ca="1" si="205"/>
        <v>0</v>
      </c>
      <c r="V458" s="306">
        <f t="shared" ca="1" si="206"/>
        <v>1.051219659580906</v>
      </c>
      <c r="W458" s="304">
        <f t="shared" ca="1" si="207"/>
        <v>23.823581279668591</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4.4648320446754575</v>
      </c>
      <c r="AH458" s="304">
        <f t="shared" ca="1" si="231"/>
        <v>-5.2198388878604671</v>
      </c>
    </row>
    <row r="459" spans="1:34" x14ac:dyDescent="0.2">
      <c r="A459" s="347">
        <f t="shared" ca="1" si="209"/>
        <v>0.1</v>
      </c>
      <c r="B459" s="304">
        <f t="shared" ca="1" si="210"/>
        <v>27.500000000000124</v>
      </c>
      <c r="D459" s="306">
        <f t="shared" ca="1" si="211"/>
        <v>-0.83166204460405069</v>
      </c>
      <c r="E459" s="307">
        <f t="shared" ca="1" si="212"/>
        <v>-4.5970447378437598</v>
      </c>
      <c r="F459" s="304">
        <f t="shared" ca="1" si="213"/>
        <v>4.6716680188313884</v>
      </c>
      <c r="G459" s="306">
        <f t="shared" ca="1" si="214"/>
        <v>13.491744024825493</v>
      </c>
      <c r="H459" s="307">
        <f t="shared" ca="1" si="215"/>
        <v>-85.548834333913376</v>
      </c>
      <c r="I459" s="304">
        <f t="shared" ca="1" si="216"/>
        <v>86.606178836863435</v>
      </c>
      <c r="J459" s="306">
        <f t="shared" ca="1" si="217"/>
        <v>725.57226184148726</v>
      </c>
      <c r="K459" s="307">
        <f t="shared" ca="1" si="218"/>
        <v>1518.3887545280948</v>
      </c>
      <c r="L459" s="304">
        <f t="shared" ca="1" si="203"/>
        <v>1682.8426893299179</v>
      </c>
      <c r="M459" s="306">
        <f t="shared" ca="1" si="219"/>
        <v>-1.4143765531594323</v>
      </c>
      <c r="N459" s="304">
        <f t="shared" ca="1" si="220"/>
        <v>-81.037807138296188</v>
      </c>
      <c r="P459" s="310">
        <f t="shared" ca="1" si="221"/>
        <v>23</v>
      </c>
      <c r="Q459" s="304">
        <f t="shared" ca="1" si="222"/>
        <v>0</v>
      </c>
      <c r="R459" s="306">
        <f t="shared" ca="1" si="223"/>
        <v>0</v>
      </c>
      <c r="S459" s="307">
        <f t="shared" ca="1" si="224"/>
        <v>4.5130000000000043</v>
      </c>
      <c r="T459" s="304">
        <f t="shared" ca="1" si="204"/>
        <v>44.272530000000046</v>
      </c>
      <c r="U459" s="311">
        <f t="shared" ca="1" si="205"/>
        <v>0</v>
      </c>
      <c r="V459" s="306">
        <f t="shared" ca="1" si="206"/>
        <v>1.0521221655566091</v>
      </c>
      <c r="W459" s="304">
        <f t="shared" ca="1" si="207"/>
        <v>24.08872984656308</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4.4086114600399391</v>
      </c>
      <c r="AH459" s="304">
        <f t="shared" ca="1" si="231"/>
        <v>-5.2788790781450405</v>
      </c>
    </row>
    <row r="460" spans="1:34" x14ac:dyDescent="0.2">
      <c r="A460" s="347">
        <f t="shared" ca="1" si="209"/>
        <v>0.1</v>
      </c>
      <c r="B460" s="304">
        <f t="shared" ca="1" si="210"/>
        <v>27.600000000000126</v>
      </c>
      <c r="D460" s="306">
        <f t="shared" ca="1" si="211"/>
        <v>-0.83151058662151511</v>
      </c>
      <c r="E460" s="307">
        <f t="shared" ca="1" si="212"/>
        <v>-4.5375340170338578</v>
      </c>
      <c r="F460" s="304">
        <f t="shared" ca="1" si="213"/>
        <v>4.6130927598958031</v>
      </c>
      <c r="G460" s="306">
        <f t="shared" ca="1" si="214"/>
        <v>13.408592966163342</v>
      </c>
      <c r="H460" s="307">
        <f t="shared" ca="1" si="215"/>
        <v>-86.002587735616757</v>
      </c>
      <c r="I460" s="304">
        <f t="shared" ca="1" si="216"/>
        <v>87.041573185201003</v>
      </c>
      <c r="J460" s="306">
        <f t="shared" ca="1" si="217"/>
        <v>726.9172786910367</v>
      </c>
      <c r="K460" s="307">
        <f t="shared" ca="1" si="218"/>
        <v>1509.8111834246183</v>
      </c>
      <c r="L460" s="304">
        <f t="shared" ca="1" si="203"/>
        <v>1675.6904665401748</v>
      </c>
      <c r="M460" s="306">
        <f t="shared" ca="1" si="219"/>
        <v>-1.4161322992661198</v>
      </c>
      <c r="N460" s="304">
        <f t="shared" ca="1" si="220"/>
        <v>-81.13840398010592</v>
      </c>
      <c r="P460" s="310">
        <f t="shared" ca="1" si="221"/>
        <v>23</v>
      </c>
      <c r="Q460" s="304">
        <f t="shared" ca="1" si="222"/>
        <v>0</v>
      </c>
      <c r="R460" s="306">
        <f t="shared" ca="1" si="223"/>
        <v>0</v>
      </c>
      <c r="S460" s="307">
        <f t="shared" ca="1" si="224"/>
        <v>4.5130000000000043</v>
      </c>
      <c r="T460" s="304">
        <f t="shared" ca="1" si="204"/>
        <v>44.272530000000046</v>
      </c>
      <c r="U460" s="311">
        <f t="shared" ca="1" si="205"/>
        <v>0</v>
      </c>
      <c r="V460" s="306">
        <f t="shared" ca="1" si="206"/>
        <v>1.0530302245404748</v>
      </c>
      <c r="W460" s="304">
        <f t="shared" ca="1" si="207"/>
        <v>24.352540615163385</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4.3526018926336016</v>
      </c>
      <c r="AH460" s="304">
        <f t="shared" ca="1" si="231"/>
        <v>-5.3376312533930994</v>
      </c>
    </row>
    <row r="461" spans="1:34" x14ac:dyDescent="0.2">
      <c r="A461" s="347">
        <f t="shared" ca="1" si="209"/>
        <v>0.1</v>
      </c>
      <c r="B461" s="304">
        <f t="shared" ca="1" si="210"/>
        <v>27.700000000000127</v>
      </c>
      <c r="D461" s="306">
        <f t="shared" ca="1" si="211"/>
        <v>-0.83125719697188283</v>
      </c>
      <c r="E461" s="307">
        <f t="shared" ca="1" si="212"/>
        <v>-4.4783242459635213</v>
      </c>
      <c r="F461" s="304">
        <f t="shared" ca="1" si="213"/>
        <v>4.5548190501382484</v>
      </c>
      <c r="G461" s="306">
        <f t="shared" ca="1" si="214"/>
        <v>13.325467246466154</v>
      </c>
      <c r="H461" s="307">
        <f t="shared" ca="1" si="215"/>
        <v>-86.450420160213113</v>
      </c>
      <c r="I461" s="304">
        <f t="shared" ca="1" si="216"/>
        <v>87.471385168030949</v>
      </c>
      <c r="J461" s="306">
        <f t="shared" ca="1" si="217"/>
        <v>728.25398170166818</v>
      </c>
      <c r="K461" s="307">
        <f t="shared" ca="1" si="218"/>
        <v>1501.1885330298269</v>
      </c>
      <c r="L461" s="304">
        <f t="shared" ca="1" si="203"/>
        <v>1668.5085776119274</v>
      </c>
      <c r="M461" s="306">
        <f t="shared" ca="1" si="219"/>
        <v>-1.4178599649024275</v>
      </c>
      <c r="N461" s="304">
        <f t="shared" ca="1" si="220"/>
        <v>-81.237391929476132</v>
      </c>
      <c r="P461" s="310">
        <f t="shared" ca="1" si="221"/>
        <v>23</v>
      </c>
      <c r="Q461" s="304">
        <f t="shared" ca="1" si="222"/>
        <v>0</v>
      </c>
      <c r="R461" s="306">
        <f t="shared" ca="1" si="223"/>
        <v>0</v>
      </c>
      <c r="S461" s="307">
        <f t="shared" ca="1" si="224"/>
        <v>4.5130000000000043</v>
      </c>
      <c r="T461" s="304">
        <f t="shared" ca="1" si="204"/>
        <v>44.272530000000046</v>
      </c>
      <c r="U461" s="311">
        <f t="shared" ca="1" si="205"/>
        <v>0</v>
      </c>
      <c r="V461" s="306">
        <f t="shared" ca="1" si="206"/>
        <v>1.0539437860482401</v>
      </c>
      <c r="W461" s="304">
        <f t="shared" ca="1" si="207"/>
        <v>24.614976838114483</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4.2968143931848894</v>
      </c>
      <c r="AH461" s="304">
        <f t="shared" ca="1" si="231"/>
        <v>-5.396086996490884</v>
      </c>
    </row>
    <row r="462" spans="1:34" x14ac:dyDescent="0.2">
      <c r="A462" s="347">
        <f t="shared" ca="1" si="209"/>
        <v>0.1</v>
      </c>
      <c r="B462" s="304">
        <f t="shared" ca="1" si="210"/>
        <v>27.800000000000129</v>
      </c>
      <c r="D462" s="306">
        <f t="shared" ca="1" si="211"/>
        <v>-0.83090340779386496</v>
      </c>
      <c r="E462" s="307">
        <f t="shared" ca="1" si="212"/>
        <v>-4.41942364063204</v>
      </c>
      <c r="F462" s="304">
        <f t="shared" ca="1" si="213"/>
        <v>4.4968550997848276</v>
      </c>
      <c r="G462" s="306">
        <f t="shared" ca="1" si="214"/>
        <v>13.242376905686767</v>
      </c>
      <c r="H462" s="307">
        <f t="shared" ca="1" si="215"/>
        <v>-86.892362524276322</v>
      </c>
      <c r="I462" s="304">
        <f t="shared" ca="1" si="216"/>
        <v>87.895638180529332</v>
      </c>
      <c r="J462" s="306">
        <f t="shared" ca="1" si="217"/>
        <v>729.58237390927582</v>
      </c>
      <c r="K462" s="307">
        <f t="shared" ca="1" si="218"/>
        <v>1492.5213938956024</v>
      </c>
      <c r="L462" s="304">
        <f t="shared" ca="1" si="203"/>
        <v>1661.2978515471468</v>
      </c>
      <c r="M462" s="306">
        <f t="shared" ca="1" si="219"/>
        <v>-1.4195602366368325</v>
      </c>
      <c r="N462" s="304">
        <f t="shared" ca="1" si="220"/>
        <v>-81.33481032388292</v>
      </c>
      <c r="P462" s="310">
        <f t="shared" ca="1" si="221"/>
        <v>23</v>
      </c>
      <c r="Q462" s="304">
        <f t="shared" ca="1" si="222"/>
        <v>0</v>
      </c>
      <c r="R462" s="306">
        <f t="shared" ca="1" si="223"/>
        <v>0</v>
      </c>
      <c r="S462" s="307">
        <f t="shared" ca="1" si="224"/>
        <v>4.5130000000000043</v>
      </c>
      <c r="T462" s="304">
        <f t="shared" ca="1" si="204"/>
        <v>44.272530000000046</v>
      </c>
      <c r="U462" s="311">
        <f t="shared" ca="1" si="205"/>
        <v>0</v>
      </c>
      <c r="V462" s="306">
        <f t="shared" ca="1" si="206"/>
        <v>1.0548627998070614</v>
      </c>
      <c r="W462" s="304">
        <f t="shared" ca="1" si="207"/>
        <v>24.876002998683873</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4.2412596272532035</v>
      </c>
      <c r="AH462" s="304">
        <f t="shared" ca="1" si="231"/>
        <v>-5.4542381648824421</v>
      </c>
    </row>
    <row r="463" spans="1:34" x14ac:dyDescent="0.2">
      <c r="A463" s="347">
        <f t="shared" ca="1" si="209"/>
        <v>0.1</v>
      </c>
      <c r="B463" s="304">
        <f t="shared" ca="1" si="210"/>
        <v>27.90000000000013</v>
      </c>
      <c r="D463" s="306">
        <f t="shared" ca="1" si="211"/>
        <v>-0.8304507618832393</v>
      </c>
      <c r="E463" s="307">
        <f t="shared" ca="1" si="212"/>
        <v>-4.360840141913509</v>
      </c>
      <c r="F463" s="304">
        <f t="shared" ca="1" si="213"/>
        <v>4.4392088496979598</v>
      </c>
      <c r="G463" s="306">
        <f t="shared" ca="1" si="214"/>
        <v>13.159331829498443</v>
      </c>
      <c r="H463" s="307">
        <f t="shared" ca="1" si="215"/>
        <v>-87.328446538467674</v>
      </c>
      <c r="I463" s="304">
        <f t="shared" ca="1" si="216"/>
        <v>88.314356641606452</v>
      </c>
      <c r="J463" s="306">
        <f t="shared" ca="1" si="217"/>
        <v>730.90245934603513</v>
      </c>
      <c r="K463" s="307">
        <f t="shared" ca="1" si="218"/>
        <v>1483.8103534424652</v>
      </c>
      <c r="L463" s="304">
        <f t="shared" ca="1" si="203"/>
        <v>1654.059119276314</v>
      </c>
      <c r="M463" s="306">
        <f t="shared" ca="1" si="219"/>
        <v>-1.4212337782723146</v>
      </c>
      <c r="N463" s="304">
        <f t="shared" ca="1" si="220"/>
        <v>-81.43069719643546</v>
      </c>
      <c r="P463" s="310">
        <f t="shared" ca="1" si="221"/>
        <v>23</v>
      </c>
      <c r="Q463" s="304">
        <f t="shared" ca="1" si="222"/>
        <v>0</v>
      </c>
      <c r="R463" s="306">
        <f t="shared" ca="1" si="223"/>
        <v>0</v>
      </c>
      <c r="S463" s="307">
        <f t="shared" ca="1" si="224"/>
        <v>4.5130000000000043</v>
      </c>
      <c r="T463" s="304">
        <f t="shared" ca="1" si="204"/>
        <v>44.272530000000046</v>
      </c>
      <c r="U463" s="311">
        <f t="shared" ca="1" si="205"/>
        <v>0</v>
      </c>
      <c r="V463" s="306">
        <f t="shared" ca="1" si="206"/>
        <v>1.0557872157626111</v>
      </c>
      <c r="W463" s="304">
        <f t="shared" ca="1" si="207"/>
        <v>25.135584801607667</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4.1859478825946539</v>
      </c>
      <c r="AH463" s="304">
        <f t="shared" ca="1" si="231"/>
        <v>-5.5120768886957343</v>
      </c>
    </row>
    <row r="464" spans="1:34" x14ac:dyDescent="0.2">
      <c r="A464" s="347">
        <f t="shared" ca="1" si="209"/>
        <v>0.1</v>
      </c>
      <c r="B464" s="304">
        <f t="shared" ca="1" si="210"/>
        <v>28.000000000000131</v>
      </c>
      <c r="D464" s="306">
        <f t="shared" ca="1" si="211"/>
        <v>-0.82990081150957895</v>
      </c>
      <c r="E464" s="307">
        <f t="shared" ca="1" si="212"/>
        <v>-4.302581417569777</v>
      </c>
      <c r="F464" s="304">
        <f t="shared" ca="1" si="213"/>
        <v>4.3818879734380483</v>
      </c>
      <c r="G464" s="306">
        <f t="shared" ca="1" si="214"/>
        <v>13.076341748347485</v>
      </c>
      <c r="H464" s="307">
        <f t="shared" ca="1" si="215"/>
        <v>-87.758704680224653</v>
      </c>
      <c r="I464" s="304">
        <f t="shared" ca="1" si="216"/>
        <v>88.727565957093958</v>
      </c>
      <c r="J464" s="306">
        <f t="shared" ca="1" si="217"/>
        <v>732.21424302492744</v>
      </c>
      <c r="K464" s="307">
        <f t="shared" ca="1" si="218"/>
        <v>1475.0559958815306</v>
      </c>
      <c r="L464" s="304">
        <f t="shared" ca="1" si="203"/>
        <v>1646.7932136958245</v>
      </c>
      <c r="M464" s="306">
        <f t="shared" ca="1" si="219"/>
        <v>-1.4228812317707598</v>
      </c>
      <c r="N464" s="304">
        <f t="shared" ca="1" si="220"/>
        <v>-81.525089328840437</v>
      </c>
      <c r="P464" s="310">
        <f t="shared" ca="1" si="221"/>
        <v>23</v>
      </c>
      <c r="Q464" s="304">
        <f t="shared" ca="1" si="222"/>
        <v>0</v>
      </c>
      <c r="R464" s="306">
        <f t="shared" ca="1" si="223"/>
        <v>0</v>
      </c>
      <c r="S464" s="307">
        <f t="shared" ca="1" si="224"/>
        <v>4.5130000000000043</v>
      </c>
      <c r="T464" s="304">
        <f t="shared" ca="1" si="204"/>
        <v>44.272530000000046</v>
      </c>
      <c r="U464" s="311">
        <f t="shared" ca="1" si="205"/>
        <v>0</v>
      </c>
      <c r="V464" s="306">
        <f t="shared" ca="1" si="206"/>
        <v>1.0567169840859638</v>
      </c>
      <c r="W464" s="304">
        <f t="shared" ca="1" si="207"/>
        <v>25.393689163268988</v>
      </c>
      <c r="Y464" s="314" t="str">
        <f t="shared" ca="1" si="225"/>
        <v/>
      </c>
      <c r="Z464" s="315" t="str">
        <f t="shared" ca="1" si="226"/>
        <v/>
      </c>
      <c r="AA464" s="316" t="str">
        <f t="shared" ca="1" si="227"/>
        <v/>
      </c>
      <c r="AC464" s="310">
        <f t="shared" ca="1" si="228"/>
        <v>28.000000000000131</v>
      </c>
      <c r="AD464" s="323">
        <f t="shared" ca="1" si="229"/>
        <v>732.21424302492744</v>
      </c>
      <c r="AE464" s="324" t="e">
        <f t="shared" ca="1" si="208"/>
        <v>#N/A</v>
      </c>
      <c r="AG464" s="306">
        <f t="shared" ca="1" si="230"/>
        <v>4.1308890763696109</v>
      </c>
      <c r="AH464" s="304">
        <f t="shared" ca="1" si="231"/>
        <v>-5.5695955687143019</v>
      </c>
    </row>
    <row r="465" spans="1:34" x14ac:dyDescent="0.2">
      <c r="A465" s="347">
        <f t="shared" ca="1" si="209"/>
        <v>0.1</v>
      </c>
      <c r="B465" s="304">
        <f t="shared" ca="1" si="210"/>
        <v>28.100000000000133</v>
      </c>
      <c r="D465" s="306">
        <f t="shared" ca="1" si="211"/>
        <v>-0.82925511726251733</v>
      </c>
      <c r="E465" s="307">
        <f t="shared" ca="1" si="212"/>
        <v>-4.2446548644154865</v>
      </c>
      <c r="F465" s="304">
        <f t="shared" ca="1" si="213"/>
        <v>4.3248998794783819</v>
      </c>
      <c r="G465" s="306">
        <f t="shared" ca="1" si="214"/>
        <v>12.993416236621233</v>
      </c>
      <c r="H465" s="307">
        <f t="shared" ca="1" si="215"/>
        <v>-88.183170166666201</v>
      </c>
      <c r="I465" s="304">
        <f t="shared" ca="1" si="216"/>
        <v>89.135292483624582</v>
      </c>
      <c r="J465" s="306">
        <f t="shared" ca="1" si="217"/>
        <v>733.51773092417591</v>
      </c>
      <c r="K465" s="307">
        <f t="shared" ca="1" si="218"/>
        <v>1466.2589021391861</v>
      </c>
      <c r="L465" s="304">
        <f t="shared" ca="1" si="203"/>
        <v>1639.5009697107723</v>
      </c>
      <c r="M465" s="306">
        <f t="shared" ca="1" si="219"/>
        <v>-1.4245032181333661</v>
      </c>
      <c r="N465" s="304">
        <f t="shared" ca="1" si="220"/>
        <v>-81.618022301845556</v>
      </c>
      <c r="P465" s="310">
        <f t="shared" ca="1" si="221"/>
        <v>23</v>
      </c>
      <c r="Q465" s="304">
        <f t="shared" ca="1" si="222"/>
        <v>0</v>
      </c>
      <c r="R465" s="306">
        <f t="shared" ca="1" si="223"/>
        <v>0</v>
      </c>
      <c r="S465" s="307">
        <f t="shared" ca="1" si="224"/>
        <v>4.5130000000000043</v>
      </c>
      <c r="T465" s="304">
        <f t="shared" ca="1" si="204"/>
        <v>44.272530000000046</v>
      </c>
      <c r="U465" s="311">
        <f t="shared" ca="1" si="205"/>
        <v>0</v>
      </c>
      <c r="V465" s="306">
        <f t="shared" ca="1" si="206"/>
        <v>1.0576520551802802</v>
      </c>
      <c r="W465" s="304">
        <f t="shared" ca="1" si="207"/>
        <v>25.650284201238829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4.07609276220556</v>
      </c>
      <c r="AH465" s="304">
        <f t="shared" ca="1" si="231"/>
        <v>-5.6267868742009668</v>
      </c>
    </row>
    <row r="466" spans="1:34" x14ac:dyDescent="0.2">
      <c r="A466" s="347">
        <f t="shared" ca="1" si="209"/>
        <v>0.1</v>
      </c>
      <c r="B466" s="304">
        <f t="shared" ca="1" si="210"/>
        <v>28.200000000000134</v>
      </c>
      <c r="D466" s="306">
        <f t="shared" ca="1" si="211"/>
        <v>-0.82851524692751422</v>
      </c>
      <c r="E466" s="307">
        <f t="shared" ca="1" si="212"/>
        <v>-4.1870676106282376</v>
      </c>
      <c r="F466" s="304">
        <f t="shared" ca="1" si="213"/>
        <v>4.2682517135665066</v>
      </c>
      <c r="G466" s="306">
        <f t="shared" ca="1" si="214"/>
        <v>12.910564711928481</v>
      </c>
      <c r="H466" s="307">
        <f t="shared" ca="1" si="215"/>
        <v>-88.601876927729023</v>
      </c>
      <c r="I466" s="304">
        <f t="shared" ca="1" si="216"/>
        <v>89.537563493191698</v>
      </c>
      <c r="J466" s="306">
        <f t="shared" ca="1" si="217"/>
        <v>734.81292997160335</v>
      </c>
      <c r="K466" s="307">
        <f t="shared" ca="1" si="218"/>
        <v>1457.4196497844664</v>
      </c>
      <c r="L466" s="304">
        <f t="shared" ca="1" si="203"/>
        <v>1632.1832242831467</v>
      </c>
      <c r="M466" s="306">
        <f t="shared" ca="1" si="219"/>
        <v>-1.4261003382394453</v>
      </c>
      <c r="N466" s="304">
        <f t="shared" ca="1" si="220"/>
        <v>-81.70953054329938</v>
      </c>
      <c r="P466" s="310">
        <f t="shared" ca="1" si="221"/>
        <v>23</v>
      </c>
      <c r="Q466" s="304">
        <f t="shared" ca="1" si="222"/>
        <v>0</v>
      </c>
      <c r="R466" s="306">
        <f t="shared" ca="1" si="223"/>
        <v>0</v>
      </c>
      <c r="S466" s="307">
        <f t="shared" ca="1" si="224"/>
        <v>4.5130000000000043</v>
      </c>
      <c r="T466" s="304">
        <f t="shared" ca="1" si="204"/>
        <v>44.272530000000046</v>
      </c>
      <c r="U466" s="311">
        <f t="shared" ca="1" si="205"/>
        <v>0</v>
      </c>
      <c r="V466" s="306">
        <f t="shared" ca="1" si="206"/>
        <v>1.058592379687284</v>
      </c>
      <c r="W466" s="304">
        <f t="shared" ca="1" si="207"/>
        <v>25.905339223208397</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4.0215681371271117</v>
      </c>
      <c r="AH466" s="304">
        <f t="shared" ca="1" si="231"/>
        <v>-5.6836437405802798</v>
      </c>
    </row>
    <row r="467" spans="1:34" x14ac:dyDescent="0.2">
      <c r="A467" s="347">
        <f t="shared" ca="1" si="209"/>
        <v>0.1</v>
      </c>
      <c r="B467" s="304">
        <f t="shared" ca="1" si="210"/>
        <v>28.300000000000136</v>
      </c>
      <c r="D467" s="306">
        <f t="shared" ca="1" si="211"/>
        <v>-0.82768277439101734</v>
      </c>
      <c r="E467" s="307">
        <f t="shared" ca="1" si="212"/>
        <v>-4.129826518197274</v>
      </c>
      <c r="F467" s="304">
        <f t="shared" ca="1" si="213"/>
        <v>4.2119503612256679</v>
      </c>
      <c r="G467" s="306">
        <f t="shared" ca="1" si="214"/>
        <v>12.827796434489379</v>
      </c>
      <c r="H467" s="307">
        <f t="shared" ca="1" si="215"/>
        <v>-89.014859579548755</v>
      </c>
      <c r="I467" s="304">
        <f t="shared" ca="1" si="216"/>
        <v>89.934407138377694</v>
      </c>
      <c r="J467" s="306">
        <f t="shared" ca="1" si="217"/>
        <v>736.09984802892427</v>
      </c>
      <c r="K467" s="307">
        <f t="shared" ca="1" si="218"/>
        <v>1448.5388129591024</v>
      </c>
      <c r="L467" s="304">
        <f t="shared" ca="1" si="203"/>
        <v>1624.8408164854707</v>
      </c>
      <c r="M467" s="306">
        <f t="shared" ca="1" si="219"/>
        <v>-1.427673173645865</v>
      </c>
      <c r="N467" s="304">
        <f t="shared" ca="1" si="220"/>
        <v>-81.799647373955978</v>
      </c>
      <c r="P467" s="310">
        <f t="shared" ca="1" si="221"/>
        <v>23</v>
      </c>
      <c r="Q467" s="304">
        <f t="shared" ca="1" si="222"/>
        <v>0</v>
      </c>
      <c r="R467" s="306">
        <f t="shared" ca="1" si="223"/>
        <v>0</v>
      </c>
      <c r="S467" s="307">
        <f t="shared" ca="1" si="224"/>
        <v>4.5130000000000043</v>
      </c>
      <c r="T467" s="304">
        <f t="shared" ca="1" si="204"/>
        <v>44.272530000000046</v>
      </c>
      <c r="U467" s="311">
        <f t="shared" ca="1" si="205"/>
        <v>0</v>
      </c>
      <c r="V467" s="306">
        <f t="shared" ca="1" si="206"/>
        <v>1.0595379084935355</v>
      </c>
      <c r="W467" s="304">
        <f t="shared" ca="1" si="207"/>
        <v>26.158824715342412</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3.9673240483640528</v>
      </c>
      <c r="AH467" s="304">
        <f t="shared" ca="1" si="231"/>
        <v>-5.7401593669861226</v>
      </c>
    </row>
    <row r="468" spans="1:34" x14ac:dyDescent="0.2">
      <c r="A468" s="347">
        <f t="shared" ca="1" si="209"/>
        <v>0.1</v>
      </c>
      <c r="B468" s="304">
        <f t="shared" ca="1" si="210"/>
        <v>28.400000000000137</v>
      </c>
      <c r="D468" s="306">
        <f t="shared" ca="1" si="211"/>
        <v>-0.82675927857494969</v>
      </c>
      <c r="E468" s="307">
        <f t="shared" ca="1" si="212"/>
        <v>-4.0729381855039017</v>
      </c>
      <c r="F468" s="304">
        <f t="shared" ca="1" si="213"/>
        <v>4.1560024503897477</v>
      </c>
      <c r="G468" s="306">
        <f t="shared" ca="1" si="214"/>
        <v>12.745120506631883</v>
      </c>
      <c r="H468" s="307">
        <f t="shared" ca="1" si="215"/>
        <v>-89.422153398099141</v>
      </c>
      <c r="I468" s="304">
        <f t="shared" ca="1" si="216"/>
        <v>90.325852418240387</v>
      </c>
      <c r="J468" s="306">
        <f t="shared" ca="1" si="217"/>
        <v>737.37849387598033</v>
      </c>
      <c r="K468" s="307">
        <f t="shared" ca="1" si="218"/>
        <v>1439.6169623102201</v>
      </c>
      <c r="L468" s="304">
        <f t="shared" ca="1" si="203"/>
        <v>1617.4745875599142</v>
      </c>
      <c r="M468" s="306">
        <f t="shared" ca="1" si="219"/>
        <v>-1.4292222873492435</v>
      </c>
      <c r="N468" s="304">
        <f t="shared" ca="1" si="220"/>
        <v>-81.88840505114544</v>
      </c>
      <c r="P468" s="310">
        <f t="shared" ca="1" si="221"/>
        <v>23</v>
      </c>
      <c r="Q468" s="304">
        <f t="shared" ca="1" si="222"/>
        <v>0</v>
      </c>
      <c r="R468" s="306">
        <f t="shared" ca="1" si="223"/>
        <v>0</v>
      </c>
      <c r="S468" s="307">
        <f t="shared" ca="1" si="224"/>
        <v>4.5130000000000043</v>
      </c>
      <c r="T468" s="304">
        <f t="shared" ca="1" si="204"/>
        <v>44.272530000000046</v>
      </c>
      <c r="U468" s="311">
        <f t="shared" ca="1" si="205"/>
        <v>0</v>
      </c>
      <c r="V468" s="306">
        <f t="shared" ca="1" si="206"/>
        <v>1.0604885927365009</v>
      </c>
      <c r="W468" s="304">
        <f t="shared" ca="1" si="207"/>
        <v>26.410712330082177</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3.913369000046937</v>
      </c>
      <c r="AH468" s="304">
        <f t="shared" ca="1" si="231"/>
        <v>-5.7963272136810078</v>
      </c>
    </row>
    <row r="469" spans="1:34" x14ac:dyDescent="0.2">
      <c r="A469" s="347">
        <f t="shared" ca="1" si="209"/>
        <v>0.1</v>
      </c>
      <c r="B469" s="304">
        <f t="shared" ca="1" si="210"/>
        <v>28.500000000000139</v>
      </c>
      <c r="D469" s="306">
        <f t="shared" ca="1" si="211"/>
        <v>-0.82574634240040734</v>
      </c>
      <c r="E469" s="307">
        <f t="shared" ca="1" si="212"/>
        <v>-4.0164089500271061</v>
      </c>
      <c r="F469" s="304">
        <f t="shared" ca="1" si="213"/>
        <v>4.1004143541653804</v>
      </c>
      <c r="G469" s="306">
        <f t="shared" ca="1" si="214"/>
        <v>12.662545872391842</v>
      </c>
      <c r="H469" s="307">
        <f t="shared" ca="1" si="215"/>
        <v>-89.823794293101855</v>
      </c>
      <c r="I469" s="304">
        <f t="shared" ca="1" si="216"/>
        <v>90.7119291448479</v>
      </c>
      <c r="J469" s="306">
        <f t="shared" ca="1" si="217"/>
        <v>738.64887719493152</v>
      </c>
      <c r="K469" s="307">
        <f t="shared" ca="1" si="218"/>
        <v>1430.65466492566</v>
      </c>
      <c r="L469" s="304">
        <f t="shared" ca="1" si="203"/>
        <v>1610.0853809829109</v>
      </c>
      <c r="M469" s="306">
        <f t="shared" ca="1" si="219"/>
        <v>-1.4307482245128826</v>
      </c>
      <c r="N469" s="304">
        <f t="shared" ca="1" si="220"/>
        <v>-81.975834810424132</v>
      </c>
      <c r="P469" s="310">
        <f t="shared" ca="1" si="221"/>
        <v>23</v>
      </c>
      <c r="Q469" s="304">
        <f t="shared" ca="1" si="222"/>
        <v>0</v>
      </c>
      <c r="R469" s="306">
        <f t="shared" ca="1" si="223"/>
        <v>0</v>
      </c>
      <c r="S469" s="307">
        <f t="shared" ca="1" si="224"/>
        <v>4.5130000000000043</v>
      </c>
      <c r="T469" s="304">
        <f t="shared" ca="1" si="204"/>
        <v>44.272530000000046</v>
      </c>
      <c r="U469" s="311">
        <f t="shared" ca="1" si="205"/>
        <v>0</v>
      </c>
      <c r="V469" s="306">
        <f t="shared" ca="1" si="206"/>
        <v>1.0614443838104271</v>
      </c>
      <c r="W469" s="304">
        <f t="shared" ca="1" si="207"/>
        <v>26.660974873427197</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3.8597111597987617</v>
      </c>
      <c r="AH469" s="304">
        <f t="shared" ca="1" si="231"/>
        <v>-5.8521409993534572</v>
      </c>
    </row>
    <row r="470" spans="1:34" x14ac:dyDescent="0.2">
      <c r="A470" s="347">
        <f t="shared" ca="1" si="209"/>
        <v>0.1</v>
      </c>
      <c r="B470" s="304">
        <f t="shared" ca="1" si="210"/>
        <v>28.60000000000014</v>
      </c>
      <c r="D470" s="306">
        <f t="shared" ca="1" si="211"/>
        <v>-0.82464555178043186</v>
      </c>
      <c r="E470" s="307">
        <f t="shared" ca="1" si="212"/>
        <v>-3.9602448911677417</v>
      </c>
      <c r="F470" s="304">
        <f t="shared" ca="1" si="213"/>
        <v>4.0451921937148363</v>
      </c>
      <c r="G470" s="306">
        <f t="shared" ca="1" si="214"/>
        <v>12.580081317213798</v>
      </c>
      <c r="H470" s="307">
        <f t="shared" ca="1" si="215"/>
        <v>-90.219818782218624</v>
      </c>
      <c r="I470" s="304">
        <f t="shared" ca="1" si="216"/>
        <v>91.092667910453031</v>
      </c>
      <c r="J470" s="306">
        <f t="shared" ca="1" si="217"/>
        <v>739.91100855441175</v>
      </c>
      <c r="K470" s="307">
        <f t="shared" ca="1" si="218"/>
        <v>1421.6524842718939</v>
      </c>
      <c r="L470" s="304">
        <f t="shared" ca="1" si="203"/>
        <v>1602.6740425353044</v>
      </c>
      <c r="M470" s="306">
        <f t="shared" ca="1" si="219"/>
        <v>-1.4322515131603002</v>
      </c>
      <c r="N470" s="304">
        <f t="shared" ca="1" si="220"/>
        <v>-82.061966905311081</v>
      </c>
      <c r="P470" s="310">
        <f t="shared" ca="1" si="221"/>
        <v>23</v>
      </c>
      <c r="Q470" s="304">
        <f t="shared" ca="1" si="222"/>
        <v>0</v>
      </c>
      <c r="R470" s="306">
        <f t="shared" ca="1" si="223"/>
        <v>0</v>
      </c>
      <c r="S470" s="307">
        <f t="shared" ca="1" si="224"/>
        <v>4.5130000000000043</v>
      </c>
      <c r="T470" s="304">
        <f t="shared" ca="1" si="204"/>
        <v>44.272530000000046</v>
      </c>
      <c r="U470" s="311">
        <f t="shared" ca="1" si="205"/>
        <v>0</v>
      </c>
      <c r="V470" s="306">
        <f t="shared" ca="1" si="206"/>
        <v>1.0624052333720078</v>
      </c>
      <c r="W470" s="304">
        <f t="shared" ca="1" si="207"/>
        <v>26.909586291723315</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3.8063583652303556</v>
      </c>
      <c r="AH470" s="304">
        <f t="shared" ca="1" si="231"/>
        <v>-5.9075946982998389</v>
      </c>
    </row>
    <row r="471" spans="1:34" x14ac:dyDescent="0.2">
      <c r="A471" s="347">
        <f t="shared" ca="1" si="209"/>
        <v>0.1</v>
      </c>
      <c r="B471" s="304">
        <f t="shared" ca="1" si="210"/>
        <v>28.700000000000141</v>
      </c>
      <c r="D471" s="306">
        <f t="shared" ca="1" si="211"/>
        <v>-0.82345849464173393</v>
      </c>
      <c r="E471" s="307">
        <f t="shared" ca="1" si="212"/>
        <v>-3.9044518331849787</v>
      </c>
      <c r="F471" s="304">
        <f t="shared" ca="1" si="213"/>
        <v>3.9903418412536</v>
      </c>
      <c r="G471" s="306">
        <f t="shared" ca="1" si="214"/>
        <v>12.497735467749624</v>
      </c>
      <c r="H471" s="307">
        <f t="shared" ca="1" si="215"/>
        <v>-90.610263965537115</v>
      </c>
      <c r="I471" s="304">
        <f t="shared" ca="1" si="216"/>
        <v>91.468100055298848</v>
      </c>
      <c r="J471" s="306">
        <f t="shared" ca="1" si="217"/>
        <v>741.16489939365988</v>
      </c>
      <c r="K471" s="307">
        <f t="shared" ca="1" si="218"/>
        <v>1412.610980134506</v>
      </c>
      <c r="L471" s="304">
        <f t="shared" ca="1" si="203"/>
        <v>1595.2414203780515</v>
      </c>
      <c r="M471" s="306">
        <f t="shared" ca="1" si="219"/>
        <v>-1.4337326648371227</v>
      </c>
      <c r="N471" s="304">
        <f t="shared" ca="1" si="220"/>
        <v>-82.146830645211736</v>
      </c>
      <c r="P471" s="310">
        <f t="shared" ca="1" si="221"/>
        <v>23</v>
      </c>
      <c r="Q471" s="304">
        <f t="shared" ca="1" si="222"/>
        <v>0</v>
      </c>
      <c r="R471" s="306">
        <f t="shared" ca="1" si="223"/>
        <v>0</v>
      </c>
      <c r="S471" s="307">
        <f t="shared" ca="1" si="224"/>
        <v>4.5130000000000043</v>
      </c>
      <c r="T471" s="304">
        <f t="shared" ca="1" si="204"/>
        <v>44.272530000000046</v>
      </c>
      <c r="U471" s="311">
        <f t="shared" ca="1" si="205"/>
        <v>0</v>
      </c>
      <c r="V471" s="306">
        <f t="shared" ca="1" si="206"/>
        <v>1.0633710933458618</v>
      </c>
      <c r="W471" s="304">
        <f t="shared" ca="1" si="207"/>
        <v>27.15652165798582</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3.7533181303461767</v>
      </c>
      <c r="AH471" s="304">
        <f t="shared" ca="1" si="231"/>
        <v>-5.9626825374968515</v>
      </c>
    </row>
    <row r="472" spans="1:34" x14ac:dyDescent="0.2">
      <c r="A472" s="347">
        <f t="shared" ca="1" si="209"/>
        <v>0.1</v>
      </c>
      <c r="B472" s="304">
        <f t="shared" ca="1" si="210"/>
        <v>28.800000000000143</v>
      </c>
      <c r="D472" s="306">
        <f t="shared" ca="1" si="211"/>
        <v>-0.82218675997519153</v>
      </c>
      <c r="E472" s="307">
        <f t="shared" ca="1" si="212"/>
        <v>-3.8490353482384725</v>
      </c>
      <c r="F472" s="304">
        <f t="shared" ca="1" si="213"/>
        <v>3.9358689231563289</v>
      </c>
      <c r="G472" s="306">
        <f t="shared" ca="1" si="214"/>
        <v>12.415516791752106</v>
      </c>
      <c r="H472" s="307">
        <f t="shared" ca="1" si="215"/>
        <v>-90.995167500360964</v>
      </c>
      <c r="I472" s="304">
        <f t="shared" ca="1" si="216"/>
        <v>91.838257636047445</v>
      </c>
      <c r="J472" s="306">
        <f t="shared" ca="1" si="217"/>
        <v>742.41056200663502</v>
      </c>
      <c r="K472" s="307">
        <f t="shared" ca="1" si="218"/>
        <v>1403.5307085612112</v>
      </c>
      <c r="L472" s="304">
        <f t="shared" ca="1" si="203"/>
        <v>1587.7883651335096</v>
      </c>
      <c r="M472" s="306">
        <f t="shared" ca="1" si="219"/>
        <v>-1.4351921752429866</v>
      </c>
      <c r="N472" s="304">
        <f t="shared" ca="1" si="220"/>
        <v>-82.230454431623173</v>
      </c>
      <c r="P472" s="310">
        <f t="shared" ca="1" si="221"/>
        <v>23</v>
      </c>
      <c r="Q472" s="304">
        <f t="shared" ca="1" si="222"/>
        <v>0</v>
      </c>
      <c r="R472" s="306">
        <f t="shared" ca="1" si="223"/>
        <v>0</v>
      </c>
      <c r="S472" s="307">
        <f t="shared" ca="1" si="224"/>
        <v>4.5130000000000043</v>
      </c>
      <c r="T472" s="304">
        <f t="shared" ca="1" si="204"/>
        <v>44.272530000000046</v>
      </c>
      <c r="U472" s="311">
        <f t="shared" ca="1" si="205"/>
        <v>0</v>
      </c>
      <c r="V472" s="306">
        <f t="shared" ca="1" si="206"/>
        <v>1.0643419159298078</v>
      </c>
      <c r="W472" s="304">
        <f t="shared" ca="1" si="207"/>
        <v>27.401757157784434</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3.7005976518663477</v>
      </c>
      <c r="AH472" s="304">
        <f t="shared" ca="1" si="231"/>
        <v>-6.0173989935709713</v>
      </c>
    </row>
    <row r="473" spans="1:34" x14ac:dyDescent="0.2">
      <c r="A473" s="347">
        <f t="shared" ca="1" si="209"/>
        <v>0.1</v>
      </c>
      <c r="B473" s="304">
        <f t="shared" ca="1" si="210"/>
        <v>28.900000000000144</v>
      </c>
      <c r="D473" s="306">
        <f t="shared" ca="1" si="211"/>
        <v>-0.82083193691494649</v>
      </c>
      <c r="E473" s="307">
        <f t="shared" ca="1" si="212"/>
        <v>-3.7940007595301575</v>
      </c>
      <c r="F473" s="304">
        <f t="shared" ca="1" si="213"/>
        <v>3.8817788231653481</v>
      </c>
      <c r="G473" s="306">
        <f t="shared" ca="1" si="214"/>
        <v>12.333433598060612</v>
      </c>
      <c r="H473" s="307">
        <f t="shared" ca="1" si="215"/>
        <v>-91.374567576313979</v>
      </c>
      <c r="I473" s="304">
        <f t="shared" ca="1" si="216"/>
        <v>92.203173394824873</v>
      </c>
      <c r="J473" s="306">
        <f t="shared" ca="1" si="217"/>
        <v>743.64800952612563</v>
      </c>
      <c r="K473" s="307">
        <f t="shared" ca="1" si="218"/>
        <v>1394.4122218073774</v>
      </c>
      <c r="L473" s="304">
        <f t="shared" ca="1" si="203"/>
        <v>1580.3157299723227</v>
      </c>
      <c r="M473" s="306">
        <f t="shared" ca="1" si="219"/>
        <v>-1.4366305248350042</v>
      </c>
      <c r="N473" s="304">
        <f t="shared" ca="1" si="220"/>
        <v>-82.312865792710141</v>
      </c>
      <c r="P473" s="310">
        <f t="shared" ca="1" si="221"/>
        <v>23</v>
      </c>
      <c r="Q473" s="304">
        <f t="shared" ca="1" si="222"/>
        <v>0</v>
      </c>
      <c r="R473" s="306">
        <f t="shared" ca="1" si="223"/>
        <v>0</v>
      </c>
      <c r="S473" s="307">
        <f t="shared" ca="1" si="224"/>
        <v>4.5130000000000043</v>
      </c>
      <c r="T473" s="304">
        <f t="shared" ca="1" si="204"/>
        <v>44.272530000000046</v>
      </c>
      <c r="U473" s="311">
        <f t="shared" ca="1" si="205"/>
        <v>0</v>
      </c>
      <c r="V473" s="306">
        <f t="shared" ca="1" si="206"/>
        <v>1.0653176535999516</v>
      </c>
      <c r="W473" s="304">
        <f t="shared" ca="1" si="207"/>
        <v>27.645270074717786</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3.6482038154702661</v>
      </c>
      <c r="AH473" s="304">
        <f t="shared" ca="1" si="231"/>
        <v>-6.0717387896708193</v>
      </c>
    </row>
    <row r="474" spans="1:34" x14ac:dyDescent="0.2">
      <c r="A474" s="347">
        <f t="shared" ca="1" si="209"/>
        <v>0.1</v>
      </c>
      <c r="B474" s="304">
        <f t="shared" ca="1" si="210"/>
        <v>29.000000000000146</v>
      </c>
      <c r="D474" s="306">
        <f t="shared" ca="1" si="211"/>
        <v>-0.81939561384591586</v>
      </c>
      <c r="E474" s="307">
        <f t="shared" ca="1" si="212"/>
        <v>-3.7393531445393933</v>
      </c>
      <c r="F474" s="304">
        <f t="shared" ca="1" si="213"/>
        <v>3.8280766856956476</v>
      </c>
      <c r="G474" s="306">
        <f t="shared" ca="1" si="214"/>
        <v>12.25149403667602</v>
      </c>
      <c r="H474" s="307">
        <f t="shared" ca="1" si="215"/>
        <v>-91.748502890767924</v>
      </c>
      <c r="I474" s="304">
        <f t="shared" ca="1" si="216"/>
        <v>92.562880728875115</v>
      </c>
      <c r="J474" s="306">
        <f t="shared" ca="1" si="217"/>
        <v>744.87725590786249</v>
      </c>
      <c r="K474" s="307">
        <f t="shared" ca="1" si="218"/>
        <v>1385.2560682840233</v>
      </c>
      <c r="L474" s="304">
        <f t="shared" ca="1" si="203"/>
        <v>1572.8243707059405</v>
      </c>
      <c r="M474" s="306">
        <f t="shared" ca="1" si="219"/>
        <v>-1.438048179404259</v>
      </c>
      <c r="N474" s="304">
        <f t="shared" ca="1" si="220"/>
        <v>-82.394091416335868</v>
      </c>
      <c r="P474" s="310">
        <f t="shared" ca="1" si="221"/>
        <v>23</v>
      </c>
      <c r="Q474" s="304">
        <f t="shared" ca="1" si="222"/>
        <v>0</v>
      </c>
      <c r="R474" s="306">
        <f t="shared" ca="1" si="223"/>
        <v>0</v>
      </c>
      <c r="S474" s="307">
        <f t="shared" ca="1" si="224"/>
        <v>4.5130000000000043</v>
      </c>
      <c r="T474" s="304">
        <f t="shared" ca="1" si="204"/>
        <v>44.272530000000046</v>
      </c>
      <c r="U474" s="311">
        <f t="shared" ca="1" si="205"/>
        <v>0</v>
      </c>
      <c r="V474" s="306">
        <f t="shared" ca="1" si="206"/>
        <v>1.0662982591155765</v>
      </c>
      <c r="W474" s="304">
        <f t="shared" ca="1" si="207"/>
        <v>27.887038775503704</v>
      </c>
      <c r="Y474" s="314" t="str">
        <f t="shared" ca="1" si="225"/>
        <v/>
      </c>
      <c r="Z474" s="315" t="str">
        <f t="shared" ca="1" si="226"/>
        <v/>
      </c>
      <c r="AA474" s="316" t="str">
        <f t="shared" ca="1" si="227"/>
        <v/>
      </c>
      <c r="AC474" s="310">
        <f t="shared" ca="1" si="228"/>
        <v>29.000000000000146</v>
      </c>
      <c r="AD474" s="323">
        <f t="shared" ca="1" si="229"/>
        <v>744.87725590786249</v>
      </c>
      <c r="AE474" s="324" t="e">
        <f t="shared" ca="1" si="208"/>
        <v>#N/A</v>
      </c>
      <c r="AG474" s="306">
        <f t="shared" ca="1" si="230"/>
        <v>3.5961432019661563</v>
      </c>
      <c r="AH474" s="304">
        <f t="shared" ca="1" si="231"/>
        <v>-6.1256968922485617</v>
      </c>
    </row>
    <row r="475" spans="1:34" x14ac:dyDescent="0.2">
      <c r="A475" s="347">
        <f t="shared" ca="1" si="209"/>
        <v>0.1</v>
      </c>
      <c r="B475" s="304">
        <f t="shared" ca="1" si="210"/>
        <v>29.100000000000147</v>
      </c>
      <c r="D475" s="306">
        <f t="shared" ca="1" si="211"/>
        <v>-0.81787937753949547</v>
      </c>
      <c r="E475" s="307">
        <f t="shared" ca="1" si="212"/>
        <v>-3.6850973383454493</v>
      </c>
      <c r="F475" s="304">
        <f t="shared" ca="1" si="213"/>
        <v>3.7747674192306349</v>
      </c>
      <c r="G475" s="306">
        <f t="shared" ca="1" si="214"/>
        <v>12.16970609892207</v>
      </c>
      <c r="H475" s="307">
        <f t="shared" ca="1" si="215"/>
        <v>-92.117012624602467</v>
      </c>
      <c r="I475" s="304">
        <f t="shared" ca="1" si="216"/>
        <v>92.917413660816621</v>
      </c>
      <c r="J475" s="306">
        <f t="shared" ca="1" si="217"/>
        <v>746.0983159146424</v>
      </c>
      <c r="K475" s="307">
        <f t="shared" ca="1" si="218"/>
        <v>1376.0627925082547</v>
      </c>
      <c r="L475" s="304">
        <f t="shared" ca="1" si="203"/>
        <v>1565.3151458847774</v>
      </c>
      <c r="M475" s="306">
        <f t="shared" ca="1" si="219"/>
        <v>-1.439445590626711</v>
      </c>
      <c r="N475" s="304">
        <f t="shared" ca="1" si="220"/>
        <v>-82.474157181626595</v>
      </c>
      <c r="P475" s="310">
        <f t="shared" ca="1" si="221"/>
        <v>23</v>
      </c>
      <c r="Q475" s="304">
        <f t="shared" ca="1" si="222"/>
        <v>0</v>
      </c>
      <c r="R475" s="306">
        <f t="shared" ca="1" si="223"/>
        <v>0</v>
      </c>
      <c r="S475" s="307">
        <f t="shared" ca="1" si="224"/>
        <v>4.5130000000000043</v>
      </c>
      <c r="T475" s="304">
        <f t="shared" ca="1" si="204"/>
        <v>44.272530000000046</v>
      </c>
      <c r="U475" s="311">
        <f t="shared" ca="1" si="205"/>
        <v>0</v>
      </c>
      <c r="V475" s="306">
        <f t="shared" ca="1" si="206"/>
        <v>1.067283685523847</v>
      </c>
      <c r="W475" s="304">
        <f t="shared" ca="1" si="207"/>
        <v>28.12704269471163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3.544422093390593</v>
      </c>
      <c r="AH475" s="304">
        <f t="shared" ca="1" si="231"/>
        <v>-6.1792685077561886</v>
      </c>
    </row>
    <row r="476" spans="1:34" x14ac:dyDescent="0.2">
      <c r="A476" s="347">
        <f t="shared" ca="1" si="209"/>
        <v>0.1</v>
      </c>
      <c r="B476" s="304">
        <f t="shared" ca="1" si="210"/>
        <v>29.200000000000149</v>
      </c>
      <c r="D476" s="306">
        <f t="shared" ca="1" si="211"/>
        <v>-0.81628481231722783</v>
      </c>
      <c r="E476" s="307">
        <f t="shared" ca="1" si="212"/>
        <v>-3.6312379370313952</v>
      </c>
      <c r="F476" s="304">
        <f t="shared" ca="1" si="213"/>
        <v>3.7218556998029619</v>
      </c>
      <c r="G476" s="306">
        <f t="shared" ca="1" si="214"/>
        <v>12.088077617690347</v>
      </c>
      <c r="H476" s="307">
        <f t="shared" ca="1" si="215"/>
        <v>-92.480136418305605</v>
      </c>
      <c r="I476" s="304">
        <f t="shared" ca="1" si="216"/>
        <v>93.266806809495321</v>
      </c>
      <c r="J476" s="306">
        <f t="shared" ca="1" si="217"/>
        <v>747.31120510047299</v>
      </c>
      <c r="K476" s="307">
        <f t="shared" ca="1" si="218"/>
        <v>1366.8329350561094</v>
      </c>
      <c r="L476" s="304">
        <f t="shared" ca="1" si="203"/>
        <v>1557.7889169020364</v>
      </c>
      <c r="M476" s="306">
        <f t="shared" ca="1" si="219"/>
        <v>-1.4408231965898119</v>
      </c>
      <c r="N476" s="304">
        <f t="shared" ca="1" si="220"/>
        <v>-82.553088189144333</v>
      </c>
      <c r="P476" s="310">
        <f t="shared" ca="1" si="221"/>
        <v>23</v>
      </c>
      <c r="Q476" s="304">
        <f t="shared" ca="1" si="222"/>
        <v>0</v>
      </c>
      <c r="R476" s="306">
        <f t="shared" ca="1" si="223"/>
        <v>0</v>
      </c>
      <c r="S476" s="307">
        <f t="shared" ca="1" si="224"/>
        <v>4.5130000000000043</v>
      </c>
      <c r="T476" s="304">
        <f t="shared" ca="1" si="204"/>
        <v>44.272530000000046</v>
      </c>
      <c r="U476" s="311">
        <f t="shared" ca="1" si="205"/>
        <v>0</v>
      </c>
      <c r="V476" s="306">
        <f t="shared" ca="1" si="206"/>
        <v>1.0682738861643242</v>
      </c>
      <c r="W476" s="304">
        <f t="shared" ca="1" si="207"/>
        <v>28.365262319162948</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3.4930464790413289</v>
      </c>
      <c r="AH476" s="304">
        <f t="shared" ca="1" si="231"/>
        <v>-6.2324490792624871</v>
      </c>
    </row>
    <row r="477" spans="1:34" x14ac:dyDescent="0.2">
      <c r="A477" s="347">
        <f t="shared" ca="1" si="209"/>
        <v>0.1</v>
      </c>
      <c r="B477" s="304">
        <f t="shared" ca="1" si="210"/>
        <v>29.30000000000015</v>
      </c>
      <c r="D477" s="306">
        <f t="shared" ca="1" si="211"/>
        <v>-0.81461349924220072</v>
      </c>
      <c r="E477" s="307">
        <f t="shared" ca="1" si="212"/>
        <v>-3.5777793011635</v>
      </c>
      <c r="F477" s="304">
        <f t="shared" ca="1" si="213"/>
        <v>3.6693459745548123</v>
      </c>
      <c r="G477" s="306">
        <f t="shared" ca="1" si="214"/>
        <v>12.006616267766127</v>
      </c>
      <c r="H477" s="307">
        <f t="shared" ca="1" si="215"/>
        <v>-92.837914348421961</v>
      </c>
      <c r="I477" s="304">
        <f t="shared" ca="1" si="216"/>
        <v>93.611095361427743</v>
      </c>
      <c r="J477" s="306">
        <f t="shared" ca="1" si="217"/>
        <v>748.5159397947458</v>
      </c>
      <c r="K477" s="307">
        <f t="shared" ca="1" si="218"/>
        <v>1357.567032517773</v>
      </c>
      <c r="L477" s="304">
        <f t="shared" ca="1" si="203"/>
        <v>1550.2465481032118</v>
      </c>
      <c r="M477" s="306">
        <f t="shared" ca="1" si="219"/>
        <v>-1.4421814222960594</v>
      </c>
      <c r="N477" s="304">
        <f t="shared" ca="1" si="220"/>
        <v>-82.630908789738484</v>
      </c>
      <c r="P477" s="310">
        <f t="shared" ca="1" si="221"/>
        <v>23</v>
      </c>
      <c r="Q477" s="304">
        <f t="shared" ca="1" si="222"/>
        <v>0</v>
      </c>
      <c r="R477" s="306">
        <f t="shared" ca="1" si="223"/>
        <v>0</v>
      </c>
      <c r="S477" s="307">
        <f t="shared" ca="1" si="224"/>
        <v>4.5130000000000043</v>
      </c>
      <c r="T477" s="304">
        <f t="shared" ca="1" si="204"/>
        <v>44.272530000000046</v>
      </c>
      <c r="U477" s="311">
        <f t="shared" ca="1" si="205"/>
        <v>0</v>
      </c>
      <c r="V477" s="306">
        <f t="shared" ca="1" si="206"/>
        <v>1.0692688146732952</v>
      </c>
      <c r="W477" s="304">
        <f t="shared" ca="1" si="207"/>
        <v>28.601679172024063</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3.4420220614462975</v>
      </c>
      <c r="AH477" s="304">
        <f t="shared" ca="1" si="231"/>
        <v>-6.2852342829964369</v>
      </c>
    </row>
    <row r="478" spans="1:34" x14ac:dyDescent="0.2">
      <c r="A478" s="347">
        <f t="shared" ca="1" si="209"/>
        <v>0.1</v>
      </c>
      <c r="B478" s="304">
        <f t="shared" ca="1" si="210"/>
        <v>29.400000000000151</v>
      </c>
      <c r="D478" s="306">
        <f t="shared" ca="1" si="211"/>
        <v>-0.8128670153378913</v>
      </c>
      <c r="E478" s="307">
        <f t="shared" ca="1" si="212"/>
        <v>-3.524725559340542</v>
      </c>
      <c r="F478" s="304">
        <f t="shared" ca="1" si="213"/>
        <v>3.6172424653723212</v>
      </c>
      <c r="G478" s="306">
        <f t="shared" ca="1" si="214"/>
        <v>11.925329566232337</v>
      </c>
      <c r="H478" s="307">
        <f t="shared" ca="1" si="215"/>
        <v>-93.190386904356018</v>
      </c>
      <c r="I478" s="304">
        <f t="shared" ca="1" si="216"/>
        <v>93.950315042829018</v>
      </c>
      <c r="J478" s="306">
        <f t="shared" ca="1" si="217"/>
        <v>749.71253708644576</v>
      </c>
      <c r="K478" s="307">
        <f t="shared" ca="1" si="218"/>
        <v>1348.2656174551341</v>
      </c>
      <c r="L478" s="304">
        <f t="shared" ca="1" si="203"/>
        <v>1542.6889069012809</v>
      </c>
      <c r="M478" s="306">
        <f t="shared" ca="1" si="219"/>
        <v>-1.443520680144643</v>
      </c>
      <c r="N478" s="304">
        <f t="shared" ca="1" si="220"/>
        <v>-82.707642612142095</v>
      </c>
      <c r="P478" s="310">
        <f t="shared" ca="1" si="221"/>
        <v>23</v>
      </c>
      <c r="Q478" s="304">
        <f t="shared" ca="1" si="222"/>
        <v>0</v>
      </c>
      <c r="R478" s="306">
        <f t="shared" ca="1" si="223"/>
        <v>0</v>
      </c>
      <c r="S478" s="307">
        <f t="shared" ca="1" si="224"/>
        <v>4.5130000000000043</v>
      </c>
      <c r="T478" s="304">
        <f t="shared" ca="1" si="204"/>
        <v>44.272530000000046</v>
      </c>
      <c r="U478" s="311">
        <f t="shared" ca="1" si="205"/>
        <v>0</v>
      </c>
      <c r="V478" s="306">
        <f t="shared" ca="1" si="206"/>
        <v>1.0702684249879195</v>
      </c>
      <c r="W478" s="304">
        <f t="shared" ca="1" si="207"/>
        <v>28.836275796617247</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3.3913542622713155</v>
      </c>
      <c r="AH478" s="304">
        <f t="shared" ca="1" si="231"/>
        <v>-6.3376200248225203</v>
      </c>
    </row>
    <row r="479" spans="1:34" x14ac:dyDescent="0.2">
      <c r="A479" s="347">
        <f t="shared" ca="1" si="209"/>
        <v>0.1</v>
      </c>
      <c r="B479" s="304">
        <f t="shared" ca="1" si="210"/>
        <v>29.500000000000153</v>
      </c>
      <c r="D479" s="306">
        <f t="shared" ca="1" si="211"/>
        <v>-0.81104693283420914</v>
      </c>
      <c r="E479" s="307">
        <f t="shared" ca="1" si="212"/>
        <v>-3.4720806118073346</v>
      </c>
      <c r="F479" s="304">
        <f t="shared" ca="1" si="213"/>
        <v>3.5655491725887294</v>
      </c>
      <c r="G479" s="306">
        <f t="shared" ca="1" si="214"/>
        <v>11.844224872948915</v>
      </c>
      <c r="H479" s="307">
        <f t="shared" ca="1" si="215"/>
        <v>-93.537594965536755</v>
      </c>
      <c r="I479" s="304">
        <f t="shared" ca="1" si="216"/>
        <v>94.284502092219739</v>
      </c>
      <c r="J479" s="306">
        <f t="shared" ca="1" si="217"/>
        <v>750.90101480840485</v>
      </c>
      <c r="K479" s="307">
        <f t="shared" ca="1" si="218"/>
        <v>1338.9292183616394</v>
      </c>
      <c r="L479" s="304">
        <f t="shared" ca="1" si="203"/>
        <v>1535.1168638976001</v>
      </c>
      <c r="M479" s="306">
        <f t="shared" ca="1" si="219"/>
        <v>-1.4448413703922784</v>
      </c>
      <c r="N479" s="304">
        <f t="shared" ca="1" si="220"/>
        <v>-82.783312589375697</v>
      </c>
      <c r="P479" s="310">
        <f t="shared" ca="1" si="221"/>
        <v>23</v>
      </c>
      <c r="Q479" s="304">
        <f t="shared" ca="1" si="222"/>
        <v>0</v>
      </c>
      <c r="R479" s="306">
        <f t="shared" ca="1" si="223"/>
        <v>0</v>
      </c>
      <c r="S479" s="307">
        <f t="shared" ca="1" si="224"/>
        <v>4.5130000000000043</v>
      </c>
      <c r="T479" s="304">
        <f t="shared" ca="1" si="204"/>
        <v>44.272530000000046</v>
      </c>
      <c r="U479" s="311">
        <f t="shared" ca="1" si="205"/>
        <v>0</v>
      </c>
      <c r="V479" s="306">
        <f t="shared" ca="1" si="206"/>
        <v>1.0712726713501948</v>
      </c>
      <c r="W479" s="304">
        <f t="shared" ca="1" si="207"/>
        <v>29.069035739973156</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3.3410482281684208</v>
      </c>
      <c r="AH479" s="304">
        <f t="shared" ca="1" si="231"/>
        <v>-6.3896024366534947</v>
      </c>
    </row>
    <row r="480" spans="1:34" x14ac:dyDescent="0.2">
      <c r="A480" s="347">
        <f t="shared" ca="1" si="209"/>
        <v>0.1</v>
      </c>
      <c r="B480" s="304">
        <f t="shared" ca="1" si="210"/>
        <v>29.600000000000154</v>
      </c>
      <c r="D480" s="306">
        <f t="shared" ca="1" si="211"/>
        <v>-0.80915481844042625</v>
      </c>
      <c r="E480" s="307">
        <f t="shared" ca="1" si="212"/>
        <v>-3.4198481341270721</v>
      </c>
      <c r="F480" s="304">
        <f t="shared" ca="1" si="213"/>
        <v>3.5142698787511719</v>
      </c>
      <c r="G480" s="306">
        <f t="shared" ca="1" si="214"/>
        <v>11.763309391104873</v>
      </c>
      <c r="H480" s="307">
        <f t="shared" ca="1" si="215"/>
        <v>-93.879579778949463</v>
      </c>
      <c r="I480" s="304">
        <f t="shared" ca="1" si="216"/>
        <v>94.613693233606483</v>
      </c>
      <c r="J480" s="306">
        <f t="shared" ca="1" si="217"/>
        <v>752.08139152160754</v>
      </c>
      <c r="K480" s="307">
        <f t="shared" ca="1" si="218"/>
        <v>1329.5583596244151</v>
      </c>
      <c r="L480" s="304">
        <f t="shared" ca="1" si="203"/>
        <v>1527.5312930085074</v>
      </c>
      <c r="M480" s="306">
        <f t="shared" ca="1" si="219"/>
        <v>-1.446143881594258</v>
      </c>
      <c r="N480" s="304">
        <f t="shared" ca="1" si="220"/>
        <v>-82.857940984017631</v>
      </c>
      <c r="P480" s="310">
        <f t="shared" ca="1" si="221"/>
        <v>23</v>
      </c>
      <c r="Q480" s="304">
        <f t="shared" ca="1" si="222"/>
        <v>0</v>
      </c>
      <c r="R480" s="306">
        <f t="shared" ca="1" si="223"/>
        <v>0</v>
      </c>
      <c r="S480" s="307">
        <f t="shared" ca="1" si="224"/>
        <v>4.5130000000000043</v>
      </c>
      <c r="T480" s="304">
        <f t="shared" ca="1" si="204"/>
        <v>44.272530000000046</v>
      </c>
      <c r="U480" s="311">
        <f t="shared" ca="1" si="205"/>
        <v>0</v>
      </c>
      <c r="V480" s="306">
        <f t="shared" ca="1" si="206"/>
        <v>1.0722815083107435</v>
      </c>
      <c r="W480" s="304">
        <f t="shared" ca="1" si="207"/>
        <v>29.299943536148522</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3.2911088365665959</v>
      </c>
      <c r="AH480" s="304">
        <f t="shared" ca="1" si="231"/>
        <v>-6.4411778728059224</v>
      </c>
    </row>
    <row r="481" spans="1:34" x14ac:dyDescent="0.2">
      <c r="A481" s="347">
        <f t="shared" ca="1" si="209"/>
        <v>0.1</v>
      </c>
      <c r="B481" s="304">
        <f t="shared" ca="1" si="210"/>
        <v>29.700000000000156</v>
      </c>
      <c r="D481" s="306">
        <f t="shared" ca="1" si="211"/>
        <v>-0.80719223264469564</v>
      </c>
      <c r="E481" s="307">
        <f t="shared" ca="1" si="212"/>
        <v>-3.3680315809071413</v>
      </c>
      <c r="F481" s="304">
        <f t="shared" ca="1" si="213"/>
        <v>3.4634081524460534</v>
      </c>
      <c r="G481" s="306">
        <f t="shared" ca="1" si="214"/>
        <v>11.682590167840402</v>
      </c>
      <c r="H481" s="307">
        <f t="shared" ca="1" si="215"/>
        <v>-94.21638293704018</v>
      </c>
      <c r="I481" s="304">
        <f t="shared" ca="1" si="216"/>
        <v>94.937925650230625</v>
      </c>
      <c r="J481" s="306">
        <f t="shared" ca="1" si="217"/>
        <v>753.25368649955476</v>
      </c>
      <c r="K481" s="307">
        <f t="shared" ca="1" si="218"/>
        <v>1320.1535614886157</v>
      </c>
      <c r="L481" s="304">
        <f t="shared" ca="1" si="203"/>
        <v>1519.933071597643</v>
      </c>
      <c r="M481" s="306">
        <f t="shared" ca="1" si="219"/>
        <v>-1.4474285910266924</v>
      </c>
      <c r="N481" s="304">
        <f t="shared" ca="1" si="220"/>
        <v>-82.931549412396777</v>
      </c>
      <c r="P481" s="310">
        <f t="shared" ca="1" si="221"/>
        <v>23</v>
      </c>
      <c r="Q481" s="304">
        <f t="shared" ca="1" si="222"/>
        <v>0</v>
      </c>
      <c r="R481" s="306">
        <f t="shared" ca="1" si="223"/>
        <v>0</v>
      </c>
      <c r="S481" s="307">
        <f t="shared" ca="1" si="224"/>
        <v>4.5130000000000043</v>
      </c>
      <c r="T481" s="304">
        <f t="shared" ca="1" si="204"/>
        <v>44.272530000000046</v>
      </c>
      <c r="U481" s="311">
        <f t="shared" ca="1" si="205"/>
        <v>0</v>
      </c>
      <c r="V481" s="306">
        <f t="shared" ca="1" si="206"/>
        <v>1.0732948907324249</v>
      </c>
      <c r="W481" s="304">
        <f t="shared" ca="1" si="207"/>
        <v>29.52898468933218</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3.2415407014062128</v>
      </c>
      <c r="AH481" s="304">
        <f t="shared" ca="1" si="231"/>
        <v>-6.4923429063036773</v>
      </c>
    </row>
    <row r="482" spans="1:34" x14ac:dyDescent="0.2">
      <c r="A482" s="347">
        <f t="shared" ca="1" si="209"/>
        <v>0.1</v>
      </c>
      <c r="B482" s="304">
        <f t="shared" ca="1" si="210"/>
        <v>29.800000000000157</v>
      </c>
      <c r="D482" s="306">
        <f t="shared" ca="1" si="211"/>
        <v>-0.80516072903983238</v>
      </c>
      <c r="E482" s="307">
        <f t="shared" ca="1" si="212"/>
        <v>-3.3166341895731923</v>
      </c>
      <c r="F482" s="304">
        <f t="shared" ca="1" si="213"/>
        <v>3.4129673521781276</v>
      </c>
      <c r="G482" s="306">
        <f t="shared" ca="1" si="214"/>
        <v>11.60207409493642</v>
      </c>
      <c r="H482" s="307">
        <f t="shared" ca="1" si="215"/>
        <v>-94.548046355997499</v>
      </c>
      <c r="I482" s="304">
        <f t="shared" ca="1" si="216"/>
        <v>95.257236958880171</v>
      </c>
      <c r="J482" s="306">
        <f t="shared" ca="1" si="217"/>
        <v>754.41791971269356</v>
      </c>
      <c r="K482" s="307">
        <f t="shared" ca="1" si="218"/>
        <v>1310.7153400239638</v>
      </c>
      <c r="L482" s="304">
        <f t="shared" ca="1" si="203"/>
        <v>1512.3230806139816</v>
      </c>
      <c r="M482" s="306">
        <f t="shared" ca="1" si="219"/>
        <v>-1.4486958650908619</v>
      </c>
      <c r="N482" s="304">
        <f t="shared" ca="1" si="220"/>
        <v>-83.004158867760083</v>
      </c>
      <c r="P482" s="310">
        <f t="shared" ca="1" si="221"/>
        <v>23</v>
      </c>
      <c r="Q482" s="304">
        <f t="shared" ca="1" si="222"/>
        <v>0</v>
      </c>
      <c r="R482" s="306">
        <f t="shared" ca="1" si="223"/>
        <v>0</v>
      </c>
      <c r="S482" s="307">
        <f t="shared" ca="1" si="224"/>
        <v>4.5130000000000043</v>
      </c>
      <c r="T482" s="304">
        <f t="shared" ca="1" si="204"/>
        <v>44.272530000000046</v>
      </c>
      <c r="U482" s="311">
        <f t="shared" ca="1" si="205"/>
        <v>0</v>
      </c>
      <c r="V482" s="306">
        <f t="shared" ca="1" si="206"/>
        <v>1.0743127737937728</v>
      </c>
      <c r="W482" s="304">
        <f t="shared" ca="1" si="207"/>
        <v>29.756145656761625</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3.1923481788182482</v>
      </c>
      <c r="AH482" s="304">
        <f t="shared" ca="1" si="231"/>
        <v>-6.5430943251345344</v>
      </c>
    </row>
    <row r="483" spans="1:34" x14ac:dyDescent="0.2">
      <c r="A483" s="347">
        <f t="shared" ca="1" si="209"/>
        <v>0.1</v>
      </c>
      <c r="B483" s="304">
        <f t="shared" ca="1" si="210"/>
        <v>29.900000000000158</v>
      </c>
      <c r="D483" s="306">
        <f t="shared" ca="1" si="211"/>
        <v>-0.80306185367503691</v>
      </c>
      <c r="E483" s="307">
        <f t="shared" ca="1" si="212"/>
        <v>-3.265658984186417</v>
      </c>
      <c r="F483" s="304">
        <f t="shared" ca="1" si="213"/>
        <v>3.3629506302985548</v>
      </c>
      <c r="G483" s="306">
        <f t="shared" ca="1" si="214"/>
        <v>11.521767909568917</v>
      </c>
      <c r="H483" s="307">
        <f t="shared" ca="1" si="215"/>
        <v>-94.874612254416135</v>
      </c>
      <c r="I483" s="304">
        <f t="shared" ca="1" si="216"/>
        <v>95.571665184759553</v>
      </c>
      <c r="J483" s="306">
        <f t="shared" ca="1" si="217"/>
        <v>755.57411181291877</v>
      </c>
      <c r="K483" s="307">
        <f t="shared" ca="1" si="218"/>
        <v>1301.244207093443</v>
      </c>
      <c r="L483" s="304">
        <f t="shared" ca="1" si="203"/>
        <v>1504.7022047355831</v>
      </c>
      <c r="M483" s="306">
        <f t="shared" ca="1" si="219"/>
        <v>-1.4499460597005467</v>
      </c>
      <c r="N483" s="304">
        <f t="shared" ca="1" si="220"/>
        <v>-83.07578974246502</v>
      </c>
      <c r="P483" s="310">
        <f t="shared" ca="1" si="221"/>
        <v>23</v>
      </c>
      <c r="Q483" s="304">
        <f t="shared" ca="1" si="222"/>
        <v>0</v>
      </c>
      <c r="R483" s="306">
        <f t="shared" ca="1" si="223"/>
        <v>0</v>
      </c>
      <c r="S483" s="307">
        <f t="shared" ca="1" si="224"/>
        <v>4.5130000000000043</v>
      </c>
      <c r="T483" s="304">
        <f t="shared" ca="1" si="204"/>
        <v>44.272530000000046</v>
      </c>
      <c r="U483" s="311">
        <f t="shared" ca="1" si="205"/>
        <v>0</v>
      </c>
      <c r="V483" s="306">
        <f t="shared" ca="1" si="206"/>
        <v>1.0753351129922593</v>
      </c>
      <c r="W483" s="304">
        <f t="shared" ca="1" si="207"/>
        <v>29.981413831471937</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3.1435353727490956</v>
      </c>
      <c r="AH483" s="304">
        <f t="shared" ca="1" si="231"/>
        <v>-6.5934291284647895</v>
      </c>
    </row>
    <row r="484" spans="1:34" x14ac:dyDescent="0.2">
      <c r="A484" s="347">
        <f t="shared" ca="1" si="209"/>
        <v>0.1</v>
      </c>
      <c r="B484" s="304">
        <f t="shared" ca="1" si="210"/>
        <v>30.00000000000016</v>
      </c>
      <c r="D484" s="306">
        <f t="shared" ca="1" si="211"/>
        <v>-0.80089714443320414</v>
      </c>
      <c r="E484" s="307">
        <f t="shared" ca="1" si="212"/>
        <v>-3.2151087792991007</v>
      </c>
      <c r="F484" s="304">
        <f t="shared" ca="1" si="213"/>
        <v>3.3133609369773485</v>
      </c>
      <c r="G484" s="306">
        <f t="shared" ca="1" si="214"/>
        <v>11.441678195125597</v>
      </c>
      <c r="H484" s="307">
        <f t="shared" ca="1" si="215"/>
        <v>-95.196123132346045</v>
      </c>
      <c r="I484" s="304">
        <f t="shared" ca="1" si="216"/>
        <v>95.88124873691207</v>
      </c>
      <c r="J484" s="306">
        <f t="shared" ca="1" si="217"/>
        <v>756.72228411815354</v>
      </c>
      <c r="K484" s="307">
        <f t="shared" ca="1" si="218"/>
        <v>1291.7406703241049</v>
      </c>
      <c r="L484" s="304">
        <f t="shared" ca="1" si="203"/>
        <v>1497.0713325190497</v>
      </c>
      <c r="M484" s="306">
        <f t="shared" ca="1" si="219"/>
        <v>-1.4511795206531588</v>
      </c>
      <c r="N484" s="304">
        <f t="shared" ca="1" si="220"/>
        <v>-83.146461849243877</v>
      </c>
      <c r="P484" s="310">
        <f t="shared" ca="1" si="221"/>
        <v>23</v>
      </c>
      <c r="Q484" s="304">
        <f t="shared" ca="1" si="222"/>
        <v>0</v>
      </c>
      <c r="R484" s="306">
        <f t="shared" ca="1" si="223"/>
        <v>0</v>
      </c>
      <c r="S484" s="307">
        <f t="shared" ca="1" si="224"/>
        <v>4.5130000000000043</v>
      </c>
      <c r="T484" s="304">
        <f t="shared" ca="1" si="204"/>
        <v>44.272530000000046</v>
      </c>
      <c r="U484" s="311">
        <f t="shared" ca="1" si="205"/>
        <v>0</v>
      </c>
      <c r="V484" s="306">
        <f t="shared" ca="1" si="206"/>
        <v>1.0763618641473953</v>
      </c>
      <c r="W484" s="304">
        <f t="shared" ca="1" si="207"/>
        <v>30.204777524898365</v>
      </c>
      <c r="Y484" s="314" t="str">
        <f t="shared" ca="1" si="225"/>
        <v/>
      </c>
      <c r="Z484" s="315" t="str">
        <f t="shared" ca="1" si="226"/>
        <v/>
      </c>
      <c r="AA484" s="316" t="str">
        <f t="shared" ca="1" si="227"/>
        <v/>
      </c>
      <c r="AC484" s="310">
        <f t="shared" ca="1" si="228"/>
        <v>30.00000000000016</v>
      </c>
      <c r="AD484" s="323">
        <f t="shared" ca="1" si="229"/>
        <v>756.72228411815354</v>
      </c>
      <c r="AE484" s="324" t="e">
        <f t="shared" ca="1" si="208"/>
        <v>#N/A</v>
      </c>
      <c r="AG484" s="306">
        <f t="shared" ca="1" si="230"/>
        <v>3.0951061405315592</v>
      </c>
      <c r="AH484" s="304">
        <f t="shared" ca="1" si="231"/>
        <v>-6.6433445228167312</v>
      </c>
    </row>
    <row r="485" spans="1:34" x14ac:dyDescent="0.2">
      <c r="A485" s="347">
        <f t="shared" ca="1" si="209"/>
        <v>0.1</v>
      </c>
      <c r="B485" s="304">
        <f t="shared" ca="1" si="210"/>
        <v>30.100000000000161</v>
      </c>
      <c r="D485" s="306">
        <f t="shared" ca="1" si="211"/>
        <v>-0.79866813043346141</v>
      </c>
      <c r="E485" s="307">
        <f t="shared" ca="1" si="212"/>
        <v>-3.164986183843653</v>
      </c>
      <c r="F485" s="304">
        <f t="shared" ca="1" si="213"/>
        <v>3.2642010242157715</v>
      </c>
      <c r="G485" s="306">
        <f t="shared" ca="1" si="214"/>
        <v>11.361811382082251</v>
      </c>
      <c r="H485" s="307">
        <f t="shared" ca="1" si="215"/>
        <v>-95.512621750730418</v>
      </c>
      <c r="I485" s="304">
        <f t="shared" ca="1" si="216"/>
        <v>96.1860263841901</v>
      </c>
      <c r="J485" s="306">
        <f t="shared" ca="1" si="217"/>
        <v>757.86245859701398</v>
      </c>
      <c r="K485" s="307">
        <f t="shared" ca="1" si="218"/>
        <v>1282.2052330799511</v>
      </c>
      <c r="L485" s="304">
        <f t="shared" ca="1" si="203"/>
        <v>1489.4313565546827</v>
      </c>
      <c r="M485" s="306">
        <f t="shared" ca="1" si="219"/>
        <v>-1.4523965839854518</v>
      </c>
      <c r="N485" s="304">
        <f t="shared" ca="1" si="220"/>
        <v>-83.216194441584392</v>
      </c>
      <c r="P485" s="310">
        <f t="shared" ca="1" si="221"/>
        <v>23</v>
      </c>
      <c r="Q485" s="304">
        <f t="shared" ca="1" si="222"/>
        <v>0</v>
      </c>
      <c r="R485" s="306">
        <f t="shared" ca="1" si="223"/>
        <v>0</v>
      </c>
      <c r="S485" s="307">
        <f t="shared" ca="1" si="224"/>
        <v>4.5130000000000043</v>
      </c>
      <c r="T485" s="304">
        <f t="shared" ca="1" si="204"/>
        <v>44.272530000000046</v>
      </c>
      <c r="U485" s="311">
        <f t="shared" ca="1" si="205"/>
        <v>0</v>
      </c>
      <c r="V485" s="306">
        <f t="shared" ca="1" si="206"/>
        <v>1.0773929834036631</v>
      </c>
      <c r="W485" s="304">
        <f t="shared" ca="1" si="207"/>
        <v>30.42622594935316</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3.0470640984023705</v>
      </c>
      <c r="AH485" s="304">
        <f t="shared" ca="1" si="231"/>
        <v>-6.6928379182136792</v>
      </c>
    </row>
    <row r="486" spans="1:34" x14ac:dyDescent="0.2">
      <c r="A486" s="347">
        <f t="shared" ca="1" si="209"/>
        <v>0.1</v>
      </c>
      <c r="B486" s="304">
        <f t="shared" ca="1" si="210"/>
        <v>30.200000000000163</v>
      </c>
      <c r="D486" s="306">
        <f t="shared" ca="1" si="211"/>
        <v>-0.79637633145857223</v>
      </c>
      <c r="E486" s="307">
        <f t="shared" ca="1" si="212"/>
        <v>-3.1152936050504261</v>
      </c>
      <c r="F486" s="304">
        <f t="shared" ca="1" si="213"/>
        <v>3.2154734498943531</v>
      </c>
      <c r="G486" s="306">
        <f t="shared" ca="1" si="214"/>
        <v>11.282173748936394</v>
      </c>
      <c r="H486" s="307">
        <f t="shared" ca="1" si="215"/>
        <v>-95.824151111235466</v>
      </c>
      <c r="I486" s="304">
        <f t="shared" ca="1" si="216"/>
        <v>96.486037231767781</v>
      </c>
      <c r="J486" s="306">
        <f t="shared" ca="1" si="217"/>
        <v>758.99465785356495</v>
      </c>
      <c r="K486" s="307">
        <f t="shared" ca="1" si="218"/>
        <v>1272.6383944368529</v>
      </c>
      <c r="L486" s="304">
        <f t="shared" ca="1" si="203"/>
        <v>1481.7831736273229</v>
      </c>
      <c r="M486" s="306">
        <f t="shared" ca="1" si="219"/>
        <v>-1.4535975763145426</v>
      </c>
      <c r="N486" s="304">
        <f t="shared" ca="1" si="220"/>
        <v>-83.285006233268888</v>
      </c>
      <c r="P486" s="310">
        <f t="shared" ca="1" si="221"/>
        <v>23</v>
      </c>
      <c r="Q486" s="304">
        <f t="shared" ca="1" si="222"/>
        <v>0</v>
      </c>
      <c r="R486" s="306">
        <f t="shared" ca="1" si="223"/>
        <v>0</v>
      </c>
      <c r="S486" s="307">
        <f t="shared" ca="1" si="224"/>
        <v>4.5130000000000043</v>
      </c>
      <c r="T486" s="304">
        <f t="shared" ca="1" si="204"/>
        <v>44.272530000000046</v>
      </c>
      <c r="U486" s="311">
        <f t="shared" ca="1" si="205"/>
        <v>0</v>
      </c>
      <c r="V486" s="306">
        <f t="shared" ca="1" si="206"/>
        <v>1.0784284272332816</v>
      </c>
      <c r="W486" s="304">
        <f t="shared" ca="1" si="207"/>
        <v>30.64574920039637</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2.9994126269664072</v>
      </c>
      <c r="AH486" s="304">
        <f t="shared" ca="1" si="231"/>
        <v>-6.7419069242971705</v>
      </c>
    </row>
    <row r="487" spans="1:34" x14ac:dyDescent="0.2">
      <c r="A487" s="347">
        <f t="shared" ca="1" si="209"/>
        <v>0.1</v>
      </c>
      <c r="B487" s="304">
        <f t="shared" ca="1" si="210"/>
        <v>30.300000000000164</v>
      </c>
      <c r="D487" s="306">
        <f t="shared" ca="1" si="211"/>
        <v>-0.79402325740682167</v>
      </c>
      <c r="E487" s="307">
        <f t="shared" ca="1" si="212"/>
        <v>-3.0660332523898957</v>
      </c>
      <c r="F487" s="304">
        <f t="shared" ca="1" si="213"/>
        <v>3.1671805818524938</v>
      </c>
      <c r="G487" s="306">
        <f t="shared" ca="1" si="214"/>
        <v>11.202771423195712</v>
      </c>
      <c r="H487" s="307">
        <f t="shared" ca="1" si="215"/>
        <v>-96.130754436474461</v>
      </c>
      <c r="I487" s="304">
        <f t="shared" ca="1" si="216"/>
        <v>96.781320698191166</v>
      </c>
      <c r="J487" s="306">
        <f t="shared" ca="1" si="217"/>
        <v>760.11890511217155</v>
      </c>
      <c r="K487" s="307">
        <f t="shared" ca="1" si="218"/>
        <v>1263.0406491594674</v>
      </c>
      <c r="L487" s="304">
        <f t="shared" ca="1" si="203"/>
        <v>1474.1276848828581</v>
      </c>
      <c r="M487" s="306">
        <f t="shared" ca="1" si="219"/>
        <v>-1.4547828151649425</v>
      </c>
      <c r="N487" s="304">
        <f t="shared" ca="1" si="220"/>
        <v>-83.352915417111731</v>
      </c>
      <c r="P487" s="310">
        <f t="shared" ca="1" si="221"/>
        <v>23</v>
      </c>
      <c r="Q487" s="304">
        <f t="shared" ca="1" si="222"/>
        <v>0</v>
      </c>
      <c r="R487" s="306">
        <f t="shared" ca="1" si="223"/>
        <v>0</v>
      </c>
      <c r="S487" s="307">
        <f t="shared" ca="1" si="224"/>
        <v>4.5130000000000043</v>
      </c>
      <c r="T487" s="304">
        <f t="shared" ca="1" si="204"/>
        <v>44.272530000000046</v>
      </c>
      <c r="U487" s="311">
        <f t="shared" ca="1" si="205"/>
        <v>0</v>
      </c>
      <c r="V487" s="306">
        <f t="shared" ca="1" si="206"/>
        <v>1.0794681524388181</v>
      </c>
      <c r="W487" s="304">
        <f t="shared" ca="1" si="207"/>
        <v>30.863338239120448</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2.9521548766077679</v>
      </c>
      <c r="AH487" s="304">
        <f t="shared" ca="1" si="231"/>
        <v>-6.7905493464206383</v>
      </c>
    </row>
    <row r="488" spans="1:34" x14ac:dyDescent="0.2">
      <c r="A488" s="347">
        <f t="shared" ca="1" si="209"/>
        <v>0.1</v>
      </c>
      <c r="B488" s="304">
        <f t="shared" ca="1" si="210"/>
        <v>30.400000000000166</v>
      </c>
      <c r="D488" s="306">
        <f t="shared" ca="1" si="211"/>
        <v>-0.79161040776799907</v>
      </c>
      <c r="E488" s="307">
        <f t="shared" ca="1" si="212"/>
        <v>-3.0172071415347013</v>
      </c>
      <c r="F488" s="304">
        <f t="shared" ca="1" si="213"/>
        <v>3.1193246019955376</v>
      </c>
      <c r="G488" s="306">
        <f t="shared" ca="1" si="214"/>
        <v>11.123610382418912</v>
      </c>
      <c r="H488" s="307">
        <f t="shared" ca="1" si="215"/>
        <v>-96.432475150627937</v>
      </c>
      <c r="I488" s="304">
        <f t="shared" ca="1" si="216"/>
        <v>97.071916492960682</v>
      </c>
      <c r="J488" s="306">
        <f t="shared" ca="1" si="217"/>
        <v>761.23522420245229</v>
      </c>
      <c r="K488" s="307">
        <f t="shared" ca="1" si="218"/>
        <v>1253.4124876801122</v>
      </c>
      <c r="L488" s="304">
        <f t="shared" ca="1" si="203"/>
        <v>1466.4657960003722</v>
      </c>
      <c r="M488" s="306">
        <f t="shared" ca="1" si="219"/>
        <v>-1.4559526092822552</v>
      </c>
      <c r="N488" s="304">
        <f t="shared" ca="1" si="220"/>
        <v>-83.419939682932991</v>
      </c>
      <c r="P488" s="310">
        <f t="shared" ca="1" si="221"/>
        <v>23</v>
      </c>
      <c r="Q488" s="304">
        <f t="shared" ca="1" si="222"/>
        <v>0</v>
      </c>
      <c r="R488" s="306">
        <f t="shared" ca="1" si="223"/>
        <v>0</v>
      </c>
      <c r="S488" s="307">
        <f t="shared" ca="1" si="224"/>
        <v>4.5130000000000043</v>
      </c>
      <c r="T488" s="304">
        <f t="shared" ca="1" si="204"/>
        <v>44.272530000000046</v>
      </c>
      <c r="U488" s="311">
        <f t="shared" ca="1" si="205"/>
        <v>0</v>
      </c>
      <c r="V488" s="306">
        <f t="shared" ca="1" si="206"/>
        <v>1.0805121161556366</v>
      </c>
      <c r="W488" s="304">
        <f t="shared" ca="1" si="207"/>
        <v>31.078984874366903</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2.9052937728473989</v>
      </c>
      <c r="AH488" s="304">
        <f t="shared" ca="1" si="231"/>
        <v>-6.8387631817240013</v>
      </c>
    </row>
    <row r="489" spans="1:34" x14ac:dyDescent="0.2">
      <c r="A489" s="347">
        <f t="shared" ca="1" si="209"/>
        <v>0.1</v>
      </c>
      <c r="B489" s="304">
        <f t="shared" ca="1" si="210"/>
        <v>30.500000000000167</v>
      </c>
      <c r="D489" s="306">
        <f t="shared" ca="1" si="211"/>
        <v>-0.78913927112307247</v>
      </c>
      <c r="E489" s="307">
        <f t="shared" ca="1" si="212"/>
        <v>-2.9688170983374418</v>
      </c>
      <c r="F489" s="304">
        <f t="shared" ca="1" si="213"/>
        <v>3.0719075104256315</v>
      </c>
      <c r="G489" s="306">
        <f t="shared" ca="1" si="214"/>
        <v>11.044696455306605</v>
      </c>
      <c r="H489" s="307">
        <f t="shared" ca="1" si="215"/>
        <v>-96.729356860461678</v>
      </c>
      <c r="I489" s="304">
        <f t="shared" ca="1" si="216"/>
        <v>97.357864594640773</v>
      </c>
      <c r="J489" s="306">
        <f t="shared" ca="1" si="217"/>
        <v>762.34363954433854</v>
      </c>
      <c r="K489" s="307">
        <f t="shared" ca="1" si="218"/>
        <v>1243.7543960795579</v>
      </c>
      <c r="L489" s="304">
        <f t="shared" ca="1" si="203"/>
        <v>1458.7984173699031</v>
      </c>
      <c r="M489" s="306">
        <f t="shared" ca="1" si="219"/>
        <v>-1.457107258934166</v>
      </c>
      <c r="N489" s="304">
        <f t="shared" ca="1" si="220"/>
        <v>-83.486096234803725</v>
      </c>
      <c r="P489" s="310">
        <f t="shared" ca="1" si="221"/>
        <v>23</v>
      </c>
      <c r="Q489" s="304">
        <f t="shared" ca="1" si="222"/>
        <v>0</v>
      </c>
      <c r="R489" s="306">
        <f t="shared" ca="1" si="223"/>
        <v>0</v>
      </c>
      <c r="S489" s="307">
        <f t="shared" ca="1" si="224"/>
        <v>4.5130000000000043</v>
      </c>
      <c r="T489" s="304">
        <f t="shared" ca="1" si="204"/>
        <v>44.272530000000046</v>
      </c>
      <c r="U489" s="311">
        <f t="shared" ca="1" si="205"/>
        <v>0</v>
      </c>
      <c r="V489" s="306">
        <f t="shared" ca="1" si="206"/>
        <v>1.0815602758541933</v>
      </c>
      <c r="W489" s="304">
        <f t="shared" ca="1" si="207"/>
        <v>31.292681744893638</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2.8588320216472685</v>
      </c>
      <c r="AH489" s="304">
        <f t="shared" ca="1" si="231"/>
        <v>-6.8865466151931916</v>
      </c>
    </row>
    <row r="490" spans="1:34" x14ac:dyDescent="0.2">
      <c r="A490" s="347">
        <f t="shared" ca="1" si="209"/>
        <v>0.1</v>
      </c>
      <c r="B490" s="304">
        <f t="shared" ca="1" si="210"/>
        <v>30.600000000000168</v>
      </c>
      <c r="D490" s="306">
        <f t="shared" ca="1" si="211"/>
        <v>-0.78661132466715622</v>
      </c>
      <c r="E490" s="307">
        <f t="shared" ca="1" si="212"/>
        <v>-2.9208647628199973</v>
      </c>
      <c r="F490" s="304">
        <f t="shared" ca="1" si="213"/>
        <v>3.0249311295925625</v>
      </c>
      <c r="G490" s="306">
        <f t="shared" ca="1" si="214"/>
        <v>10.96603532283989</v>
      </c>
      <c r="H490" s="307">
        <f t="shared" ca="1" si="215"/>
        <v>-97.021443336743673</v>
      </c>
      <c r="I490" s="304">
        <f t="shared" ca="1" si="216"/>
        <v>97.639205229491381</v>
      </c>
      <c r="J490" s="306">
        <f t="shared" ca="1" si="217"/>
        <v>763.44417613324583</v>
      </c>
      <c r="K490" s="307">
        <f t="shared" ca="1" si="218"/>
        <v>1234.0668560696977</v>
      </c>
      <c r="L490" s="304">
        <f t="shared" ca="1" si="203"/>
        <v>1451.1264642757772</v>
      </c>
      <c r="M490" s="306">
        <f t="shared" ca="1" si="219"/>
        <v>-1.4582470561993124</v>
      </c>
      <c r="N490" s="304">
        <f t="shared" ca="1" si="220"/>
        <v>-83.551401807597173</v>
      </c>
      <c r="P490" s="310">
        <f t="shared" ca="1" si="221"/>
        <v>23</v>
      </c>
      <c r="Q490" s="304">
        <f t="shared" ca="1" si="222"/>
        <v>0</v>
      </c>
      <c r="R490" s="306">
        <f t="shared" ca="1" si="223"/>
        <v>0</v>
      </c>
      <c r="S490" s="307">
        <f t="shared" ca="1" si="224"/>
        <v>4.5130000000000043</v>
      </c>
      <c r="T490" s="304">
        <f t="shared" ca="1" si="204"/>
        <v>44.272530000000046</v>
      </c>
      <c r="U490" s="311">
        <f t="shared" ca="1" si="205"/>
        <v>0</v>
      </c>
      <c r="V490" s="306">
        <f t="shared" ca="1" si="206"/>
        <v>1.0826125893421821</v>
      </c>
      <c r="W490" s="304">
        <f t="shared" ca="1" si="207"/>
        <v>31.504422301510044</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2.8127721146605982</v>
      </c>
      <c r="AH490" s="304">
        <f t="shared" ca="1" si="231"/>
        <v>-6.9338980157087544</v>
      </c>
    </row>
    <row r="491" spans="1:34" x14ac:dyDescent="0.2">
      <c r="A491" s="347">
        <f t="shared" ca="1" si="209"/>
        <v>0.1</v>
      </c>
      <c r="B491" s="304">
        <f t="shared" ca="1" si="210"/>
        <v>30.70000000000017</v>
      </c>
      <c r="D491" s="306">
        <f t="shared" ca="1" si="211"/>
        <v>-0.78402803375534613</v>
      </c>
      <c r="E491" s="307">
        <f t="shared" ca="1" si="212"/>
        <v>-2.8733515931705398</v>
      </c>
      <c r="F491" s="304">
        <f t="shared" ca="1" si="213"/>
        <v>2.978397108461186</v>
      </c>
      <c r="G491" s="306">
        <f t="shared" ca="1" si="214"/>
        <v>10.887632519464354</v>
      </c>
      <c r="H491" s="307">
        <f t="shared" ca="1" si="215"/>
        <v>-97.308778496060725</v>
      </c>
      <c r="I491" s="304">
        <f t="shared" ca="1" si="216"/>
        <v>97.915978850616142</v>
      </c>
      <c r="J491" s="306">
        <f t="shared" ca="1" si="217"/>
        <v>764.53685952536102</v>
      </c>
      <c r="K491" s="307">
        <f t="shared" ca="1" si="218"/>
        <v>1224.3503449780574</v>
      </c>
      <c r="L491" s="304">
        <f t="shared" ca="1" si="203"/>
        <v>1443.4508570854741</v>
      </c>
      <c r="M491" s="306">
        <f t="shared" ca="1" si="219"/>
        <v>-1.4593722852445952</v>
      </c>
      <c r="N491" s="304">
        <f t="shared" ca="1" si="220"/>
        <v>-83.615872682877409</v>
      </c>
      <c r="P491" s="310">
        <f t="shared" ca="1" si="221"/>
        <v>23</v>
      </c>
      <c r="Q491" s="304">
        <f t="shared" ca="1" si="222"/>
        <v>0</v>
      </c>
      <c r="R491" s="306">
        <f t="shared" ca="1" si="223"/>
        <v>0</v>
      </c>
      <c r="S491" s="307">
        <f t="shared" ca="1" si="224"/>
        <v>4.5130000000000043</v>
      </c>
      <c r="T491" s="304">
        <f t="shared" ca="1" si="204"/>
        <v>44.272530000000046</v>
      </c>
      <c r="U491" s="311">
        <f t="shared" ca="1" si="205"/>
        <v>0</v>
      </c>
      <c r="V491" s="306">
        <f t="shared" ca="1" si="206"/>
        <v>1.0836690147665229</v>
      </c>
      <c r="W491" s="304">
        <f t="shared" ca="1" si="207"/>
        <v>31.714200789196951</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2.7671163344278611</v>
      </c>
      <c r="AH491" s="304">
        <f t="shared" ca="1" si="231"/>
        <v>-6.9808159320873067</v>
      </c>
    </row>
    <row r="492" spans="1:34" x14ac:dyDescent="0.2">
      <c r="A492" s="347">
        <f t="shared" ca="1" si="209"/>
        <v>0.1</v>
      </c>
      <c r="B492" s="304">
        <f t="shared" ca="1" si="210"/>
        <v>30.800000000000171</v>
      </c>
      <c r="D492" s="306">
        <f t="shared" ca="1" si="211"/>
        <v>-0.78139085147101839</v>
      </c>
      <c r="E492" s="307">
        <f t="shared" ca="1" si="212"/>
        <v>-2.826278869744363</v>
      </c>
      <c r="F492" s="304">
        <f t="shared" ca="1" si="213"/>
        <v>2.932306926692033</v>
      </c>
      <c r="G492" s="306">
        <f t="shared" ca="1" si="214"/>
        <v>10.809493434317252</v>
      </c>
      <c r="H492" s="307">
        <f t="shared" ca="1" si="215"/>
        <v>-97.591406383035164</v>
      </c>
      <c r="I492" s="304">
        <f t="shared" ca="1" si="216"/>
        <v>98.18822611762198</v>
      </c>
      <c r="J492" s="306">
        <f t="shared" ca="1" si="217"/>
        <v>765.62171582305007</v>
      </c>
      <c r="K492" s="307">
        <f t="shared" ca="1" si="218"/>
        <v>1214.6053357341025</v>
      </c>
      <c r="L492" s="304">
        <f t="shared" ca="1" si="203"/>
        <v>1435.7725214439727</v>
      </c>
      <c r="M492" s="306">
        <f t="shared" ca="1" si="219"/>
        <v>-1.4604832225914641</v>
      </c>
      <c r="N492" s="304">
        <f t="shared" ca="1" si="220"/>
        <v>-83.679524704156464</v>
      </c>
      <c r="P492" s="310">
        <f t="shared" ca="1" si="221"/>
        <v>23</v>
      </c>
      <c r="Q492" s="304">
        <f t="shared" ca="1" si="222"/>
        <v>0</v>
      </c>
      <c r="R492" s="306">
        <f t="shared" ca="1" si="223"/>
        <v>0</v>
      </c>
      <c r="S492" s="307">
        <f t="shared" ca="1" si="224"/>
        <v>4.5130000000000043</v>
      </c>
      <c r="T492" s="304">
        <f t="shared" ca="1" si="204"/>
        <v>44.272530000000046</v>
      </c>
      <c r="U492" s="311">
        <f t="shared" ca="1" si="205"/>
        <v>0</v>
      </c>
      <c r="V492" s="306">
        <f t="shared" ca="1" si="206"/>
        <v>1.0847295106152126</v>
      </c>
      <c r="W492" s="304">
        <f t="shared" ca="1" si="207"/>
        <v>31.922012229227857</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2.7218667595180381</v>
      </c>
      <c r="AH492" s="304">
        <f t="shared" ca="1" si="231"/>
        <v>-7.0272990891196372</v>
      </c>
    </row>
    <row r="493" spans="1:34" x14ac:dyDescent="0.2">
      <c r="A493" s="347">
        <f t="shared" ca="1" si="209"/>
        <v>0.1</v>
      </c>
      <c r="B493" s="304">
        <f t="shared" ca="1" si="210"/>
        <v>30.900000000000173</v>
      </c>
      <c r="D493" s="306">
        <f t="shared" ca="1" si="211"/>
        <v>-0.77870121821614102</v>
      </c>
      <c r="E493" s="307">
        <f t="shared" ca="1" si="212"/>
        <v>-2.7796476990648262</v>
      </c>
      <c r="F493" s="304">
        <f t="shared" ca="1" si="213"/>
        <v>2.886661898831882</v>
      </c>
      <c r="G493" s="306">
        <f t="shared" ca="1" si="214"/>
        <v>10.731623312495637</v>
      </c>
      <c r="H493" s="307">
        <f t="shared" ca="1" si="215"/>
        <v>-97.869371152941653</v>
      </c>
      <c r="I493" s="304">
        <f t="shared" ca="1" si="216"/>
        <v>98.455987876784548</v>
      </c>
      <c r="J493" s="306">
        <f t="shared" ca="1" si="217"/>
        <v>766.69877166039066</v>
      </c>
      <c r="K493" s="307">
        <f t="shared" ca="1" si="218"/>
        <v>1204.8322968573036</v>
      </c>
      <c r="L493" s="304">
        <f t="shared" ca="1" si="203"/>
        <v>1428.092388473518</v>
      </c>
      <c r="M493" s="306">
        <f t="shared" ca="1" si="219"/>
        <v>-1.4615801373716775</v>
      </c>
      <c r="N493" s="304">
        <f t="shared" ca="1" si="220"/>
        <v>-83.742373291548205</v>
      </c>
      <c r="P493" s="310">
        <f t="shared" ca="1" si="221"/>
        <v>23</v>
      </c>
      <c r="Q493" s="304">
        <f t="shared" ca="1" si="222"/>
        <v>0</v>
      </c>
      <c r="R493" s="306">
        <f t="shared" ca="1" si="223"/>
        <v>0</v>
      </c>
      <c r="S493" s="307">
        <f t="shared" ca="1" si="224"/>
        <v>4.5130000000000043</v>
      </c>
      <c r="T493" s="304">
        <f t="shared" ca="1" si="204"/>
        <v>44.272530000000046</v>
      </c>
      <c r="U493" s="311">
        <f t="shared" ca="1" si="205"/>
        <v>0</v>
      </c>
      <c r="V493" s="306">
        <f t="shared" ca="1" si="206"/>
        <v>1.0857940357190243</v>
      </c>
      <c r="W493" s="304">
        <f t="shared" ca="1" si="207"/>
        <v>32.127852401306754</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2.677025269614556</v>
      </c>
      <c r="AH493" s="304">
        <f t="shared" ca="1" si="231"/>
        <v>-7.0733463836090911</v>
      </c>
    </row>
    <row r="494" spans="1:34" x14ac:dyDescent="0.2">
      <c r="A494" s="347">
        <f t="shared" ca="1" si="209"/>
        <v>0.1</v>
      </c>
      <c r="B494" s="304">
        <f t="shared" ca="1" si="210"/>
        <v>31.000000000000174</v>
      </c>
      <c r="D494" s="306">
        <f t="shared" ca="1" si="211"/>
        <v>-0.77596056132318192</v>
      </c>
      <c r="E494" s="307">
        <f t="shared" ca="1" si="212"/>
        <v>-2.7334590178209517</v>
      </c>
      <c r="F494" s="304">
        <f t="shared" ca="1" si="213"/>
        <v>2.8414631785113227</v>
      </c>
      <c r="G494" s="306">
        <f t="shared" ca="1" si="214"/>
        <v>10.654027256363319</v>
      </c>
      <c r="H494" s="307">
        <f t="shared" ca="1" si="215"/>
        <v>-98.142717054723747</v>
      </c>
      <c r="I494" s="304">
        <f t="shared" ca="1" si="216"/>
        <v>98.719305141714287</v>
      </c>
      <c r="J494" s="306">
        <f t="shared" ca="1" si="217"/>
        <v>767.76805418883362</v>
      </c>
      <c r="K494" s="307">
        <f t="shared" ca="1" si="218"/>
        <v>1195.0316924469203</v>
      </c>
      <c r="L494" s="304">
        <f t="shared" ca="1" si="203"/>
        <v>1420.4113949787429</v>
      </c>
      <c r="M494" s="306">
        <f t="shared" ca="1" si="219"/>
        <v>-1.4626632915730147</v>
      </c>
      <c r="N494" s="304">
        <f t="shared" ca="1" si="220"/>
        <v>-83.804433455846691</v>
      </c>
      <c r="P494" s="310">
        <f t="shared" ca="1" si="221"/>
        <v>23</v>
      </c>
      <c r="Q494" s="304">
        <f t="shared" ca="1" si="222"/>
        <v>0</v>
      </c>
      <c r="R494" s="306">
        <f t="shared" ca="1" si="223"/>
        <v>0</v>
      </c>
      <c r="S494" s="307">
        <f t="shared" ca="1" si="224"/>
        <v>4.5130000000000043</v>
      </c>
      <c r="T494" s="304">
        <f t="shared" ca="1" si="204"/>
        <v>44.272530000000046</v>
      </c>
      <c r="U494" s="311">
        <f t="shared" ca="1" si="205"/>
        <v>0</v>
      </c>
      <c r="V494" s="306">
        <f t="shared" ca="1" si="206"/>
        <v>1.0868625492530728</v>
      </c>
      <c r="W494" s="304">
        <f t="shared" ca="1" si="207"/>
        <v>32.331717825738068</v>
      </c>
      <c r="Y494" s="314" t="str">
        <f t="shared" ca="1" si="225"/>
        <v/>
      </c>
      <c r="Z494" s="315" t="str">
        <f t="shared" ca="1" si="226"/>
        <v/>
      </c>
      <c r="AA494" s="316" t="str">
        <f t="shared" ca="1" si="227"/>
        <v/>
      </c>
      <c r="AC494" s="310">
        <f t="shared" ca="1" si="228"/>
        <v>31.000000000000174</v>
      </c>
      <c r="AD494" s="323">
        <f t="shared" ca="1" si="229"/>
        <v>767.76805418883362</v>
      </c>
      <c r="AE494" s="324" t="e">
        <f t="shared" ca="1" si="208"/>
        <v>#N/A</v>
      </c>
      <c r="AG494" s="306">
        <f t="shared" ca="1" si="230"/>
        <v>2.6325935505454208</v>
      </c>
      <c r="AH494" s="304">
        <f t="shared" ca="1" si="231"/>
        <v>-7.1189568804136325</v>
      </c>
    </row>
    <row r="495" spans="1:34" x14ac:dyDescent="0.2">
      <c r="A495" s="347">
        <f t="shared" ca="1" si="209"/>
        <v>0.1</v>
      </c>
      <c r="B495" s="304">
        <f t="shared" ca="1" si="210"/>
        <v>31.100000000000176</v>
      </c>
      <c r="D495" s="306">
        <f t="shared" ca="1" si="211"/>
        <v>-0.77317029468817355</v>
      </c>
      <c r="E495" s="307">
        <f t="shared" ca="1" si="212"/>
        <v>-2.6877135968581882</v>
      </c>
      <c r="F495" s="304">
        <f t="shared" ca="1" si="213"/>
        <v>2.796711762646372</v>
      </c>
      <c r="G495" s="306">
        <f t="shared" ca="1" si="214"/>
        <v>10.576710226894502</v>
      </c>
      <c r="H495" s="307">
        <f t="shared" ca="1" si="215"/>
        <v>-98.411488414409561</v>
      </c>
      <c r="I495" s="304">
        <f t="shared" ca="1" si="216"/>
        <v>98.978219074517412</v>
      </c>
      <c r="J495" s="306">
        <f t="shared" ca="1" si="217"/>
        <v>768.82959106299654</v>
      </c>
      <c r="K495" s="307">
        <f t="shared" ca="1" si="218"/>
        <v>1185.2039821734636</v>
      </c>
      <c r="L495" s="304">
        <f t="shared" ca="1" si="203"/>
        <v>1412.730483657067</v>
      </c>
      <c r="M495" s="306">
        <f t="shared" ca="1" si="219"/>
        <v>-1.4637329402753965</v>
      </c>
      <c r="N495" s="304">
        <f t="shared" ca="1" si="220"/>
        <v>-83.865719812054806</v>
      </c>
      <c r="P495" s="310">
        <f t="shared" ca="1" si="221"/>
        <v>23</v>
      </c>
      <c r="Q495" s="304">
        <f t="shared" ca="1" si="222"/>
        <v>0</v>
      </c>
      <c r="R495" s="306">
        <f t="shared" ca="1" si="223"/>
        <v>0</v>
      </c>
      <c r="S495" s="307">
        <f t="shared" ca="1" si="224"/>
        <v>4.5130000000000043</v>
      </c>
      <c r="T495" s="304">
        <f t="shared" ca="1" si="204"/>
        <v>44.272530000000046</v>
      </c>
      <c r="U495" s="311">
        <f t="shared" ca="1" si="205"/>
        <v>0</v>
      </c>
      <c r="V495" s="306">
        <f t="shared" ca="1" si="206"/>
        <v>1.0879350107382313</v>
      </c>
      <c r="W495" s="304">
        <f t="shared" ca="1" si="207"/>
        <v>32.533605745642554</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2.5885730992568359</v>
      </c>
      <c r="AH495" s="304">
        <f t="shared" ca="1" si="231"/>
        <v>-7.1641298084950229</v>
      </c>
    </row>
    <row r="496" spans="1:34" x14ac:dyDescent="0.2">
      <c r="A496" s="347">
        <f t="shared" ca="1" si="209"/>
        <v>0.1</v>
      </c>
      <c r="B496" s="304">
        <f t="shared" ca="1" si="210"/>
        <v>31.200000000000177</v>
      </c>
      <c r="D496" s="306">
        <f t="shared" ca="1" si="211"/>
        <v>-0.77033181842446807</v>
      </c>
      <c r="E496" s="307">
        <f t="shared" ca="1" si="212"/>
        <v>-2.6424120451591913</v>
      </c>
      <c r="F496" s="304">
        <f t="shared" ca="1" si="213"/>
        <v>2.7524084956415042</v>
      </c>
      <c r="G496" s="306">
        <f t="shared" ca="1" si="214"/>
        <v>10.499677045052055</v>
      </c>
      <c r="H496" s="307">
        <f t="shared" ca="1" si="215"/>
        <v>-98.675729618925487</v>
      </c>
      <c r="I496" s="304">
        <f t="shared" ca="1" si="216"/>
        <v>99.232770967446442</v>
      </c>
      <c r="J496" s="306">
        <f t="shared" ca="1" si="217"/>
        <v>769.88341042659385</v>
      </c>
      <c r="K496" s="307">
        <f t="shared" ca="1" si="218"/>
        <v>1175.3496212717969</v>
      </c>
      <c r="L496" s="304">
        <f t="shared" ca="1" si="203"/>
        <v>1405.0506033142863</v>
      </c>
      <c r="M496" s="306">
        <f t="shared" ca="1" si="219"/>
        <v>-1.4647893318778387</v>
      </c>
      <c r="N496" s="304">
        <f t="shared" ca="1" si="220"/>
        <v>-83.926246592387812</v>
      </c>
      <c r="P496" s="310">
        <f t="shared" ca="1" si="221"/>
        <v>23</v>
      </c>
      <c r="Q496" s="304">
        <f t="shared" ca="1" si="222"/>
        <v>0</v>
      </c>
      <c r="R496" s="306">
        <f t="shared" ca="1" si="223"/>
        <v>0</v>
      </c>
      <c r="S496" s="307">
        <f t="shared" ca="1" si="224"/>
        <v>4.5130000000000043</v>
      </c>
      <c r="T496" s="304">
        <f t="shared" ca="1" si="204"/>
        <v>44.272530000000046</v>
      </c>
      <c r="U496" s="311">
        <f t="shared" ca="1" si="205"/>
        <v>0</v>
      </c>
      <c r="V496" s="306">
        <f t="shared" ca="1" si="206"/>
        <v>1.0890113800424253</v>
      </c>
      <c r="W496" s="304">
        <f t="shared" ca="1" si="207"/>
        <v>32.733514109233852</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2.5449652287298044</v>
      </c>
      <c r="AH496" s="304">
        <f t="shared" ca="1" si="231"/>
        <v>-7.2088645569781793</v>
      </c>
    </row>
    <row r="497" spans="1:34" x14ac:dyDescent="0.2">
      <c r="A497" s="347">
        <f t="shared" ca="1" si="209"/>
        <v>0.1</v>
      </c>
      <c r="B497" s="304">
        <f t="shared" ca="1" si="210"/>
        <v>31.300000000000178</v>
      </c>
      <c r="D497" s="306">
        <f t="shared" ca="1" si="211"/>
        <v>-0.76744651853678347</v>
      </c>
      <c r="E497" s="307">
        <f t="shared" ca="1" si="212"/>
        <v>-2.5975548138113345</v>
      </c>
      <c r="F497" s="304">
        <f t="shared" ca="1" si="213"/>
        <v>2.7085540735914182</v>
      </c>
      <c r="G497" s="306">
        <f t="shared" ca="1" si="214"/>
        <v>10.422932393198376</v>
      </c>
      <c r="H497" s="307">
        <f t="shared" ca="1" si="215"/>
        <v>-98.935485100306622</v>
      </c>
      <c r="I497" s="304">
        <f t="shared" ca="1" si="216"/>
        <v>99.483002225034284</v>
      </c>
      <c r="J497" s="306">
        <f t="shared" ca="1" si="217"/>
        <v>770.92954089850639</v>
      </c>
      <c r="K497" s="307">
        <f t="shared" ca="1" si="218"/>
        <v>1165.4690605358353</v>
      </c>
      <c r="L497" s="304">
        <f t="shared" ca="1" si="203"/>
        <v>1397.3727090852549</v>
      </c>
      <c r="M497" s="306">
        <f t="shared" ca="1" si="219"/>
        <v>-1.4658327083166529</v>
      </c>
      <c r="N497" s="304">
        <f t="shared" ca="1" si="220"/>
        <v>-83.986027658775257</v>
      </c>
      <c r="P497" s="310">
        <f t="shared" ca="1" si="221"/>
        <v>23</v>
      </c>
      <c r="Q497" s="304">
        <f t="shared" ca="1" si="222"/>
        <v>0</v>
      </c>
      <c r="R497" s="306">
        <f t="shared" ca="1" si="223"/>
        <v>0</v>
      </c>
      <c r="S497" s="307">
        <f t="shared" ca="1" si="224"/>
        <v>4.5130000000000043</v>
      </c>
      <c r="T497" s="304">
        <f t="shared" ca="1" si="204"/>
        <v>44.272530000000046</v>
      </c>
      <c r="U497" s="311">
        <f t="shared" ca="1" si="205"/>
        <v>0</v>
      </c>
      <c r="V497" s="306">
        <f t="shared" ca="1" si="206"/>
        <v>1.0900916173817834</v>
      </c>
      <c r="W497" s="304">
        <f t="shared" ca="1" si="207"/>
        <v>32.931441552168046</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2.5017710728388449</v>
      </c>
      <c r="AH497" s="304">
        <f t="shared" ca="1" si="231"/>
        <v>-7.2531606712239798</v>
      </c>
    </row>
    <row r="498" spans="1:34" x14ac:dyDescent="0.2">
      <c r="A498" s="347">
        <f t="shared" ca="1" si="209"/>
        <v>0.1</v>
      </c>
      <c r="B498" s="304">
        <f t="shared" ca="1" si="210"/>
        <v>31.40000000000018</v>
      </c>
      <c r="D498" s="306">
        <f t="shared" ca="1" si="211"/>
        <v>-0.76451576661502896</v>
      </c>
      <c r="E498" s="307">
        <f t="shared" ca="1" si="212"/>
        <v>-2.5531421999581392</v>
      </c>
      <c r="F498" s="304">
        <f t="shared" ca="1" si="213"/>
        <v>2.6651490484792877</v>
      </c>
      <c r="G498" s="306">
        <f t="shared" ca="1" si="214"/>
        <v>10.346480816536873</v>
      </c>
      <c r="H498" s="307">
        <f t="shared" ca="1" si="215"/>
        <v>-99.190799320302432</v>
      </c>
      <c r="I498" s="304">
        <f t="shared" ca="1" si="216"/>
        <v>99.72895434670653</v>
      </c>
      <c r="J498" s="306">
        <f t="shared" ca="1" si="217"/>
        <v>771.96801155899311</v>
      </c>
      <c r="K498" s="307">
        <f t="shared" ca="1" si="218"/>
        <v>1155.5627463148048</v>
      </c>
      <c r="L498" s="304">
        <f t="shared" ca="1" si="203"/>
        <v>1389.6977626595503</v>
      </c>
      <c r="M498" s="306">
        <f t="shared" ca="1" si="219"/>
        <v>-1.4668633052752778</v>
      </c>
      <c r="N498" s="304">
        <f t="shared" ca="1" si="220"/>
        <v>-84.045076514883476</v>
      </c>
      <c r="P498" s="310">
        <f t="shared" ca="1" si="221"/>
        <v>23</v>
      </c>
      <c r="Q498" s="304">
        <f t="shared" ca="1" si="222"/>
        <v>0</v>
      </c>
      <c r="R498" s="306">
        <f t="shared" ca="1" si="223"/>
        <v>0</v>
      </c>
      <c r="S498" s="307">
        <f t="shared" ca="1" si="224"/>
        <v>4.5130000000000043</v>
      </c>
      <c r="T498" s="304">
        <f t="shared" ca="1" si="204"/>
        <v>44.272530000000046</v>
      </c>
      <c r="U498" s="311">
        <f t="shared" ca="1" si="205"/>
        <v>0</v>
      </c>
      <c r="V498" s="306">
        <f t="shared" ca="1" si="206"/>
        <v>1.0911756833216626</v>
      </c>
      <c r="W498" s="304">
        <f t="shared" ca="1" si="207"/>
        <v>33.127387379979552</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2.4589915911524507</v>
      </c>
      <c r="AH498" s="304">
        <f t="shared" ca="1" si="231"/>
        <v>-7.2970178489182391</v>
      </c>
    </row>
    <row r="499" spans="1:34" x14ac:dyDescent="0.2">
      <c r="A499" s="347">
        <f t="shared" ca="1" si="209"/>
        <v>0.1</v>
      </c>
      <c r="B499" s="304">
        <f t="shared" ca="1" si="210"/>
        <v>31.500000000000181</v>
      </c>
      <c r="D499" s="306">
        <f t="shared" ca="1" si="211"/>
        <v>-0.76154091954750835</v>
      </c>
      <c r="E499" s="307">
        <f t="shared" ca="1" si="212"/>
        <v>-2.5091743507316373</v>
      </c>
      <c r="F499" s="304">
        <f t="shared" ca="1" si="213"/>
        <v>2.622193832369148</v>
      </c>
      <c r="G499" s="306">
        <f t="shared" ca="1" si="214"/>
        <v>10.270326724582123</v>
      </c>
      <c r="H499" s="307">
        <f t="shared" ca="1" si="215"/>
        <v>-99.441716755375595</v>
      </c>
      <c r="I499" s="304">
        <f t="shared" ca="1" si="216"/>
        <v>99.970668909865822</v>
      </c>
      <c r="J499" s="306">
        <f t="shared" ca="1" si="217"/>
        <v>772.99885193604905</v>
      </c>
      <c r="K499" s="307">
        <f t="shared" ca="1" si="218"/>
        <v>1145.631120511021</v>
      </c>
      <c r="L499" s="304">
        <f t="shared" ca="1" si="203"/>
        <v>1382.0267325119971</v>
      </c>
      <c r="M499" s="306">
        <f t="shared" ca="1" si="219"/>
        <v>-1.4678813523861101</v>
      </c>
      <c r="N499" s="304">
        <f t="shared" ca="1" si="220"/>
        <v>-84.103406317679656</v>
      </c>
      <c r="P499" s="310">
        <f t="shared" ca="1" si="221"/>
        <v>23</v>
      </c>
      <c r="Q499" s="304">
        <f t="shared" ca="1" si="222"/>
        <v>0</v>
      </c>
      <c r="R499" s="306">
        <f t="shared" ca="1" si="223"/>
        <v>0</v>
      </c>
      <c r="S499" s="307">
        <f t="shared" ca="1" si="224"/>
        <v>4.5130000000000043</v>
      </c>
      <c r="T499" s="304">
        <f t="shared" ca="1" si="204"/>
        <v>44.272530000000046</v>
      </c>
      <c r="U499" s="311">
        <f t="shared" ca="1" si="205"/>
        <v>0</v>
      </c>
      <c r="V499" s="306">
        <f t="shared" ca="1" si="206"/>
        <v>1.0922635387775472</v>
      </c>
      <c r="W499" s="304">
        <f t="shared" ca="1" si="207"/>
        <v>33.321351550615262</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2.4166275736743943</v>
      </c>
      <c r="AH499" s="304">
        <f t="shared" ca="1" si="231"/>
        <v>-7.3404359361798184</v>
      </c>
    </row>
    <row r="500" spans="1:34" x14ac:dyDescent="0.2">
      <c r="A500" s="347">
        <f t="shared" ca="1" si="209"/>
        <v>0.1</v>
      </c>
      <c r="B500" s="304">
        <f t="shared" ca="1" si="210"/>
        <v>31.600000000000183</v>
      </c>
      <c r="D500" s="306">
        <f t="shared" ca="1" si="211"/>
        <v>-0.75852331925302896</v>
      </c>
      <c r="E500" s="307">
        <f t="shared" ca="1" si="212"/>
        <v>-2.4656512671629649</v>
      </c>
      <c r="F500" s="304">
        <f t="shared" ca="1" si="213"/>
        <v>2.5796887015903618</v>
      </c>
      <c r="G500" s="306">
        <f t="shared" ca="1" si="214"/>
        <v>10.19447439265682</v>
      </c>
      <c r="H500" s="307">
        <f t="shared" ca="1" si="215"/>
        <v>-99.688281882091886</v>
      </c>
      <c r="I500" s="304">
        <f t="shared" ca="1" si="216"/>
        <v>100.20818755344268</v>
      </c>
      <c r="J500" s="306">
        <f t="shared" ca="1" si="217"/>
        <v>774.022091991911</v>
      </c>
      <c r="K500" s="307">
        <f t="shared" ca="1" si="218"/>
        <v>1135.6746205791476</v>
      </c>
      <c r="L500" s="304">
        <f t="shared" ca="1" si="203"/>
        <v>1374.360594137916</v>
      </c>
      <c r="M500" s="306">
        <f t="shared" ca="1" si="219"/>
        <v>-1.4688870734246882</v>
      </c>
      <c r="N500" s="304">
        <f t="shared" ca="1" si="220"/>
        <v>-84.161029888557692</v>
      </c>
      <c r="P500" s="310">
        <f t="shared" ca="1" si="221"/>
        <v>23</v>
      </c>
      <c r="Q500" s="304">
        <f t="shared" ca="1" si="222"/>
        <v>0</v>
      </c>
      <c r="R500" s="306">
        <f t="shared" ca="1" si="223"/>
        <v>0</v>
      </c>
      <c r="S500" s="307">
        <f t="shared" ca="1" si="224"/>
        <v>4.5130000000000043</v>
      </c>
      <c r="T500" s="304">
        <f t="shared" ca="1" si="204"/>
        <v>44.272530000000046</v>
      </c>
      <c r="U500" s="311">
        <f t="shared" ca="1" si="205"/>
        <v>0</v>
      </c>
      <c r="V500" s="306">
        <f t="shared" ca="1" si="206"/>
        <v>1.0933551450158223</v>
      </c>
      <c r="W500" s="304">
        <f t="shared" ca="1" si="207"/>
        <v>33.513334657078317</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2.3746796455253198</v>
      </c>
      <c r="AH500" s="304">
        <f t="shared" ca="1" si="231"/>
        <v>-7.3834149236905011</v>
      </c>
    </row>
    <row r="501" spans="1:34" x14ac:dyDescent="0.2">
      <c r="A501" s="347">
        <f t="shared" ca="1" si="209"/>
        <v>0.1</v>
      </c>
      <c r="B501" s="304">
        <f t="shared" ca="1" si="210"/>
        <v>31.700000000000184</v>
      </c>
      <c r="D501" s="306">
        <f t="shared" ca="1" si="211"/>
        <v>-0.75546429243144553</v>
      </c>
      <c r="E501" s="307">
        <f t="shared" ca="1" si="212"/>
        <v>-2.4225728080686295</v>
      </c>
      <c r="F501" s="304">
        <f t="shared" ca="1" si="213"/>
        <v>2.537633800912273</v>
      </c>
      <c r="G501" s="306">
        <f t="shared" ca="1" si="214"/>
        <v>10.118927963413675</v>
      </c>
      <c r="H501" s="307">
        <f t="shared" ca="1" si="215"/>
        <v>-99.930539162898754</v>
      </c>
      <c r="I501" s="304">
        <f t="shared" ca="1" si="216"/>
        <v>100.44155196190665</v>
      </c>
      <c r="J501" s="306">
        <f t="shared" ca="1" si="217"/>
        <v>775.03776210971455</v>
      </c>
      <c r="K501" s="307">
        <f t="shared" ca="1" si="218"/>
        <v>1125.693679526898</v>
      </c>
      <c r="L501" s="304">
        <f t="shared" ca="1" si="203"/>
        <v>1366.7003302929436</v>
      </c>
      <c r="M501" s="306">
        <f t="shared" ca="1" si="219"/>
        <v>-1.4698806864965575</v>
      </c>
      <c r="N501" s="304">
        <f t="shared" ca="1" si="220"/>
        <v>-84.217959724044832</v>
      </c>
      <c r="P501" s="310">
        <f t="shared" ca="1" si="221"/>
        <v>23</v>
      </c>
      <c r="Q501" s="304">
        <f t="shared" ca="1" si="222"/>
        <v>0</v>
      </c>
      <c r="R501" s="306">
        <f t="shared" ca="1" si="223"/>
        <v>0</v>
      </c>
      <c r="S501" s="307">
        <f t="shared" ca="1" si="224"/>
        <v>4.5130000000000043</v>
      </c>
      <c r="T501" s="304">
        <f t="shared" ca="1" si="204"/>
        <v>44.272530000000046</v>
      </c>
      <c r="U501" s="311">
        <f t="shared" ca="1" si="205"/>
        <v>0</v>
      </c>
      <c r="V501" s="306">
        <f t="shared" ca="1" si="206"/>
        <v>1.0944504636544241</v>
      </c>
      <c r="W501" s="304">
        <f t="shared" ca="1" si="207"/>
        <v>33.703337910192673</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2.3331482715640162</v>
      </c>
      <c r="AH501" s="304">
        <f t="shared" ca="1" si="231"/>
        <v>-7.4259549428491658</v>
      </c>
    </row>
    <row r="502" spans="1:34" x14ac:dyDescent="0.2">
      <c r="A502" s="347">
        <f t="shared" ca="1" si="209"/>
        <v>0.1</v>
      </c>
      <c r="B502" s="304">
        <f t="shared" ca="1" si="210"/>
        <v>31.800000000000185</v>
      </c>
      <c r="D502" s="306">
        <f t="shared" ca="1" si="211"/>
        <v>-0.75236515033220652</v>
      </c>
      <c r="E502" s="307">
        <f t="shared" ca="1" si="212"/>
        <v>-2.3799386939099305</v>
      </c>
      <c r="F502" s="304">
        <f t="shared" ca="1" si="213"/>
        <v>2.4960291477072358</v>
      </c>
      <c r="G502" s="306">
        <f t="shared" ca="1" si="214"/>
        <v>10.043691448380455</v>
      </c>
      <c r="H502" s="307">
        <f t="shared" ca="1" si="215"/>
        <v>-100.16853303228974</v>
      </c>
      <c r="I502" s="304">
        <f t="shared" ca="1" si="216"/>
        <v>100.67080384973188</v>
      </c>
      <c r="J502" s="306">
        <f t="shared" ca="1" si="217"/>
        <v>776.04589308030427</v>
      </c>
      <c r="K502" s="307">
        <f t="shared" ca="1" si="218"/>
        <v>1115.6887259171385</v>
      </c>
      <c r="L502" s="304">
        <f t="shared" ca="1" si="203"/>
        <v>1359.0469312372604</v>
      </c>
      <c r="M502" s="306">
        <f t="shared" ca="1" si="219"/>
        <v>-1.4708624042171359</v>
      </c>
      <c r="N502" s="304">
        <f t="shared" ca="1" si="220"/>
        <v>-84.274208006107187</v>
      </c>
      <c r="P502" s="310">
        <f t="shared" ca="1" si="221"/>
        <v>23</v>
      </c>
      <c r="Q502" s="304">
        <f t="shared" ca="1" si="222"/>
        <v>0</v>
      </c>
      <c r="R502" s="306">
        <f t="shared" ca="1" si="223"/>
        <v>0</v>
      </c>
      <c r="S502" s="307">
        <f t="shared" ca="1" si="224"/>
        <v>4.5130000000000043</v>
      </c>
      <c r="T502" s="304">
        <f t="shared" ca="1" si="204"/>
        <v>44.272530000000046</v>
      </c>
      <c r="U502" s="311">
        <f t="shared" ca="1" si="205"/>
        <v>0</v>
      </c>
      <c r="V502" s="306">
        <f t="shared" ca="1" si="206"/>
        <v>1.0955494566633766</v>
      </c>
      <c r="W502" s="304">
        <f t="shared" ca="1" si="207"/>
        <v>33.891363121498856</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2.2920337609476729</v>
      </c>
      <c r="AH502" s="304">
        <f t="shared" ca="1" si="231"/>
        <v>-7.4680562619527233</v>
      </c>
    </row>
    <row r="503" spans="1:34" x14ac:dyDescent="0.2">
      <c r="A503" s="347">
        <f t="shared" ca="1" si="209"/>
        <v>0.1</v>
      </c>
      <c r="B503" s="304">
        <f t="shared" ca="1" si="210"/>
        <v>31.900000000000187</v>
      </c>
      <c r="D503" s="306">
        <f t="shared" ca="1" si="211"/>
        <v>-0.74922718854043502</v>
      </c>
      <c r="E503" s="307">
        <f t="shared" ca="1" si="212"/>
        <v>-2.3377485106231806</v>
      </c>
      <c r="F503" s="304">
        <f t="shared" ca="1" si="213"/>
        <v>2.4548746361004068</v>
      </c>
      <c r="G503" s="306">
        <f t="shared" ca="1" si="214"/>
        <v>9.9687687295264116</v>
      </c>
      <c r="H503" s="307">
        <f t="shared" ca="1" si="215"/>
        <v>-100.40230788335207</v>
      </c>
      <c r="I503" s="304">
        <f t="shared" ca="1" si="216"/>
        <v>100.89598494631095</v>
      </c>
      <c r="J503" s="306">
        <f t="shared" ca="1" si="217"/>
        <v>777.0465160891996</v>
      </c>
      <c r="K503" s="307">
        <f t="shared" ca="1" si="218"/>
        <v>1105.6601838713564</v>
      </c>
      <c r="L503" s="304">
        <f t="shared" ca="1" si="203"/>
        <v>1351.401394984038</v>
      </c>
      <c r="M503" s="306">
        <f t="shared" ca="1" si="219"/>
        <v>-1.4718324338848805</v>
      </c>
      <c r="N503" s="304">
        <f t="shared" ca="1" si="220"/>
        <v>-84.32978661207143</v>
      </c>
      <c r="P503" s="310">
        <f t="shared" ca="1" si="221"/>
        <v>23</v>
      </c>
      <c r="Q503" s="304">
        <f t="shared" ca="1" si="222"/>
        <v>0</v>
      </c>
      <c r="R503" s="306">
        <f t="shared" ca="1" si="223"/>
        <v>0</v>
      </c>
      <c r="S503" s="307">
        <f t="shared" ca="1" si="224"/>
        <v>4.5130000000000043</v>
      </c>
      <c r="T503" s="304">
        <f t="shared" ca="1" si="204"/>
        <v>44.272530000000046</v>
      </c>
      <c r="U503" s="311">
        <f t="shared" ca="1" si="205"/>
        <v>0</v>
      </c>
      <c r="V503" s="306">
        <f t="shared" ca="1" si="206"/>
        <v>1.0966520863652063</v>
      </c>
      <c r="W503" s="304">
        <f t="shared" ca="1" si="207"/>
        <v>34.077412686290515</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2.2513362716305556</v>
      </c>
      <c r="AH503" s="304">
        <f t="shared" ca="1" si="231"/>
        <v>-7.5097192824061212</v>
      </c>
    </row>
    <row r="504" spans="1:34" x14ac:dyDescent="0.2">
      <c r="A504" s="347">
        <f t="shared" ca="1" si="209"/>
        <v>0.1</v>
      </c>
      <c r="B504" s="304">
        <f t="shared" ca="1" si="210"/>
        <v>32.000000000000185</v>
      </c>
      <c r="D504" s="306">
        <f t="shared" ca="1" si="211"/>
        <v>-0.74605168678008127</v>
      </c>
      <c r="E504" s="307">
        <f t="shared" ca="1" si="212"/>
        <v>-2.2960017134185859</v>
      </c>
      <c r="F504" s="304">
        <f t="shared" ca="1" si="213"/>
        <v>2.414170041104911</v>
      </c>
      <c r="G504" s="306">
        <f t="shared" ca="1" si="214"/>
        <v>9.8941635608484031</v>
      </c>
      <c r="H504" s="307">
        <f t="shared" ca="1" si="215"/>
        <v>-100.63190805469392</v>
      </c>
      <c r="I504" s="304">
        <f t="shared" ca="1" si="216"/>
        <v>101.11713698131089</v>
      </c>
      <c r="J504" s="306">
        <f t="shared" ca="1" si="217"/>
        <v>778.03966270371836</v>
      </c>
      <c r="K504" s="307">
        <f t="shared" ca="1" si="218"/>
        <v>1095.608473074454</v>
      </c>
      <c r="L504" s="304">
        <f t="shared" ca="1" si="203"/>
        <v>1343.7647275519078</v>
      </c>
      <c r="M504" s="306">
        <f t="shared" ca="1" si="219"/>
        <v>-1.4727909776480408</v>
      </c>
      <c r="N504" s="304">
        <f t="shared" ca="1" si="220"/>
        <v>-84.384707124179101</v>
      </c>
      <c r="P504" s="310">
        <f t="shared" ca="1" si="221"/>
        <v>23</v>
      </c>
      <c r="Q504" s="304">
        <f t="shared" ca="1" si="222"/>
        <v>0</v>
      </c>
      <c r="R504" s="306">
        <f t="shared" ca="1" si="223"/>
        <v>0</v>
      </c>
      <c r="S504" s="307">
        <f t="shared" ca="1" si="224"/>
        <v>4.5130000000000043</v>
      </c>
      <c r="T504" s="304">
        <f t="shared" ca="1" si="204"/>
        <v>44.272530000000046</v>
      </c>
      <c r="U504" s="311">
        <f t="shared" ca="1" si="205"/>
        <v>0</v>
      </c>
      <c r="V504" s="306">
        <f t="shared" ca="1" si="206"/>
        <v>1.0977583154352497</v>
      </c>
      <c r="W504" s="304">
        <f t="shared" ca="1" si="207"/>
        <v>34.261489566801615</v>
      </c>
      <c r="Y504" s="314" t="str">
        <f t="shared" ca="1" si="225"/>
        <v/>
      </c>
      <c r="Z504" s="315" t="str">
        <f t="shared" ca="1" si="226"/>
        <v/>
      </c>
      <c r="AA504" s="316" t="str">
        <f t="shared" ca="1" si="227"/>
        <v/>
      </c>
      <c r="AC504" s="310">
        <f t="shared" ca="1" si="228"/>
        <v>32.000000000000185</v>
      </c>
      <c r="AD504" s="323">
        <f t="shared" ca="1" si="229"/>
        <v>778.03966270371836</v>
      </c>
      <c r="AE504" s="324" t="e">
        <f t="shared" ca="1" si="208"/>
        <v>#N/A</v>
      </c>
      <c r="AG504" s="306">
        <f t="shared" ca="1" si="230"/>
        <v>2.2110558148005834</v>
      </c>
      <c r="AH504" s="304">
        <f t="shared" ca="1" si="231"/>
        <v>-7.5509445349635458</v>
      </c>
    </row>
    <row r="505" spans="1:34" x14ac:dyDescent="0.2">
      <c r="A505" s="347">
        <f t="shared" ca="1" si="209"/>
        <v>0.1</v>
      </c>
      <c r="B505" s="304">
        <f t="shared" ca="1" si="210"/>
        <v>32.100000000000186</v>
      </c>
      <c r="D505" s="306">
        <f t="shared" ca="1" si="211"/>
        <v>-0.74283990873371086</v>
      </c>
      <c r="E505" s="307">
        <f t="shared" ca="1" si="212"/>
        <v>-2.2546976305455324</v>
      </c>
      <c r="F505" s="304">
        <f t="shared" ca="1" si="213"/>
        <v>2.3739150227409458</v>
      </c>
      <c r="G505" s="306">
        <f t="shared" ca="1" si="214"/>
        <v>9.8198795699750328</v>
      </c>
      <c r="H505" s="307">
        <f t="shared" ca="1" si="215"/>
        <v>-100.85737781774847</v>
      </c>
      <c r="I505" s="304">
        <f t="shared" ca="1" si="216"/>
        <v>101.33430167046534</v>
      </c>
      <c r="J505" s="306">
        <f t="shared" ca="1" si="217"/>
        <v>779.02536486025951</v>
      </c>
      <c r="K505" s="307">
        <f t="shared" ca="1" si="218"/>
        <v>1085.5340087808318</v>
      </c>
      <c r="L505" s="304">
        <f t="shared" ca="1" si="203"/>
        <v>1336.1379432212241</v>
      </c>
      <c r="M505" s="306">
        <f t="shared" ca="1" si="219"/>
        <v>-1.4737382326652724</v>
      </c>
      <c r="N505" s="304">
        <f t="shared" ca="1" si="220"/>
        <v>-84.438980838789064</v>
      </c>
      <c r="P505" s="310">
        <f t="shared" ca="1" si="221"/>
        <v>23</v>
      </c>
      <c r="Q505" s="304">
        <f t="shared" ca="1" si="222"/>
        <v>0</v>
      </c>
      <c r="R505" s="306">
        <f t="shared" ca="1" si="223"/>
        <v>0</v>
      </c>
      <c r="S505" s="307">
        <f t="shared" ca="1" si="224"/>
        <v>4.5130000000000043</v>
      </c>
      <c r="T505" s="304">
        <f t="shared" ca="1" si="204"/>
        <v>44.272530000000046</v>
      </c>
      <c r="U505" s="311">
        <f t="shared" ca="1" si="205"/>
        <v>0</v>
      </c>
      <c r="V505" s="306">
        <f t="shared" ca="1" si="206"/>
        <v>1.0988681069018458</v>
      </c>
      <c r="W505" s="304">
        <f t="shared" ca="1" si="207"/>
        <v>34.443597275552534</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2.1711922592530959</v>
      </c>
      <c r="AH505" s="304">
        <f t="shared" ca="1" si="231"/>
        <v>-7.5917326760030095</v>
      </c>
    </row>
    <row r="506" spans="1:34" x14ac:dyDescent="0.2">
      <c r="A506" s="347">
        <f t="shared" ca="1" si="209"/>
        <v>0.1</v>
      </c>
      <c r="B506" s="304">
        <f t="shared" ca="1" si="210"/>
        <v>32.200000000000188</v>
      </c>
      <c r="D506" s="306">
        <f t="shared" ca="1" si="211"/>
        <v>-0.73959310187844962</v>
      </c>
      <c r="E506" s="307">
        <f t="shared" ca="1" si="212"/>
        <v>-2.2138354670224416</v>
      </c>
      <c r="F506" s="304">
        <f t="shared" ca="1" si="213"/>
        <v>2.3341091301378043</v>
      </c>
      <c r="G506" s="306">
        <f t="shared" ca="1" si="214"/>
        <v>9.7459202597871872</v>
      </c>
      <c r="H506" s="307">
        <f t="shared" ca="1" si="215"/>
        <v>-101.07876136445071</v>
      </c>
      <c r="I506" s="304">
        <f t="shared" ca="1" si="216"/>
        <v>101.54752070179607</v>
      </c>
      <c r="J506" s="306">
        <f t="shared" ca="1" si="217"/>
        <v>780.00365485174757</v>
      </c>
      <c r="K506" s="307">
        <f t="shared" ca="1" si="218"/>
        <v>1075.4372018217218</v>
      </c>
      <c r="L506" s="304">
        <f t="shared" ca="1" si="203"/>
        <v>1328.5220647938893</v>
      </c>
      <c r="M506" s="306">
        <f t="shared" ca="1" si="219"/>
        <v>-1.4746743912603701</v>
      </c>
      <c r="N506" s="304">
        <f t="shared" ca="1" si="220"/>
        <v>-84.492618775243059</v>
      </c>
      <c r="P506" s="310">
        <f t="shared" ca="1" si="221"/>
        <v>23</v>
      </c>
      <c r="Q506" s="304">
        <f t="shared" ca="1" si="222"/>
        <v>0</v>
      </c>
      <c r="R506" s="306">
        <f t="shared" ca="1" si="223"/>
        <v>0</v>
      </c>
      <c r="S506" s="307">
        <f t="shared" ca="1" si="224"/>
        <v>4.5130000000000043</v>
      </c>
      <c r="T506" s="304">
        <f t="shared" ca="1" si="204"/>
        <v>44.272530000000046</v>
      </c>
      <c r="U506" s="311">
        <f t="shared" ca="1" si="205"/>
        <v>0</v>
      </c>
      <c r="V506" s="306">
        <f t="shared" ca="1" si="206"/>
        <v>1.0999814241464243</v>
      </c>
      <c r="W506" s="304">
        <f t="shared" ca="1" si="207"/>
        <v>34.623739858863757</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2.1317453357015026</v>
      </c>
      <c r="AH506" s="304">
        <f t="shared" ca="1" si="231"/>
        <v>-7.6320844838361399</v>
      </c>
    </row>
    <row r="507" spans="1:34" x14ac:dyDescent="0.2">
      <c r="A507" s="347">
        <f t="shared" ca="1" si="209"/>
        <v>0.1</v>
      </c>
      <c r="B507" s="304">
        <f t="shared" ca="1" si="210"/>
        <v>32.300000000000189</v>
      </c>
      <c r="D507" s="306">
        <f t="shared" ca="1" si="211"/>
        <v>-0.73631249733764992</v>
      </c>
      <c r="E507" s="307">
        <f t="shared" ca="1" si="212"/>
        <v>-2.1734143083292272</v>
      </c>
      <c r="F507" s="304">
        <f t="shared" ca="1" si="213"/>
        <v>2.2947518056177274</v>
      </c>
      <c r="G507" s="306">
        <f t="shared" ca="1" si="214"/>
        <v>9.6722890100534222</v>
      </c>
      <c r="H507" s="307">
        <f t="shared" ca="1" si="215"/>
        <v>-101.29610279528363</v>
      </c>
      <c r="I507" s="304">
        <f t="shared" ca="1" si="216"/>
        <v>101.75683572225832</v>
      </c>
      <c r="J507" s="306">
        <f t="shared" ca="1" si="217"/>
        <v>780.9745653152396</v>
      </c>
      <c r="K507" s="307">
        <f t="shared" ca="1" si="218"/>
        <v>1065.3184586137352</v>
      </c>
      <c r="L507" s="304">
        <f t="shared" ca="1" si="203"/>
        <v>1320.9181238564606</v>
      </c>
      <c r="M507" s="306">
        <f t="shared" ca="1" si="219"/>
        <v>-1.4755996410713661</v>
      </c>
      <c r="N507" s="304">
        <f t="shared" ca="1" si="220"/>
        <v>-84.545631684408406</v>
      </c>
      <c r="P507" s="310">
        <f t="shared" ca="1" si="221"/>
        <v>23</v>
      </c>
      <c r="Q507" s="304">
        <f t="shared" ca="1" si="222"/>
        <v>0</v>
      </c>
      <c r="R507" s="306">
        <f t="shared" ca="1" si="223"/>
        <v>0</v>
      </c>
      <c r="S507" s="307">
        <f t="shared" ca="1" si="224"/>
        <v>4.5130000000000043</v>
      </c>
      <c r="T507" s="304">
        <f t="shared" ca="1" si="204"/>
        <v>44.272530000000046</v>
      </c>
      <c r="U507" s="311">
        <f t="shared" ca="1" si="205"/>
        <v>0</v>
      </c>
      <c r="V507" s="306">
        <f t="shared" ca="1" si="206"/>
        <v>1.101098230903488</v>
      </c>
      <c r="W507" s="304">
        <f t="shared" ca="1" si="207"/>
        <v>34.801921880544803</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2.0927146410241848</v>
      </c>
      <c r="AH507" s="304">
        <f t="shared" ca="1" si="231"/>
        <v>-7.6720008550551126</v>
      </c>
    </row>
    <row r="508" spans="1:34" x14ac:dyDescent="0.2">
      <c r="A508" s="347">
        <f t="shared" ca="1" si="209"/>
        <v>0.1</v>
      </c>
      <c r="B508" s="304">
        <f t="shared" ca="1" si="210"/>
        <v>32.40000000000019</v>
      </c>
      <c r="D508" s="306">
        <f t="shared" ca="1" si="211"/>
        <v>-0.73299930974783467</v>
      </c>
      <c r="E508" s="307">
        <f t="shared" ca="1" si="212"/>
        <v>-2.1334331240606268</v>
      </c>
      <c r="F508" s="304">
        <f t="shared" ca="1" si="213"/>
        <v>2.2558423887607679</v>
      </c>
      <c r="G508" s="306">
        <f t="shared" ca="1" si="214"/>
        <v>9.5989890790786383</v>
      </c>
      <c r="H508" s="307">
        <f t="shared" ca="1" si="215"/>
        <v>-101.5094461076897</v>
      </c>
      <c r="I508" s="304">
        <f t="shared" ca="1" si="216"/>
        <v>101.96228832480286</v>
      </c>
      <c r="J508" s="306">
        <f t="shared" ca="1" si="217"/>
        <v>781.93812921969618</v>
      </c>
      <c r="K508" s="307">
        <f t="shared" ca="1" si="218"/>
        <v>1055.1781811685864</v>
      </c>
      <c r="L508" s="304">
        <f t="shared" ca="1" si="203"/>
        <v>1313.3271610462659</v>
      </c>
      <c r="M508" s="306">
        <f t="shared" ca="1" si="219"/>
        <v>-1.4765141651942324</v>
      </c>
      <c r="N508" s="304">
        <f t="shared" ca="1" si="220"/>
        <v>-84.598030056911554</v>
      </c>
      <c r="P508" s="310">
        <f t="shared" ca="1" si="221"/>
        <v>23</v>
      </c>
      <c r="Q508" s="304">
        <f t="shared" ca="1" si="222"/>
        <v>0</v>
      </c>
      <c r="R508" s="306">
        <f t="shared" ca="1" si="223"/>
        <v>0</v>
      </c>
      <c r="S508" s="307">
        <f t="shared" ca="1" si="224"/>
        <v>4.5130000000000043</v>
      </c>
      <c r="T508" s="304">
        <f t="shared" ca="1" si="204"/>
        <v>44.272530000000046</v>
      </c>
      <c r="U508" s="311">
        <f t="shared" ca="1" si="205"/>
        <v>0</v>
      </c>
      <c r="V508" s="306">
        <f t="shared" ca="1" si="206"/>
        <v>1.1022184912604926</v>
      </c>
      <c r="W508" s="304">
        <f t="shared" ca="1" si="207"/>
        <v>34.978148405765744</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2.0540996424472828</v>
      </c>
      <c r="AH508" s="304">
        <f t="shared" ca="1" si="231"/>
        <v>-7.7114828009184064</v>
      </c>
    </row>
    <row r="509" spans="1:34" x14ac:dyDescent="0.2">
      <c r="A509" s="347">
        <f t="shared" ca="1" si="209"/>
        <v>0.1</v>
      </c>
      <c r="B509" s="304">
        <f t="shared" ca="1" si="210"/>
        <v>32.500000000000192</v>
      </c>
      <c r="D509" s="306">
        <f t="shared" ca="1" si="211"/>
        <v>-0.72965473714043527</v>
      </c>
      <c r="E509" s="307">
        <f t="shared" ca="1" si="212"/>
        <v>-2.0938907715387494</v>
      </c>
      <c r="F509" s="304">
        <f t="shared" ca="1" si="213"/>
        <v>2.2173801204499459</v>
      </c>
      <c r="G509" s="306">
        <f t="shared" ca="1" si="214"/>
        <v>9.5260236053645944</v>
      </c>
      <c r="H509" s="307">
        <f t="shared" ca="1" si="215"/>
        <v>-101.71883518484357</v>
      </c>
      <c r="I509" s="304">
        <f t="shared" ca="1" si="216"/>
        <v>102.16392003584892</v>
      </c>
      <c r="J509" s="306">
        <f t="shared" ca="1" si="217"/>
        <v>782.89437985391839</v>
      </c>
      <c r="K509" s="307">
        <f t="shared" ca="1" si="218"/>
        <v>1045.0167671039599</v>
      </c>
      <c r="L509" s="304">
        <f t="shared" ca="1" si="203"/>
        <v>1305.7502263202039</v>
      </c>
      <c r="M509" s="306">
        <f t="shared" ca="1" si="219"/>
        <v>-1.4774181423214068</v>
      </c>
      <c r="N509" s="304">
        <f t="shared" ca="1" si="220"/>
        <v>-84.649824131075007</v>
      </c>
      <c r="P509" s="310">
        <f t="shared" ca="1" si="221"/>
        <v>23</v>
      </c>
      <c r="Q509" s="304">
        <f t="shared" ca="1" si="222"/>
        <v>0</v>
      </c>
      <c r="R509" s="306">
        <f t="shared" ca="1" si="223"/>
        <v>0</v>
      </c>
      <c r="S509" s="307">
        <f t="shared" ca="1" si="224"/>
        <v>4.5130000000000043</v>
      </c>
      <c r="T509" s="304">
        <f t="shared" ca="1" si="204"/>
        <v>44.272530000000046</v>
      </c>
      <c r="U509" s="311">
        <f t="shared" ca="1" si="205"/>
        <v>0</v>
      </c>
      <c r="V509" s="306">
        <f t="shared" ca="1" si="206"/>
        <v>1.1033421696576284</v>
      </c>
      <c r="W509" s="304">
        <f t="shared" ca="1" si="207"/>
        <v>35.152424985118074</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2.0158996816629156</v>
      </c>
      <c r="AH509" s="304">
        <f t="shared" ca="1" si="231"/>
        <v>-7.7505314437770245</v>
      </c>
    </row>
    <row r="510" spans="1:34" x14ac:dyDescent="0.2">
      <c r="A510" s="347">
        <f t="shared" ca="1" si="209"/>
        <v>0.1</v>
      </c>
      <c r="B510" s="304">
        <f t="shared" ca="1" si="210"/>
        <v>32.600000000000193</v>
      </c>
      <c r="D510" s="306">
        <f t="shared" ca="1" si="211"/>
        <v>-0.72627996083793411</v>
      </c>
      <c r="E510" s="307">
        <f t="shared" ca="1" si="212"/>
        <v>-2.0547859993833271</v>
      </c>
      <c r="F510" s="304">
        <f t="shared" ca="1" si="213"/>
        <v>2.1793641468961744</v>
      </c>
      <c r="G510" s="306">
        <f t="shared" ca="1" si="214"/>
        <v>9.4533956092808005</v>
      </c>
      <c r="H510" s="307">
        <f t="shared" ca="1" si="215"/>
        <v>-101.9243137847819</v>
      </c>
      <c r="I510" s="304">
        <f t="shared" ca="1" si="216"/>
        <v>102.36177230316136</v>
      </c>
      <c r="J510" s="306">
        <f t="shared" ca="1" si="217"/>
        <v>783.84335081465065</v>
      </c>
      <c r="K510" s="307">
        <f t="shared" ca="1" si="218"/>
        <v>1034.8346096554785</v>
      </c>
      <c r="L510" s="304">
        <f t="shared" ca="1" si="203"/>
        <v>1298.1883792258911</v>
      </c>
      <c r="M510" s="306">
        <f t="shared" ca="1" si="219"/>
        <v>-1.4783117468753604</v>
      </c>
      <c r="N510" s="304">
        <f t="shared" ca="1" si="220"/>
        <v>-84.70102390057022</v>
      </c>
      <c r="P510" s="310">
        <f t="shared" ca="1" si="221"/>
        <v>23</v>
      </c>
      <c r="Q510" s="304">
        <f t="shared" ca="1" si="222"/>
        <v>0</v>
      </c>
      <c r="R510" s="306">
        <f t="shared" ca="1" si="223"/>
        <v>0</v>
      </c>
      <c r="S510" s="307">
        <f t="shared" ca="1" si="224"/>
        <v>4.5130000000000043</v>
      </c>
      <c r="T510" s="304">
        <f t="shared" ca="1" si="204"/>
        <v>44.272530000000046</v>
      </c>
      <c r="U510" s="311">
        <f t="shared" ca="1" si="205"/>
        <v>0</v>
      </c>
      <c r="V510" s="306">
        <f t="shared" ca="1" si="206"/>
        <v>1.1044692308875044</v>
      </c>
      <c r="W510" s="304">
        <f t="shared" ca="1" si="207"/>
        <v>35.324757638871532</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1.9781139788825444</v>
      </c>
      <c r="AH510" s="304">
        <f t="shared" ca="1" si="231"/>
        <v>-7.7891480135426638</v>
      </c>
    </row>
    <row r="511" spans="1:34" x14ac:dyDescent="0.2">
      <c r="A511" s="347">
        <f t="shared" ca="1" si="209"/>
        <v>0.1</v>
      </c>
      <c r="B511" s="304">
        <f t="shared" ca="1" si="210"/>
        <v>32.700000000000195</v>
      </c>
      <c r="D511" s="306">
        <f t="shared" ca="1" si="211"/>
        <v>-0.72287614536392231</v>
      </c>
      <c r="E511" s="307">
        <f t="shared" ca="1" si="212"/>
        <v>-2.0161174510381681</v>
      </c>
      <c r="F511" s="304">
        <f t="shared" ca="1" si="213"/>
        <v>2.1417935236424737</v>
      </c>
      <c r="G511" s="306">
        <f t="shared" ca="1" si="214"/>
        <v>9.3811079947444078</v>
      </c>
      <c r="H511" s="307">
        <f t="shared" ca="1" si="215"/>
        <v>-102.12592552988572</v>
      </c>
      <c r="I511" s="304">
        <f t="shared" ca="1" si="216"/>
        <v>102.55588648412544</v>
      </c>
      <c r="J511" s="306">
        <f t="shared" ca="1" si="217"/>
        <v>784.78507599485192</v>
      </c>
      <c r="K511" s="307">
        <f t="shared" ca="1" si="218"/>
        <v>1024.632097689745</v>
      </c>
      <c r="L511" s="304">
        <f t="shared" ca="1" si="203"/>
        <v>1290.6426891747897</v>
      </c>
      <c r="M511" s="306">
        <f t="shared" ca="1" si="219"/>
        <v>-1.4791951491374082</v>
      </c>
      <c r="N511" s="304">
        <f t="shared" ca="1" si="220"/>
        <v>-84.751639121797865</v>
      </c>
      <c r="P511" s="310">
        <f t="shared" ca="1" si="221"/>
        <v>23</v>
      </c>
      <c r="Q511" s="304">
        <f t="shared" ca="1" si="222"/>
        <v>0</v>
      </c>
      <c r="R511" s="306">
        <f t="shared" ca="1" si="223"/>
        <v>0</v>
      </c>
      <c r="S511" s="307">
        <f t="shared" ca="1" si="224"/>
        <v>4.5130000000000043</v>
      </c>
      <c r="T511" s="304">
        <f t="shared" ca="1" si="204"/>
        <v>44.272530000000046</v>
      </c>
      <c r="U511" s="311">
        <f t="shared" ca="1" si="205"/>
        <v>0</v>
      </c>
      <c r="V511" s="306">
        <f t="shared" ca="1" si="206"/>
        <v>1.1055996400947383</v>
      </c>
      <c r="W511" s="304">
        <f t="shared" ca="1" si="207"/>
        <v>35.495152841432329</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1.940741636825063</v>
      </c>
      <c r="AH511" s="304">
        <f t="shared" ca="1" si="231"/>
        <v>-7.8273338441993126</v>
      </c>
    </row>
    <row r="512" spans="1:34" x14ac:dyDescent="0.2">
      <c r="A512" s="347">
        <f t="shared" ca="1" si="209"/>
        <v>0.1</v>
      </c>
      <c r="B512" s="304">
        <f t="shared" ca="1" si="210"/>
        <v>32.800000000000196</v>
      </c>
      <c r="D512" s="306">
        <f t="shared" ca="1" si="211"/>
        <v>-0.71944443836665928</v>
      </c>
      <c r="E512" s="307">
        <f t="shared" ca="1" si="212"/>
        <v>-1.977883668252586</v>
      </c>
      <c r="F512" s="304">
        <f t="shared" ca="1" si="213"/>
        <v>2.1046672195473142</v>
      </c>
      <c r="G512" s="306">
        <f t="shared" ca="1" si="214"/>
        <v>9.3091635509077424</v>
      </c>
      <c r="H512" s="307">
        <f t="shared" ca="1" si="215"/>
        <v>-102.32371389671098</v>
      </c>
      <c r="I512" s="304">
        <f t="shared" ca="1" si="216"/>
        <v>102.74630383441301</v>
      </c>
      <c r="J512" s="306">
        <f t="shared" ca="1" si="217"/>
        <v>785.71958957213451</v>
      </c>
      <c r="K512" s="307">
        <f t="shared" ca="1" si="218"/>
        <v>1014.4096157184152</v>
      </c>
      <c r="L512" s="304">
        <f t="shared" ca="1" si="203"/>
        <v>1283.1142357169085</v>
      </c>
      <c r="M512" s="306">
        <f t="shared" ca="1" si="219"/>
        <v>-1.4800685153719582</v>
      </c>
      <c r="N512" s="304">
        <f t="shared" ca="1" si="220"/>
        <v>-84.801679321006816</v>
      </c>
      <c r="P512" s="310">
        <f t="shared" ca="1" si="221"/>
        <v>23</v>
      </c>
      <c r="Q512" s="304">
        <f t="shared" ca="1" si="222"/>
        <v>0</v>
      </c>
      <c r="R512" s="306">
        <f t="shared" ca="1" si="223"/>
        <v>0</v>
      </c>
      <c r="S512" s="307">
        <f t="shared" ca="1" si="224"/>
        <v>4.5130000000000043</v>
      </c>
      <c r="T512" s="304">
        <f t="shared" ca="1" si="204"/>
        <v>44.272530000000046</v>
      </c>
      <c r="U512" s="311">
        <f t="shared" ca="1" si="205"/>
        <v>0</v>
      </c>
      <c r="V512" s="306">
        <f t="shared" ca="1" si="206"/>
        <v>1.1067333627754572</v>
      </c>
      <c r="W512" s="304">
        <f t="shared" ca="1" si="207"/>
        <v>35.663617506008968</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1.9037816446394498</v>
      </c>
      <c r="AH512" s="304">
        <f t="shared" ca="1" si="231"/>
        <v>-7.8650903703594715</v>
      </c>
    </row>
    <row r="513" spans="1:34" x14ac:dyDescent="0.2">
      <c r="A513" s="347">
        <f t="shared" ca="1" si="209"/>
        <v>0.1</v>
      </c>
      <c r="B513" s="304">
        <f t="shared" ca="1" si="210"/>
        <v>32.900000000000198</v>
      </c>
      <c r="D513" s="306">
        <f t="shared" ca="1" si="211"/>
        <v>-0.71598597055570001</v>
      </c>
      <c r="E513" s="307">
        <f t="shared" ca="1" si="212"/>
        <v>-1.9400830945164138</v>
      </c>
      <c r="F513" s="304">
        <f t="shared" ca="1" si="213"/>
        <v>2.0679841207468139</v>
      </c>
      <c r="G513" s="306">
        <f t="shared" ca="1" si="214"/>
        <v>9.2375649538521731</v>
      </c>
      <c r="H513" s="307">
        <f t="shared" ca="1" si="215"/>
        <v>-102.51772220616263</v>
      </c>
      <c r="I513" s="304">
        <f t="shared" ca="1" si="216"/>
        <v>102.9330654970334</v>
      </c>
      <c r="J513" s="306">
        <f t="shared" ca="1" si="217"/>
        <v>786.64692599737248</v>
      </c>
      <c r="K513" s="307">
        <f t="shared" ca="1" si="218"/>
        <v>1004.1675439132715</v>
      </c>
      <c r="L513" s="304">
        <f t="shared" ca="1" si="203"/>
        <v>1275.604108816653</v>
      </c>
      <c r="M513" s="306">
        <f t="shared" ca="1" si="219"/>
        <v>-1.4809320079463821</v>
      </c>
      <c r="N513" s="304">
        <f t="shared" ca="1" si="220"/>
        <v>-84.851153801162184</v>
      </c>
      <c r="P513" s="310">
        <f t="shared" ca="1" si="221"/>
        <v>23</v>
      </c>
      <c r="Q513" s="304">
        <f t="shared" ca="1" si="222"/>
        <v>0</v>
      </c>
      <c r="R513" s="306">
        <f t="shared" ca="1" si="223"/>
        <v>0</v>
      </c>
      <c r="S513" s="307">
        <f t="shared" ca="1" si="224"/>
        <v>4.5130000000000043</v>
      </c>
      <c r="T513" s="304">
        <f t="shared" ca="1" si="204"/>
        <v>44.272530000000046</v>
      </c>
      <c r="U513" s="311">
        <f t="shared" ca="1" si="205"/>
        <v>0</v>
      </c>
      <c r="V513" s="306">
        <f t="shared" ca="1" si="206"/>
        <v>1.1078703647767061</v>
      </c>
      <c r="W513" s="304">
        <f t="shared" ca="1" si="207"/>
        <v>35.830158969489837</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1.8672328817616073</v>
      </c>
      <c r="AH513" s="304">
        <f t="shared" ca="1" si="231"/>
        <v>-7.9024191238663715</v>
      </c>
    </row>
    <row r="514" spans="1:34" x14ac:dyDescent="0.2">
      <c r="A514" s="347">
        <f t="shared" ca="1" si="209"/>
        <v>0.1</v>
      </c>
      <c r="B514" s="304">
        <f t="shared" ca="1" si="210"/>
        <v>33.000000000000199</v>
      </c>
      <c r="D514" s="306">
        <f t="shared" ca="1" si="211"/>
        <v>-0.71250185565115742</v>
      </c>
      <c r="E514" s="307">
        <f t="shared" ca="1" si="212"/>
        <v>-1.9027140784476497</v>
      </c>
      <c r="F514" s="304">
        <f t="shared" ca="1" si="213"/>
        <v>2.0317430345959675</v>
      </c>
      <c r="G514" s="306">
        <f t="shared" ca="1" si="214"/>
        <v>9.1663147682870569</v>
      </c>
      <c r="H514" s="307">
        <f t="shared" ca="1" si="215"/>
        <v>-102.70799361400739</v>
      </c>
      <c r="I514" s="304">
        <f t="shared" ca="1" si="216"/>
        <v>103.11621249176243</v>
      </c>
      <c r="J514" s="306">
        <f t="shared" ca="1" si="217"/>
        <v>787.56711998347942</v>
      </c>
      <c r="K514" s="307">
        <f t="shared" ca="1" si="218"/>
        <v>993.90625812226301</v>
      </c>
      <c r="L514" s="304">
        <f t="shared" ca="1" si="203"/>
        <v>1268.1134091293534</v>
      </c>
      <c r="M514" s="306">
        <f t="shared" ca="1" si="219"/>
        <v>-1.4817857854466898</v>
      </c>
      <c r="N514" s="304">
        <f t="shared" ca="1" si="220"/>
        <v>-84.900071648573046</v>
      </c>
      <c r="P514" s="310">
        <f t="shared" ca="1" si="221"/>
        <v>23</v>
      </c>
      <c r="Q514" s="304">
        <f t="shared" ca="1" si="222"/>
        <v>0</v>
      </c>
      <c r="R514" s="306">
        <f t="shared" ca="1" si="223"/>
        <v>0</v>
      </c>
      <c r="S514" s="307">
        <f t="shared" ca="1" si="224"/>
        <v>4.5130000000000043</v>
      </c>
      <c r="T514" s="304">
        <f t="shared" ca="1" si="204"/>
        <v>44.272530000000046</v>
      </c>
      <c r="U514" s="311">
        <f t="shared" ca="1" si="205"/>
        <v>0</v>
      </c>
      <c r="V514" s="306">
        <f t="shared" ca="1" si="206"/>
        <v>1.1090106122957726</v>
      </c>
      <c r="W514" s="304">
        <f t="shared" ca="1" si="207"/>
        <v>35.994784977537989</v>
      </c>
      <c r="Y514" s="314" t="str">
        <f t="shared" ca="1" si="225"/>
        <v/>
      </c>
      <c r="Z514" s="315" t="str">
        <f t="shared" ca="1" si="226"/>
        <v/>
      </c>
      <c r="AA514" s="316" t="str">
        <f t="shared" ca="1" si="227"/>
        <v/>
      </c>
      <c r="AC514" s="310">
        <f t="shared" ca="1" si="228"/>
        <v>33.000000000000199</v>
      </c>
      <c r="AD514" s="323">
        <f t="shared" ca="1" si="229"/>
        <v>787.56711998347942</v>
      </c>
      <c r="AE514" s="324" t="e">
        <f t="shared" ca="1" si="208"/>
        <v>#N/A</v>
      </c>
      <c r="AG514" s="306">
        <f t="shared" ca="1" si="230"/>
        <v>1.8310941217053838</v>
      </c>
      <c r="AH514" s="304">
        <f t="shared" ca="1" si="231"/>
        <v>-7.9393217304431207</v>
      </c>
    </row>
    <row r="515" spans="1:34" x14ac:dyDescent="0.2">
      <c r="A515" s="347">
        <f t="shared" ca="1" si="209"/>
        <v>0.1</v>
      </c>
      <c r="B515" s="304">
        <f t="shared" ca="1" si="210"/>
        <v>33.1000000000002</v>
      </c>
      <c r="D515" s="306">
        <f t="shared" ca="1" si="211"/>
        <v>-0.70899319034516839</v>
      </c>
      <c r="E515" s="307">
        <f t="shared" ca="1" si="212"/>
        <v>-1.8657748771315346</v>
      </c>
      <c r="F515" s="304">
        <f t="shared" ca="1" si="213"/>
        <v>1.9959426935889248</v>
      </c>
      <c r="G515" s="306">
        <f t="shared" ca="1" si="214"/>
        <v>9.0954154492525401</v>
      </c>
      <c r="H515" s="307">
        <f t="shared" ca="1" si="215"/>
        <v>-102.89457110172054</v>
      </c>
      <c r="I515" s="304">
        <f t="shared" ca="1" si="216"/>
        <v>103.2957857049431</v>
      </c>
      <c r="J515" s="306">
        <f t="shared" ca="1" si="217"/>
        <v>788.48020649435637</v>
      </c>
      <c r="K515" s="307">
        <f t="shared" ca="1" si="218"/>
        <v>983.62612988647663</v>
      </c>
      <c r="L515" s="304">
        <f t="shared" ca="1" si="203"/>
        <v>1260.6432482779696</v>
      </c>
      <c r="M515" s="306">
        <f t="shared" ca="1" si="219"/>
        <v>-1.4826300027891679</v>
      </c>
      <c r="N515" s="304">
        <f t="shared" ca="1" si="220"/>
        <v>-84.948441739288796</v>
      </c>
      <c r="P515" s="310">
        <f t="shared" ca="1" si="221"/>
        <v>23</v>
      </c>
      <c r="Q515" s="304">
        <f t="shared" ca="1" si="222"/>
        <v>0</v>
      </c>
      <c r="R515" s="306">
        <f t="shared" ca="1" si="223"/>
        <v>0</v>
      </c>
      <c r="S515" s="307">
        <f t="shared" ca="1" si="224"/>
        <v>4.5130000000000043</v>
      </c>
      <c r="T515" s="304">
        <f t="shared" ca="1" si="204"/>
        <v>44.272530000000046</v>
      </c>
      <c r="U515" s="311">
        <f t="shared" ca="1" si="205"/>
        <v>0</v>
      </c>
      <c r="V515" s="306">
        <f t="shared" ca="1" si="206"/>
        <v>1.1101540718794296</v>
      </c>
      <c r="W515" s="304">
        <f t="shared" ca="1" si="207"/>
        <v>36.157503669906866</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1.7953640357874336</v>
      </c>
      <c r="AH515" s="304">
        <f t="shared" ca="1" si="231"/>
        <v>-7.975799906389974</v>
      </c>
    </row>
    <row r="516" spans="1:34" x14ac:dyDescent="0.2">
      <c r="A516" s="347">
        <f t="shared" ca="1" si="209"/>
        <v>0.1</v>
      </c>
      <c r="B516" s="304">
        <f t="shared" ca="1" si="210"/>
        <v>33.200000000000202</v>
      </c>
      <c r="D516" s="306">
        <f t="shared" ca="1" si="211"/>
        <v>-0.70546105427517602</v>
      </c>
      <c r="E516" s="307">
        <f t="shared" ca="1" si="212"/>
        <v>-1.8292636594101754</v>
      </c>
      <c r="F516" s="304">
        <f t="shared" ca="1" si="213"/>
        <v>1.9605817592586516</v>
      </c>
      <c r="G516" s="306">
        <f t="shared" ca="1" si="214"/>
        <v>9.0248693438250225</v>
      </c>
      <c r="H516" s="307">
        <f t="shared" ca="1" si="215"/>
        <v>-103.07749746766156</v>
      </c>
      <c r="I516" s="304">
        <f t="shared" ca="1" si="216"/>
        <v>103.47182587965136</v>
      </c>
      <c r="J516" s="306">
        <f t="shared" ca="1" si="217"/>
        <v>789.38622073401029</v>
      </c>
      <c r="K516" s="307">
        <f t="shared" ca="1" si="218"/>
        <v>973.32752645800758</v>
      </c>
      <c r="L516" s="304">
        <f t="shared" ref="L516:L579" ca="1" si="232">SQRT(pos_x^2+pos_z^2)</f>
        <v>1253.1947491294347</v>
      </c>
      <c r="M516" s="306">
        <f t="shared" ca="1" si="219"/>
        <v>-1.4834648113281523</v>
      </c>
      <c r="N516" s="304">
        <f t="shared" ca="1" si="220"/>
        <v>-84.996272745274084</v>
      </c>
      <c r="P516" s="310">
        <f t="shared" ca="1" si="221"/>
        <v>23</v>
      </c>
      <c r="Q516" s="304">
        <f t="shared" ca="1" si="222"/>
        <v>0</v>
      </c>
      <c r="R516" s="306">
        <f t="shared" ca="1" si="223"/>
        <v>0</v>
      </c>
      <c r="S516" s="307">
        <f t="shared" ca="1" si="224"/>
        <v>4.5130000000000043</v>
      </c>
      <c r="T516" s="304">
        <f t="shared" ref="T516:T579" ca="1" si="233">m*g</f>
        <v>44.272530000000046</v>
      </c>
      <c r="U516" s="311">
        <f t="shared" ref="U516:U579" ca="1" si="234">IF(pos_xz&lt;L_rampe,Poids*COS(Beta),0)</f>
        <v>0</v>
      </c>
      <c r="V516" s="306">
        <f t="shared" ref="V516:V579" ca="1" si="235">Rho_moyen*(20000-Alt_rampe-pos_z)/(20000+Alt_rampe+pos_z)</f>
        <v>1.1113007104230905</v>
      </c>
      <c r="W516" s="304">
        <f t="shared" ref="W516:W579" ca="1" si="236">1/2*Rho*Sref*Cx*vit_xz^2</f>
        <v>36.318323565980826</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1.7600411967859539</v>
      </c>
      <c r="AH516" s="304">
        <f t="shared" ca="1" si="231"/>
        <v>-8.0118554553305632</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-0.70190651000856907</v>
      </c>
      <c r="E517" s="307">
        <f t="shared" ref="E517:E580" ca="1" si="241">IF(AND(L516&lt;L_rampe,Poussee&lt;Poids*SIN(M516)),0,(-W516+Poussee)/m*SIN(M516)+U516/m*COS(M516)-Poids/m)</f>
        <v>-1.7931785091218977</v>
      </c>
      <c r="F517" s="304">
        <f t="shared" ref="F517:F580" ca="1" si="242">SQRT(acc_x^2+acc_z^2)</f>
        <v>1.9256588260564333</v>
      </c>
      <c r="G517" s="306">
        <f t="shared" ref="G517:G580" ca="1" si="243">G516+acc_x*pas</f>
        <v>8.9546786928241655</v>
      </c>
      <c r="H517" s="307">
        <f t="shared" ref="H517:H580" ca="1" si="244">H516+acc_z*pas</f>
        <v>-103.25681531857374</v>
      </c>
      <c r="I517" s="304">
        <f t="shared" ref="I517:I580" ca="1" si="245">SQRT(vit_x^2+vit_z^2)</f>
        <v>103.64437360622024</v>
      </c>
      <c r="J517" s="306">
        <f t="shared" ref="J517:J580" ca="1" si="246">J516+0.5*(vit_x+G516)*pas*(K516&gt;=0)</f>
        <v>790.28519813584273</v>
      </c>
      <c r="K517" s="307">
        <f t="shared" ref="K517:K580" ca="1" si="247">K516+0.5*(vit_z+H516)*pas</f>
        <v>963.01081081869586</v>
      </c>
      <c r="L517" s="304">
        <f t="shared" ca="1" si="232"/>
        <v>1245.769046070053</v>
      </c>
      <c r="M517" s="306">
        <f t="shared" ref="M517:M580" ca="1" si="248">IF(AND(L516&gt;L_rampe,G517&gt;0),ATAN2(G517,H517),$M$4)</f>
        <v>-1.4842903589600835</v>
      </c>
      <c r="N517" s="304">
        <f t="shared" ref="N517:N580" ca="1" si="249">DEGREES(Beta)</f>
        <v>-85.043573140370768</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4.5130000000000043</v>
      </c>
      <c r="T517" s="304">
        <f t="shared" ca="1" si="233"/>
        <v>44.272530000000046</v>
      </c>
      <c r="U517" s="311">
        <f t="shared" ca="1" si="234"/>
        <v>0</v>
      </c>
      <c r="V517" s="306">
        <f t="shared" ca="1" si="235"/>
        <v>1.1124504951698941</v>
      </c>
      <c r="W517" s="304">
        <f t="shared" ca="1" si="236"/>
        <v>36.477253550544191</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1.725124082533215</v>
      </c>
      <c r="AH517" s="304">
        <f t="shared" ref="AH517:AH580" ca="1" si="260">IF(AND(L516&lt;L_rampe,Poussee&lt;Poids*SIN(M516)), g*SIN(M516), (-W516+Poussee)/m)</f>
        <v>-8.0474902650079301</v>
      </c>
    </row>
    <row r="518" spans="1:34" x14ac:dyDescent="0.2">
      <c r="A518" s="347">
        <f t="shared" ca="1" si="238"/>
        <v>0.1</v>
      </c>
      <c r="B518" s="304">
        <f t="shared" ca="1" si="239"/>
        <v>33.400000000000205</v>
      </c>
      <c r="D518" s="306">
        <f t="shared" ca="1" si="240"/>
        <v>-0.69833060303830652</v>
      </c>
      <c r="E518" s="307">
        <f t="shared" ca="1" si="241"/>
        <v>-1.7575174282894253</v>
      </c>
      <c r="F518" s="304">
        <f t="shared" ca="1" si="242"/>
        <v>1.8911724252116515</v>
      </c>
      <c r="G518" s="306">
        <f t="shared" ca="1" si="243"/>
        <v>8.8848456325203351</v>
      </c>
      <c r="H518" s="307">
        <f t="shared" ca="1" si="244"/>
        <v>-103.43256706140268</v>
      </c>
      <c r="I518" s="304">
        <f t="shared" ca="1" si="245"/>
        <v>103.813469313116</v>
      </c>
      <c r="J518" s="306">
        <f t="shared" ca="1" si="246"/>
        <v>791.17717435211</v>
      </c>
      <c r="K518" s="307">
        <f t="shared" ca="1" si="247"/>
        <v>952.67634169969699</v>
      </c>
      <c r="L518" s="304">
        <f t="shared" ca="1" si="232"/>
        <v>1238.3672852793338</v>
      </c>
      <c r="M518" s="306">
        <f t="shared" ca="1" si="248"/>
        <v>-1.4851067902239914</v>
      </c>
      <c r="N518" s="304">
        <f t="shared" ca="1" si="249"/>
        <v>-85.090351206055217</v>
      </c>
      <c r="P518" s="310">
        <f t="shared" ca="1" si="250"/>
        <v>23</v>
      </c>
      <c r="Q518" s="304">
        <f t="shared" ca="1" si="251"/>
        <v>0</v>
      </c>
      <c r="R518" s="306">
        <f t="shared" ca="1" si="252"/>
        <v>0</v>
      </c>
      <c r="S518" s="307">
        <f t="shared" ca="1" si="253"/>
        <v>4.5130000000000043</v>
      </c>
      <c r="T518" s="304">
        <f t="shared" ca="1" si="233"/>
        <v>44.272530000000046</v>
      </c>
      <c r="U518" s="311">
        <f t="shared" ca="1" si="234"/>
        <v>0</v>
      </c>
      <c r="V518" s="306">
        <f t="shared" ca="1" si="235"/>
        <v>1.113603393709707</v>
      </c>
      <c r="W518" s="304">
        <f t="shared" ca="1" si="236"/>
        <v>36.634302859781712</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1.690611079441803</v>
      </c>
      <c r="AH518" s="304">
        <f t="shared" ca="1" si="260"/>
        <v>-8.0827063041312108</v>
      </c>
    </row>
    <row r="519" spans="1:34" x14ac:dyDescent="0.2">
      <c r="A519" s="347">
        <f t="shared" ca="1" si="238"/>
        <v>0.1</v>
      </c>
      <c r="B519" s="304">
        <f t="shared" ca="1" si="239"/>
        <v>33.500000000000206</v>
      </c>
      <c r="D519" s="306">
        <f t="shared" ca="1" si="240"/>
        <v>-0.69473436178912107</v>
      </c>
      <c r="E519" s="307">
        <f t="shared" ca="1" si="241"/>
        <v>-1.7222783402562829</v>
      </c>
      <c r="F519" s="304">
        <f t="shared" ca="1" si="242"/>
        <v>1.857121028572579</v>
      </c>
      <c r="G519" s="306">
        <f t="shared" ca="1" si="243"/>
        <v>8.8153721963414231</v>
      </c>
      <c r="H519" s="307">
        <f t="shared" ca="1" si="244"/>
        <v>-103.60479489542831</v>
      </c>
      <c r="I519" s="304">
        <f t="shared" ca="1" si="245"/>
        <v>103.97915325815939</v>
      </c>
      <c r="J519" s="306">
        <f t="shared" ca="1" si="246"/>
        <v>792.06218524355313</v>
      </c>
      <c r="K519" s="307">
        <f t="shared" ca="1" si="247"/>
        <v>942.3244736018554</v>
      </c>
      <c r="L519" s="304">
        <f t="shared" ca="1" si="232"/>
        <v>1230.9906250015906</v>
      </c>
      <c r="M519" s="306">
        <f t="shared" ca="1" si="248"/>
        <v>-1.4859142463985526</v>
      </c>
      <c r="N519" s="304">
        <f t="shared" ca="1" si="249"/>
        <v>-85.136615036999345</v>
      </c>
      <c r="P519" s="310">
        <f t="shared" ca="1" si="250"/>
        <v>23</v>
      </c>
      <c r="Q519" s="304">
        <f t="shared" ca="1" si="251"/>
        <v>0</v>
      </c>
      <c r="R519" s="306">
        <f t="shared" ca="1" si="252"/>
        <v>0</v>
      </c>
      <c r="S519" s="307">
        <f t="shared" ca="1" si="253"/>
        <v>4.5130000000000043</v>
      </c>
      <c r="T519" s="304">
        <f t="shared" ca="1" si="233"/>
        <v>44.272530000000046</v>
      </c>
      <c r="U519" s="311">
        <f t="shared" ca="1" si="234"/>
        <v>0</v>
      </c>
      <c r="V519" s="306">
        <f t="shared" ca="1" si="235"/>
        <v>1.1147593739780559</v>
      </c>
      <c r="W519" s="304">
        <f t="shared" ca="1" si="236"/>
        <v>36.789481067513016</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1.6565004859646759</v>
      </c>
      <c r="AH519" s="304">
        <f t="shared" ca="1" si="260"/>
        <v>-8.1175056192735831</v>
      </c>
    </row>
    <row r="520" spans="1:34" x14ac:dyDescent="0.2">
      <c r="A520" s="347">
        <f t="shared" ca="1" si="238"/>
        <v>0.1</v>
      </c>
      <c r="B520" s="304">
        <f t="shared" ca="1" si="239"/>
        <v>33.600000000000207</v>
      </c>
      <c r="D520" s="306">
        <f t="shared" ca="1" si="240"/>
        <v>-0.69111879763388595</v>
      </c>
      <c r="E520" s="307">
        <f t="shared" ca="1" si="241"/>
        <v>-1.6874590927708386</v>
      </c>
      <c r="F520" s="304">
        <f t="shared" ca="1" si="242"/>
        <v>1.8235030524290026</v>
      </c>
      <c r="G520" s="306">
        <f t="shared" ca="1" si="243"/>
        <v>8.7462603165780344</v>
      </c>
      <c r="H520" s="307">
        <f t="shared" ca="1" si="244"/>
        <v>-103.77354080470539</v>
      </c>
      <c r="I520" s="304">
        <f t="shared" ca="1" si="245"/>
        <v>104.14146552008572</v>
      </c>
      <c r="J520" s="306">
        <f t="shared" ca="1" si="246"/>
        <v>792.94026686919915</v>
      </c>
      <c r="K520" s="307">
        <f t="shared" ca="1" si="247"/>
        <v>931.95555681684868</v>
      </c>
      <c r="L520" s="304">
        <f t="shared" ca="1" si="232"/>
        <v>1223.6402358145956</v>
      </c>
      <c r="M520" s="306">
        <f t="shared" ca="1" si="248"/>
        <v>-1.486712865595853</v>
      </c>
      <c r="N520" s="304">
        <f t="shared" ca="1" si="249"/>
        <v>-85.182372546442792</v>
      </c>
      <c r="P520" s="310">
        <f t="shared" ca="1" si="250"/>
        <v>23</v>
      </c>
      <c r="Q520" s="304">
        <f t="shared" ca="1" si="251"/>
        <v>0</v>
      </c>
      <c r="R520" s="306">
        <f t="shared" ca="1" si="252"/>
        <v>0</v>
      </c>
      <c r="S520" s="307">
        <f t="shared" ca="1" si="253"/>
        <v>4.5130000000000043</v>
      </c>
      <c r="T520" s="304">
        <f t="shared" ca="1" si="233"/>
        <v>44.272530000000046</v>
      </c>
      <c r="U520" s="311">
        <f t="shared" ca="1" si="234"/>
        <v>0</v>
      </c>
      <c r="V520" s="306">
        <f t="shared" ca="1" si="235"/>
        <v>1.115918404254987</v>
      </c>
      <c r="W520" s="304">
        <f t="shared" ca="1" si="236"/>
        <v>36.942798071663809</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1.6227905159890934</v>
      </c>
      <c r="AH520" s="304">
        <f t="shared" ca="1" si="260"/>
        <v>-8.1518903318220648</v>
      </c>
    </row>
    <row r="521" spans="1:34" x14ac:dyDescent="0.2">
      <c r="A521" s="347">
        <f t="shared" ca="1" si="238"/>
        <v>0.1</v>
      </c>
      <c r="B521" s="304">
        <f t="shared" ca="1" si="239"/>
        <v>33.700000000000209</v>
      </c>
      <c r="D521" s="306">
        <f t="shared" ca="1" si="240"/>
        <v>-0.68748490491977854</v>
      </c>
      <c r="E521" s="307">
        <f t="shared" ca="1" si="241"/>
        <v>-1.6530574610172941</v>
      </c>
      <c r="F521" s="304">
        <f t="shared" ca="1" si="242"/>
        <v>1.7903168613174316</v>
      </c>
      <c r="G521" s="306">
        <f t="shared" ca="1" si="243"/>
        <v>8.6775118260860573</v>
      </c>
      <c r="H521" s="307">
        <f t="shared" ca="1" si="244"/>
        <v>-103.93884655080711</v>
      </c>
      <c r="I521" s="304">
        <f t="shared" ca="1" si="245"/>
        <v>104.30044599043713</v>
      </c>
      <c r="J521" s="306">
        <f t="shared" ca="1" si="246"/>
        <v>793.8114554763323</v>
      </c>
      <c r="K521" s="307">
        <f t="shared" ca="1" si="247"/>
        <v>921.56993744907311</v>
      </c>
      <c r="L521" s="304">
        <f t="shared" ca="1" si="232"/>
        <v>1216.3173008945246</v>
      </c>
      <c r="M521" s="306">
        <f t="shared" ca="1" si="248"/>
        <v>-1.4875027828519825</v>
      </c>
      <c r="N521" s="304">
        <f t="shared" ca="1" si="249"/>
        <v>-85.22763147138356</v>
      </c>
      <c r="P521" s="310">
        <f t="shared" ca="1" si="250"/>
        <v>23</v>
      </c>
      <c r="Q521" s="304">
        <f t="shared" ca="1" si="251"/>
        <v>0</v>
      </c>
      <c r="R521" s="306">
        <f t="shared" ca="1" si="252"/>
        <v>0</v>
      </c>
      <c r="S521" s="307">
        <f t="shared" ca="1" si="253"/>
        <v>4.5130000000000043</v>
      </c>
      <c r="T521" s="304">
        <f t="shared" ca="1" si="233"/>
        <v>44.272530000000046</v>
      </c>
      <c r="U521" s="311">
        <f t="shared" ca="1" si="234"/>
        <v>0</v>
      </c>
      <c r="V521" s="306">
        <f t="shared" ca="1" si="235"/>
        <v>1.1170804531638547</v>
      </c>
      <c r="W521" s="304">
        <f t="shared" ca="1" si="236"/>
        <v>37.094264080975485</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1.5894793021645039</v>
      </c>
      <c r="AH521" s="304">
        <f t="shared" ca="1" si="260"/>
        <v>-8.1858626349797863</v>
      </c>
    </row>
    <row r="522" spans="1:34" x14ac:dyDescent="0.2">
      <c r="A522" s="347">
        <f t="shared" ca="1" si="238"/>
        <v>0.1</v>
      </c>
      <c r="B522" s="304">
        <f t="shared" ca="1" si="239"/>
        <v>33.80000000000021</v>
      </c>
      <c r="D522" s="306">
        <f t="shared" ca="1" si="240"/>
        <v>-0.6838336610038479</v>
      </c>
      <c r="E522" s="307">
        <f t="shared" ca="1" si="241"/>
        <v>-1.6190711505933635</v>
      </c>
      <c r="F522" s="304">
        <f t="shared" ca="1" si="242"/>
        <v>1.7575607718100799</v>
      </c>
      <c r="G522" s="306">
        <f t="shared" ca="1" si="243"/>
        <v>8.6091284599856728</v>
      </c>
      <c r="H522" s="307">
        <f t="shared" ca="1" si="244"/>
        <v>-104.10075366586645</v>
      </c>
      <c r="I522" s="304">
        <f t="shared" ca="1" si="245"/>
        <v>104.45613436578027</v>
      </c>
      <c r="J522" s="306">
        <f t="shared" ca="1" si="246"/>
        <v>794.67578749063591</v>
      </c>
      <c r="K522" s="307">
        <f t="shared" ca="1" si="247"/>
        <v>911.16795743823945</v>
      </c>
      <c r="L522" s="304">
        <f t="shared" ca="1" si="232"/>
        <v>1209.0230162763798</v>
      </c>
      <c r="M522" s="306">
        <f t="shared" ca="1" si="248"/>
        <v>-1.4882841302145873</v>
      </c>
      <c r="N522" s="304">
        <f t="shared" ca="1" si="249"/>
        <v>-85.272399377594496</v>
      </c>
      <c r="P522" s="310">
        <f t="shared" ca="1" si="250"/>
        <v>23</v>
      </c>
      <c r="Q522" s="304">
        <f t="shared" ca="1" si="251"/>
        <v>0</v>
      </c>
      <c r="R522" s="306">
        <f t="shared" ca="1" si="252"/>
        <v>0</v>
      </c>
      <c r="S522" s="307">
        <f t="shared" ca="1" si="253"/>
        <v>4.5130000000000043</v>
      </c>
      <c r="T522" s="304">
        <f t="shared" ca="1" si="233"/>
        <v>44.272530000000046</v>
      </c>
      <c r="U522" s="311">
        <f t="shared" ca="1" si="234"/>
        <v>0</v>
      </c>
      <c r="V522" s="306">
        <f t="shared" ca="1" si="235"/>
        <v>1.1182454896700487</v>
      </c>
      <c r="W522" s="304">
        <f t="shared" ca="1" si="236"/>
        <v>37.243889601955289</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1.5565648991645826</v>
      </c>
      <c r="AH522" s="304">
        <f t="shared" ca="1" si="260"/>
        <v>-8.219424790821062</v>
      </c>
    </row>
    <row r="523" spans="1:34" x14ac:dyDescent="0.2">
      <c r="A523" s="347">
        <f t="shared" ca="1" si="238"/>
        <v>0.1</v>
      </c>
      <c r="B523" s="304">
        <f t="shared" ca="1" si="239"/>
        <v>33.900000000000212</v>
      </c>
      <c r="D523" s="306">
        <f t="shared" ca="1" si="240"/>
        <v>-0.68016602629760381</v>
      </c>
      <c r="E523" s="307">
        <f t="shared" ca="1" si="241"/>
        <v>-1.5854978004340481</v>
      </c>
      <c r="F523" s="304">
        <f t="shared" ca="1" si="242"/>
        <v>1.7252330562885345</v>
      </c>
      <c r="G523" s="306">
        <f t="shared" ca="1" si="243"/>
        <v>8.5411118573559133</v>
      </c>
      <c r="H523" s="307">
        <f t="shared" ca="1" si="244"/>
        <v>-104.25930344590985</v>
      </c>
      <c r="I523" s="304">
        <f t="shared" ca="1" si="245"/>
        <v>104.60857014024317</v>
      </c>
      <c r="J523" s="306">
        <f t="shared" ca="1" si="246"/>
        <v>795.533299506503</v>
      </c>
      <c r="K523" s="307">
        <f t="shared" ca="1" si="247"/>
        <v>900.74995458265062</v>
      </c>
      <c r="L523" s="304">
        <f t="shared" ca="1" si="232"/>
        <v>1201.7585911090259</v>
      </c>
      <c r="M523" s="306">
        <f t="shared" ca="1" si="248"/>
        <v>-1.489057036827494</v>
      </c>
      <c r="N523" s="304">
        <f t="shared" ca="1" si="249"/>
        <v>-85.316683664471796</v>
      </c>
      <c r="P523" s="310">
        <f t="shared" ca="1" si="250"/>
        <v>23</v>
      </c>
      <c r="Q523" s="304">
        <f t="shared" ca="1" si="251"/>
        <v>0</v>
      </c>
      <c r="R523" s="306">
        <f t="shared" ca="1" si="252"/>
        <v>0</v>
      </c>
      <c r="S523" s="307">
        <f t="shared" ca="1" si="253"/>
        <v>4.5130000000000043</v>
      </c>
      <c r="T523" s="304">
        <f t="shared" ca="1" si="233"/>
        <v>44.272530000000046</v>
      </c>
      <c r="U523" s="311">
        <f t="shared" ca="1" si="234"/>
        <v>0</v>
      </c>
      <c r="V523" s="306">
        <f t="shared" ca="1" si="235"/>
        <v>1.1194134830796527</v>
      </c>
      <c r="W523" s="304">
        <f t="shared" ca="1" si="236"/>
        <v>37.391685426068072</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1.524045286883565</v>
      </c>
      <c r="AH523" s="304">
        <f t="shared" ca="1" si="260"/>
        <v>-8.2525791273997893</v>
      </c>
    </row>
    <row r="524" spans="1:34" x14ac:dyDescent="0.2">
      <c r="A524" s="347">
        <f t="shared" ca="1" si="238"/>
        <v>0.1</v>
      </c>
      <c r="B524" s="304">
        <f t="shared" ca="1" si="239"/>
        <v>34.000000000000213</v>
      </c>
      <c r="D524" s="306">
        <f t="shared" ca="1" si="240"/>
        <v>-0.67648294432027867</v>
      </c>
      <c r="E524" s="307">
        <f t="shared" ca="1" si="241"/>
        <v>-1.5523349856813144</v>
      </c>
      <c r="F524" s="304">
        <f t="shared" ca="1" si="242"/>
        <v>1.6933319467034336</v>
      </c>
      <c r="G524" s="306">
        <f t="shared" ca="1" si="243"/>
        <v>8.4734635629238859</v>
      </c>
      <c r="H524" s="307">
        <f t="shared" ca="1" si="244"/>
        <v>-104.41453694447799</v>
      </c>
      <c r="I524" s="304">
        <f t="shared" ca="1" si="245"/>
        <v>104.75779259836452</v>
      </c>
      <c r="J524" s="306">
        <f t="shared" ca="1" si="246"/>
        <v>796.38402827751702</v>
      </c>
      <c r="K524" s="307">
        <f t="shared" ca="1" si="247"/>
        <v>890.3162625631312</v>
      </c>
      <c r="L524" s="304">
        <f t="shared" ca="1" si="232"/>
        <v>1194.5252479039141</v>
      </c>
      <c r="M524" s="306">
        <f t="shared" ca="1" si="248"/>
        <v>-1.4898216290125195</v>
      </c>
      <c r="N524" s="304">
        <f t="shared" ca="1" si="249"/>
        <v>-85.360491569722441</v>
      </c>
      <c r="P524" s="310">
        <f t="shared" ca="1" si="250"/>
        <v>23</v>
      </c>
      <c r="Q524" s="304">
        <f t="shared" ca="1" si="251"/>
        <v>0</v>
      </c>
      <c r="R524" s="306">
        <f t="shared" ca="1" si="252"/>
        <v>0</v>
      </c>
      <c r="S524" s="307">
        <f t="shared" ca="1" si="253"/>
        <v>4.5130000000000043</v>
      </c>
      <c r="T524" s="304">
        <f t="shared" ca="1" si="233"/>
        <v>44.272530000000046</v>
      </c>
      <c r="U524" s="311">
        <f t="shared" ca="1" si="234"/>
        <v>0</v>
      </c>
      <c r="V524" s="306">
        <f t="shared" ca="1" si="235"/>
        <v>1.1205844030380401</v>
      </c>
      <c r="W524" s="304">
        <f t="shared" ca="1" si="236"/>
        <v>37.537662617170938</v>
      </c>
      <c r="Y524" s="314" t="str">
        <f t="shared" ca="1" si="254"/>
        <v/>
      </c>
      <c r="Z524" s="315" t="str">
        <f t="shared" ca="1" si="255"/>
        <v/>
      </c>
      <c r="AA524" s="316" t="str">
        <f t="shared" ca="1" si="256"/>
        <v/>
      </c>
      <c r="AC524" s="310">
        <f t="shared" ca="1" si="257"/>
        <v>34.000000000000213</v>
      </c>
      <c r="AD524" s="323">
        <f t="shared" ca="1" si="258"/>
        <v>796.38402827751702</v>
      </c>
      <c r="AE524" s="324" t="e">
        <f t="shared" ca="1" si="237"/>
        <v>#N/A</v>
      </c>
      <c r="AG524" s="306">
        <f t="shared" ca="1" si="259"/>
        <v>1.491918373567156</v>
      </c>
      <c r="AH524" s="304">
        <f t="shared" ca="1" si="260"/>
        <v>-8.285328035911375</v>
      </c>
    </row>
    <row r="525" spans="1:34" x14ac:dyDescent="0.2">
      <c r="A525" s="347">
        <f t="shared" ca="1" si="238"/>
        <v>0.1</v>
      </c>
      <c r="B525" s="304">
        <f t="shared" ca="1" si="239"/>
        <v>34.100000000000215</v>
      </c>
      <c r="D525" s="306">
        <f t="shared" ca="1" si="240"/>
        <v>-0.67278534176037308</v>
      </c>
      <c r="E525" s="307">
        <f t="shared" ca="1" si="241"/>
        <v>-1.5195802204994155</v>
      </c>
      <c r="F525" s="304">
        <f t="shared" ca="1" si="242"/>
        <v>1.661855638321414</v>
      </c>
      <c r="G525" s="306">
        <f t="shared" ca="1" si="243"/>
        <v>8.4061850287478492</v>
      </c>
      <c r="H525" s="307">
        <f t="shared" ca="1" si="244"/>
        <v>-104.56649496652793</v>
      </c>
      <c r="I525" s="304">
        <f t="shared" ca="1" si="245"/>
        <v>104.90384080824903</v>
      </c>
      <c r="J525" s="306">
        <f t="shared" ca="1" si="246"/>
        <v>797.22801070710057</v>
      </c>
      <c r="K525" s="307">
        <f t="shared" ca="1" si="247"/>
        <v>879.86721096758095</v>
      </c>
      <c r="L525" s="304">
        <f t="shared" ca="1" si="232"/>
        <v>1187.3242227765213</v>
      </c>
      <c r="M525" s="306">
        <f t="shared" ca="1" si="248"/>
        <v>-1.4905780303485729</v>
      </c>
      <c r="N525" s="304">
        <f t="shared" ca="1" si="249"/>
        <v>-85.403830173896367</v>
      </c>
      <c r="P525" s="310">
        <f t="shared" ca="1" si="250"/>
        <v>23</v>
      </c>
      <c r="Q525" s="304">
        <f t="shared" ca="1" si="251"/>
        <v>0</v>
      </c>
      <c r="R525" s="306">
        <f t="shared" ca="1" si="252"/>
        <v>0</v>
      </c>
      <c r="S525" s="307">
        <f t="shared" ca="1" si="253"/>
        <v>4.5130000000000043</v>
      </c>
      <c r="T525" s="304">
        <f t="shared" ca="1" si="233"/>
        <v>44.272530000000046</v>
      </c>
      <c r="U525" s="311">
        <f t="shared" ca="1" si="234"/>
        <v>0</v>
      </c>
      <c r="V525" s="306">
        <f t="shared" ca="1" si="235"/>
        <v>1.1217582195284144</v>
      </c>
      <c r="W525" s="304">
        <f t="shared" ca="1" si="236"/>
        <v>37.681832499191742</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1.4601819988783014</v>
      </c>
      <c r="AH525" s="304">
        <f t="shared" ca="1" si="260"/>
        <v>-8.3176739679084655</v>
      </c>
    </row>
    <row r="526" spans="1:34" x14ac:dyDescent="0.2">
      <c r="A526" s="347">
        <f t="shared" ca="1" si="238"/>
        <v>0.1</v>
      </c>
      <c r="B526" s="304">
        <f t="shared" ca="1" si="239"/>
        <v>34.200000000000216</v>
      </c>
      <c r="D526" s="306">
        <f t="shared" ca="1" si="240"/>
        <v>-0.66907412854514769</v>
      </c>
      <c r="E526" s="307">
        <f t="shared" ca="1" si="241"/>
        <v>-1.4872309608355518</v>
      </c>
      <c r="F526" s="304">
        <f t="shared" ca="1" si="242"/>
        <v>1.6308022934605799</v>
      </c>
      <c r="G526" s="306">
        <f t="shared" ca="1" si="243"/>
        <v>8.3392776158933337</v>
      </c>
      <c r="H526" s="307">
        <f t="shared" ca="1" si="244"/>
        <v>-104.71521806261148</v>
      </c>
      <c r="I526" s="304">
        <f t="shared" ca="1" si="245"/>
        <v>105.04675361502237</v>
      </c>
      <c r="J526" s="306">
        <f t="shared" ca="1" si="246"/>
        <v>798.06528383933266</v>
      </c>
      <c r="K526" s="307">
        <f t="shared" ca="1" si="247"/>
        <v>869.40312531612392</v>
      </c>
      <c r="L526" s="304">
        <f t="shared" ca="1" si="232"/>
        <v>1180.1567656794577</v>
      </c>
      <c r="M526" s="306">
        <f t="shared" ca="1" si="248"/>
        <v>-1.4913263617481531</v>
      </c>
      <c r="N526" s="304">
        <f t="shared" ca="1" si="249"/>
        <v>-85.446706404769429</v>
      </c>
      <c r="P526" s="310">
        <f t="shared" ca="1" si="250"/>
        <v>23</v>
      </c>
      <c r="Q526" s="304">
        <f t="shared" ca="1" si="251"/>
        <v>0</v>
      </c>
      <c r="R526" s="306">
        <f t="shared" ca="1" si="252"/>
        <v>0</v>
      </c>
      <c r="S526" s="307">
        <f t="shared" ca="1" si="253"/>
        <v>4.5130000000000043</v>
      </c>
      <c r="T526" s="304">
        <f t="shared" ca="1" si="233"/>
        <v>44.272530000000046</v>
      </c>
      <c r="U526" s="311">
        <f t="shared" ca="1" si="234"/>
        <v>0</v>
      </c>
      <c r="V526" s="306">
        <f t="shared" ca="1" si="235"/>
        <v>1.1229349028702882</v>
      </c>
      <c r="W526" s="304">
        <f t="shared" ca="1" si="236"/>
        <v>37.824206644051856</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1.4288339368980481</v>
      </c>
      <c r="AH526" s="304">
        <f t="shared" ca="1" si="260"/>
        <v>-8.34961943257073</v>
      </c>
    </row>
    <row r="527" spans="1:34" x14ac:dyDescent="0.2">
      <c r="A527" s="347">
        <f t="shared" ca="1" si="238"/>
        <v>0.1</v>
      </c>
      <c r="B527" s="304">
        <f t="shared" ca="1" si="239"/>
        <v>34.300000000000217</v>
      </c>
      <c r="D527" s="306">
        <f t="shared" ca="1" si="240"/>
        <v>-0.66535019791771055</v>
      </c>
      <c r="E527" s="307">
        <f t="shared" ca="1" si="241"/>
        <v>-1.4552846071258649</v>
      </c>
      <c r="F527" s="304">
        <f t="shared" ca="1" si="242"/>
        <v>1.6001700452160137</v>
      </c>
      <c r="G527" s="306">
        <f t="shared" ca="1" si="243"/>
        <v>8.2727425961015619</v>
      </c>
      <c r="H527" s="307">
        <f t="shared" ca="1" si="244"/>
        <v>-104.86074652332407</v>
      </c>
      <c r="I527" s="304">
        <f t="shared" ca="1" si="245"/>
        <v>105.18656963457917</v>
      </c>
      <c r="J527" s="306">
        <f t="shared" ca="1" si="246"/>
        <v>798.89588484993237</v>
      </c>
      <c r="K527" s="307">
        <f t="shared" ca="1" si="247"/>
        <v>858.92432708682713</v>
      </c>
      <c r="L527" s="304">
        <f t="shared" ca="1" si="232"/>
        <v>1173.0241406261489</v>
      </c>
      <c r="M527" s="306">
        <f t="shared" ca="1" si="248"/>
        <v>-1.4920667415313393</v>
      </c>
      <c r="N527" s="304">
        <f t="shared" ca="1" si="249"/>
        <v>-85.489127041582805</v>
      </c>
      <c r="P527" s="310">
        <f t="shared" ca="1" si="250"/>
        <v>23</v>
      </c>
      <c r="Q527" s="304">
        <f t="shared" ca="1" si="251"/>
        <v>0</v>
      </c>
      <c r="R527" s="306">
        <f t="shared" ca="1" si="252"/>
        <v>0</v>
      </c>
      <c r="S527" s="307">
        <f t="shared" ca="1" si="253"/>
        <v>4.5130000000000043</v>
      </c>
      <c r="T527" s="304">
        <f t="shared" ca="1" si="233"/>
        <v>44.272530000000046</v>
      </c>
      <c r="U527" s="311">
        <f t="shared" ca="1" si="234"/>
        <v>0</v>
      </c>
      <c r="V527" s="306">
        <f t="shared" ca="1" si="235"/>
        <v>1.1241144237179068</v>
      </c>
      <c r="W527" s="304">
        <f t="shared" ca="1" si="236"/>
        <v>37.964796859833491</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1.3978718990619239</v>
      </c>
      <c r="AH527" s="304">
        <f t="shared" ca="1" si="260"/>
        <v>-8.3811669940287654</v>
      </c>
    </row>
    <row r="528" spans="1:34" x14ac:dyDescent="0.2">
      <c r="A528" s="347">
        <f t="shared" ca="1" si="238"/>
        <v>0.1</v>
      </c>
      <c r="B528" s="304">
        <f t="shared" ca="1" si="239"/>
        <v>34.400000000000219</v>
      </c>
      <c r="D528" s="306">
        <f t="shared" ca="1" si="240"/>
        <v>-0.66161442652134195</v>
      </c>
      <c r="E528" s="307">
        <f t="shared" ca="1" si="241"/>
        <v>-1.4237385069466271</v>
      </c>
      <c r="F528" s="304">
        <f t="shared" ca="1" si="242"/>
        <v>1.5699570011767121</v>
      </c>
      <c r="G528" s="306">
        <f t="shared" ca="1" si="243"/>
        <v>8.2065811534494273</v>
      </c>
      <c r="H528" s="307">
        <f t="shared" ca="1" si="244"/>
        <v>-105.00312037401874</v>
      </c>
      <c r="I528" s="304">
        <f t="shared" ca="1" si="245"/>
        <v>105.32332724761794</v>
      </c>
      <c r="J528" s="306">
        <f t="shared" ca="1" si="246"/>
        <v>799.71985103740997</v>
      </c>
      <c r="K528" s="307">
        <f t="shared" ca="1" si="247"/>
        <v>848.43113374196002</v>
      </c>
      <c r="L528" s="304">
        <f t="shared" ca="1" si="232"/>
        <v>1165.9276259039259</v>
      </c>
      <c r="M528" s="306">
        <f t="shared" ca="1" si="248"/>
        <v>-1.4927992854973677</v>
      </c>
      <c r="N528" s="304">
        <f t="shared" ca="1" si="249"/>
        <v>-85.531098719144012</v>
      </c>
      <c r="P528" s="310">
        <f t="shared" ca="1" si="250"/>
        <v>23</v>
      </c>
      <c r="Q528" s="304">
        <f t="shared" ca="1" si="251"/>
        <v>0</v>
      </c>
      <c r="R528" s="306">
        <f t="shared" ca="1" si="252"/>
        <v>0</v>
      </c>
      <c r="S528" s="307">
        <f t="shared" ca="1" si="253"/>
        <v>4.5130000000000043</v>
      </c>
      <c r="T528" s="304">
        <f t="shared" ca="1" si="233"/>
        <v>44.272530000000046</v>
      </c>
      <c r="U528" s="311">
        <f t="shared" ca="1" si="234"/>
        <v>0</v>
      </c>
      <c r="V528" s="306">
        <f t="shared" ca="1" si="235"/>
        <v>1.1252967530586215</v>
      </c>
      <c r="W528" s="304">
        <f t="shared" ca="1" si="236"/>
        <v>38.103615179191976</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1.3672935370322037</v>
      </c>
      <c r="AH528" s="304">
        <f t="shared" ca="1" si="260"/>
        <v>-8.4123192687421788</v>
      </c>
    </row>
    <row r="529" spans="1:34" x14ac:dyDescent="0.2">
      <c r="A529" s="347">
        <f t="shared" ca="1" si="238"/>
        <v>0.1</v>
      </c>
      <c r="B529" s="304">
        <f t="shared" ca="1" si="239"/>
        <v>34.50000000000022</v>
      </c>
      <c r="D529" s="306">
        <f t="shared" ca="1" si="240"/>
        <v>-0.657867674490759</v>
      </c>
      <c r="E529" s="307">
        <f t="shared" ca="1" si="241"/>
        <v>-1.3925899576105927</v>
      </c>
      <c r="F529" s="304">
        <f t="shared" ca="1" si="242"/>
        <v>1.5401612471354262</v>
      </c>
      <c r="G529" s="306">
        <f t="shared" ca="1" si="243"/>
        <v>8.1407943860003513</v>
      </c>
      <c r="H529" s="307">
        <f t="shared" ca="1" si="244"/>
        <v>-105.14237936977979</v>
      </c>
      <c r="I529" s="304">
        <f t="shared" ca="1" si="245"/>
        <v>105.4570645939561</v>
      </c>
      <c r="J529" s="306">
        <f t="shared" ca="1" si="246"/>
        <v>800.53721981438241</v>
      </c>
      <c r="K529" s="307">
        <f t="shared" ca="1" si="247"/>
        <v>837.92385875477009</v>
      </c>
      <c r="L529" s="304">
        <f t="shared" ca="1" si="232"/>
        <v>1158.8685142752929</v>
      </c>
      <c r="M529" s="306">
        <f t="shared" ca="1" si="248"/>
        <v>-1.493524106993888</v>
      </c>
      <c r="N529" s="304">
        <f t="shared" ca="1" si="249"/>
        <v>-85.572627931794983</v>
      </c>
      <c r="P529" s="310">
        <f t="shared" ca="1" si="250"/>
        <v>23</v>
      </c>
      <c r="Q529" s="304">
        <f t="shared" ca="1" si="251"/>
        <v>0</v>
      </c>
      <c r="R529" s="306">
        <f t="shared" ca="1" si="252"/>
        <v>0</v>
      </c>
      <c r="S529" s="307">
        <f t="shared" ca="1" si="253"/>
        <v>4.5130000000000043</v>
      </c>
      <c r="T529" s="304">
        <f t="shared" ca="1" si="233"/>
        <v>44.272530000000046</v>
      </c>
      <c r="U529" s="311">
        <f t="shared" ca="1" si="234"/>
        <v>0</v>
      </c>
      <c r="V529" s="306">
        <f t="shared" ca="1" si="235"/>
        <v>1.1264818622112067</v>
      </c>
      <c r="W529" s="304">
        <f t="shared" ca="1" si="236"/>
        <v>38.240673848012214</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1.3370964455063792</v>
      </c>
      <c r="AH529" s="304">
        <f t="shared" ca="1" si="260"/>
        <v>-8.4430789229319618</v>
      </c>
    </row>
    <row r="530" spans="1:34" x14ac:dyDescent="0.2">
      <c r="A530" s="347">
        <f t="shared" ca="1" si="238"/>
        <v>0.1</v>
      </c>
      <c r="B530" s="304">
        <f t="shared" ca="1" si="239"/>
        <v>34.600000000000222</v>
      </c>
      <c r="D530" s="306">
        <f t="shared" ca="1" si="240"/>
        <v>-0.65411078554993796</v>
      </c>
      <c r="E530" s="307">
        <f t="shared" ca="1" si="241"/>
        <v>-1.3618362087086204</v>
      </c>
      <c r="F530" s="304">
        <f t="shared" ca="1" si="242"/>
        <v>1.5107808507929354</v>
      </c>
      <c r="G530" s="306">
        <f t="shared" ca="1" si="243"/>
        <v>8.0753833074453567</v>
      </c>
      <c r="H530" s="307">
        <f t="shared" ca="1" si="244"/>
        <v>-105.27856299065066</v>
      </c>
      <c r="I530" s="304">
        <f t="shared" ca="1" si="245"/>
        <v>105.58781956711941</v>
      </c>
      <c r="J530" s="306">
        <f t="shared" ca="1" si="246"/>
        <v>801.34802869905468</v>
      </c>
      <c r="K530" s="307">
        <f t="shared" ca="1" si="247"/>
        <v>827.40281163674854</v>
      </c>
      <c r="L530" s="304">
        <f t="shared" ca="1" si="232"/>
        <v>1151.8481131660797</v>
      </c>
      <c r="M530" s="306">
        <f t="shared" ca="1" si="248"/>
        <v>-1.4942413169839799</v>
      </c>
      <c r="N530" s="304">
        <f t="shared" ca="1" si="249"/>
        <v>-85.613721037251864</v>
      </c>
      <c r="P530" s="310">
        <f t="shared" ca="1" si="250"/>
        <v>23</v>
      </c>
      <c r="Q530" s="304">
        <f t="shared" ca="1" si="251"/>
        <v>0</v>
      </c>
      <c r="R530" s="306">
        <f t="shared" ca="1" si="252"/>
        <v>0</v>
      </c>
      <c r="S530" s="307">
        <f t="shared" ca="1" si="253"/>
        <v>4.5130000000000043</v>
      </c>
      <c r="T530" s="304">
        <f t="shared" ca="1" si="233"/>
        <v>44.272530000000046</v>
      </c>
      <c r="U530" s="311">
        <f t="shared" ca="1" si="234"/>
        <v>0</v>
      </c>
      <c r="V530" s="306">
        <f t="shared" ca="1" si="235"/>
        <v>1.1276697228241332</v>
      </c>
      <c r="W530" s="304">
        <f t="shared" ca="1" si="236"/>
        <v>38.375985314309709</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1.3072781649624847</v>
      </c>
      <c r="AH530" s="304">
        <f t="shared" ca="1" si="260"/>
        <v>-8.4734486700669578</v>
      </c>
    </row>
    <row r="531" spans="1:34" x14ac:dyDescent="0.2">
      <c r="A531" s="347">
        <f t="shared" ca="1" si="238"/>
        <v>0.1</v>
      </c>
      <c r="B531" s="304">
        <f t="shared" ca="1" si="239"/>
        <v>34.700000000000223</v>
      </c>
      <c r="D531" s="306">
        <f t="shared" ca="1" si="240"/>
        <v>-0.65034458711624477</v>
      </c>
      <c r="E531" s="307">
        <f t="shared" ca="1" si="241"/>
        <v>-1.3314744645965373</v>
      </c>
      <c r="F531" s="304">
        <f t="shared" ca="1" si="242"/>
        <v>1.4818138654581536</v>
      </c>
      <c r="G531" s="306">
        <f t="shared" ca="1" si="243"/>
        <v>8.0103488487337327</v>
      </c>
      <c r="H531" s="307">
        <f t="shared" ca="1" si="244"/>
        <v>-105.41171043711032</v>
      </c>
      <c r="I531" s="304">
        <f t="shared" ca="1" si="245"/>
        <v>105.71562980919899</v>
      </c>
      <c r="J531" s="306">
        <f t="shared" ca="1" si="246"/>
        <v>802.15231530686367</v>
      </c>
      <c r="K531" s="307">
        <f t="shared" ca="1" si="247"/>
        <v>816.86829796536051</v>
      </c>
      <c r="L531" s="304">
        <f t="shared" ca="1" si="232"/>
        <v>1144.867744839109</v>
      </c>
      <c r="M531" s="306">
        <f t="shared" ca="1" si="248"/>
        <v>-1.4949510241110189</v>
      </c>
      <c r="N531" s="304">
        <f t="shared" ca="1" si="249"/>
        <v>-85.65438426032155</v>
      </c>
      <c r="P531" s="310">
        <f t="shared" ca="1" si="250"/>
        <v>23</v>
      </c>
      <c r="Q531" s="304">
        <f t="shared" ca="1" si="251"/>
        <v>0</v>
      </c>
      <c r="R531" s="306">
        <f t="shared" ca="1" si="252"/>
        <v>0</v>
      </c>
      <c r="S531" s="307">
        <f t="shared" ca="1" si="253"/>
        <v>4.5130000000000043</v>
      </c>
      <c r="T531" s="304">
        <f t="shared" ca="1" si="233"/>
        <v>44.272530000000046</v>
      </c>
      <c r="U531" s="311">
        <f t="shared" ca="1" si="234"/>
        <v>0</v>
      </c>
      <c r="V531" s="306">
        <f t="shared" ca="1" si="235"/>
        <v>1.1288603068737895</v>
      </c>
      <c r="W531" s="304">
        <f t="shared" ca="1" si="236"/>
        <v>38.509562217374764</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1.2778361843414707</v>
      </c>
      <c r="AH531" s="304">
        <f t="shared" ca="1" si="260"/>
        <v>-8.5034312684045368</v>
      </c>
    </row>
    <row r="532" spans="1:34" x14ac:dyDescent="0.2">
      <c r="A532" s="347">
        <f t="shared" ca="1" si="238"/>
        <v>0.1</v>
      </c>
      <c r="B532" s="304">
        <f t="shared" ca="1" si="239"/>
        <v>34.800000000000225</v>
      </c>
      <c r="D532" s="306">
        <f t="shared" ca="1" si="240"/>
        <v>-0.64656989041048618</v>
      </c>
      <c r="E532" s="307">
        <f t="shared" ca="1" si="241"/>
        <v>-1.3015018868275057</v>
      </c>
      <c r="F532" s="304">
        <f t="shared" ca="1" si="242"/>
        <v>1.453258333745582</v>
      </c>
      <c r="G532" s="306">
        <f t="shared" ca="1" si="243"/>
        <v>7.9456918596926842</v>
      </c>
      <c r="H532" s="307">
        <f t="shared" ca="1" si="244"/>
        <v>-105.54186062579306</v>
      </c>
      <c r="I532" s="304">
        <f t="shared" ca="1" si="245"/>
        <v>105.84053270597005</v>
      </c>
      <c r="J532" s="306">
        <f t="shared" ca="1" si="246"/>
        <v>802.95011734228501</v>
      </c>
      <c r="K532" s="307">
        <f t="shared" ca="1" si="247"/>
        <v>806.32061941221536</v>
      </c>
      <c r="L532" s="304">
        <f t="shared" ca="1" si="232"/>
        <v>1137.9287465519481</v>
      </c>
      <c r="M532" s="306">
        <f t="shared" ca="1" si="248"/>
        <v>-1.4956533347614656</v>
      </c>
      <c r="N532" s="304">
        <f t="shared" ca="1" si="249"/>
        <v>-85.694623696499235</v>
      </c>
      <c r="P532" s="310">
        <f t="shared" ca="1" si="250"/>
        <v>23</v>
      </c>
      <c r="Q532" s="304">
        <f t="shared" ca="1" si="251"/>
        <v>0</v>
      </c>
      <c r="R532" s="306">
        <f t="shared" ca="1" si="252"/>
        <v>0</v>
      </c>
      <c r="S532" s="307">
        <f t="shared" ca="1" si="253"/>
        <v>4.5130000000000043</v>
      </c>
      <c r="T532" s="304">
        <f t="shared" ca="1" si="233"/>
        <v>44.272530000000046</v>
      </c>
      <c r="U532" s="311">
        <f t="shared" ca="1" si="234"/>
        <v>0</v>
      </c>
      <c r="V532" s="306">
        <f t="shared" ca="1" si="235"/>
        <v>1.1300535866626604</v>
      </c>
      <c r="W532" s="304">
        <f t="shared" ca="1" si="236"/>
        <v>38.641417377159627</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1.2487679436674082</v>
      </c>
      <c r="AH532" s="304">
        <f t="shared" ca="1" si="260"/>
        <v>-8.5330295185851384</v>
      </c>
    </row>
    <row r="533" spans="1:34" x14ac:dyDescent="0.2">
      <c r="A533" s="347">
        <f t="shared" ca="1" si="238"/>
        <v>0.1</v>
      </c>
      <c r="B533" s="304">
        <f t="shared" ca="1" si="239"/>
        <v>34.900000000000226</v>
      </c>
      <c r="D533" s="306">
        <f t="shared" ca="1" si="240"/>
        <v>-0.64278749057263806</v>
      </c>
      <c r="E533" s="307">
        <f t="shared" ca="1" si="241"/>
        <v>-1.2719155965299898</v>
      </c>
      <c r="F533" s="304">
        <f t="shared" ca="1" si="242"/>
        <v>1.4251122912714314</v>
      </c>
      <c r="G533" s="306">
        <f t="shared" ca="1" si="243"/>
        <v>7.8814131106354202</v>
      </c>
      <c r="H533" s="307">
        <f t="shared" ca="1" si="244"/>
        <v>-105.66905218544606</v>
      </c>
      <c r="I533" s="304">
        <f t="shared" ca="1" si="245"/>
        <v>105.96256538226611</v>
      </c>
      <c r="J533" s="306">
        <f t="shared" ca="1" si="246"/>
        <v>803.74147259080144</v>
      </c>
      <c r="K533" s="307">
        <f t="shared" ca="1" si="247"/>
        <v>795.76007377165342</v>
      </c>
      <c r="L533" s="304">
        <f t="shared" ca="1" si="232"/>
        <v>1131.0324706972374</v>
      </c>
      <c r="M533" s="306">
        <f t="shared" ca="1" si="248"/>
        <v>-1.4963483531256565</v>
      </c>
      <c r="N533" s="304">
        <f t="shared" ca="1" si="249"/>
        <v>-85.734445315451467</v>
      </c>
      <c r="P533" s="310">
        <f t="shared" ca="1" si="250"/>
        <v>23</v>
      </c>
      <c r="Q533" s="304">
        <f t="shared" ca="1" si="251"/>
        <v>0</v>
      </c>
      <c r="R533" s="306">
        <f t="shared" ca="1" si="252"/>
        <v>0</v>
      </c>
      <c r="S533" s="307">
        <f t="shared" ca="1" si="253"/>
        <v>4.5130000000000043</v>
      </c>
      <c r="T533" s="304">
        <f t="shared" ca="1" si="233"/>
        <v>44.272530000000046</v>
      </c>
      <c r="U533" s="311">
        <f t="shared" ca="1" si="234"/>
        <v>0</v>
      </c>
      <c r="V533" s="306">
        <f t="shared" ca="1" si="235"/>
        <v>1.1312495348174618</v>
      </c>
      <c r="W533" s="304">
        <f t="shared" ca="1" si="236"/>
        <v>38.771563783907276</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1.220070836605883</v>
      </c>
      <c r="AH533" s="304">
        <f t="shared" ca="1" si="260"/>
        <v>-8.562246261280654</v>
      </c>
    </row>
    <row r="534" spans="1:34" x14ac:dyDescent="0.2">
      <c r="A534" s="347">
        <f t="shared" ca="1" si="238"/>
        <v>0.1</v>
      </c>
      <c r="B534" s="304">
        <f t="shared" ca="1" si="239"/>
        <v>35.000000000000227</v>
      </c>
      <c r="D534" s="306">
        <f t="shared" ca="1" si="240"/>
        <v>-0.63899816678291788</v>
      </c>
      <c r="E534" s="307">
        <f t="shared" ca="1" si="241"/>
        <v>-1.2427126767315482</v>
      </c>
      <c r="F534" s="304">
        <f t="shared" ca="1" si="242"/>
        <v>1.397373770349658</v>
      </c>
      <c r="G534" s="306">
        <f t="shared" ca="1" si="243"/>
        <v>7.8175132939571288</v>
      </c>
      <c r="H534" s="307">
        <f t="shared" ca="1" si="244"/>
        <v>-105.79332345311921</v>
      </c>
      <c r="I534" s="304">
        <f t="shared" ca="1" si="245"/>
        <v>106.08176469760248</v>
      </c>
      <c r="J534" s="306">
        <f t="shared" ca="1" si="246"/>
        <v>804.5264189110311</v>
      </c>
      <c r="K534" s="307">
        <f t="shared" ca="1" si="247"/>
        <v>785.18695498972511</v>
      </c>
      <c r="L534" s="304">
        <f t="shared" ca="1" si="232"/>
        <v>1124.1802849240173</v>
      </c>
      <c r="M534" s="306">
        <f t="shared" ca="1" si="248"/>
        <v>-1.4970361812566688</v>
      </c>
      <c r="N534" s="304">
        <f t="shared" ca="1" si="249"/>
        <v>-85.773854964388846</v>
      </c>
      <c r="P534" s="310">
        <f t="shared" ca="1" si="250"/>
        <v>23</v>
      </c>
      <c r="Q534" s="304">
        <f t="shared" ca="1" si="251"/>
        <v>0</v>
      </c>
      <c r="R534" s="306">
        <f t="shared" ca="1" si="252"/>
        <v>0</v>
      </c>
      <c r="S534" s="307">
        <f t="shared" ca="1" si="253"/>
        <v>4.5130000000000043</v>
      </c>
      <c r="T534" s="304">
        <f t="shared" ca="1" si="233"/>
        <v>44.272530000000046</v>
      </c>
      <c r="U534" s="311">
        <f t="shared" ca="1" si="234"/>
        <v>0</v>
      </c>
      <c r="V534" s="306">
        <f t="shared" ca="1" si="235"/>
        <v>1.1324481242872335</v>
      </c>
      <c r="W534" s="304">
        <f t="shared" ca="1" si="236"/>
        <v>38.900014588020717</v>
      </c>
      <c r="Y534" s="314" t="str">
        <f t="shared" ca="1" si="254"/>
        <v/>
      </c>
      <c r="Z534" s="315" t="str">
        <f t="shared" ca="1" si="255"/>
        <v/>
      </c>
      <c r="AA534" s="316" t="str">
        <f t="shared" ca="1" si="256"/>
        <v/>
      </c>
      <c r="AC534" s="310">
        <f t="shared" ca="1" si="257"/>
        <v>35.000000000000227</v>
      </c>
      <c r="AD534" s="323">
        <f t="shared" ca="1" si="258"/>
        <v>804.5264189110311</v>
      </c>
      <c r="AE534" s="324" t="e">
        <f t="shared" ca="1" si="237"/>
        <v>#N/A</v>
      </c>
      <c r="AG534" s="306">
        <f t="shared" ca="1" si="259"/>
        <v>1.1917422129611897</v>
      </c>
      <c r="AH534" s="304">
        <f t="shared" ca="1" si="260"/>
        <v>-8.5910843748963526</v>
      </c>
    </row>
    <row r="535" spans="1:34" x14ac:dyDescent="0.2">
      <c r="A535" s="347">
        <f t="shared" ca="1" si="238"/>
        <v>0.1</v>
      </c>
      <c r="B535" s="304">
        <f t="shared" ca="1" si="239"/>
        <v>35.100000000000229</v>
      </c>
      <c r="D535" s="306">
        <f t="shared" ca="1" si="240"/>
        <v>-0.63520268238792765</v>
      </c>
      <c r="E535" s="307">
        <f t="shared" ca="1" si="241"/>
        <v>-1.2138901746287853</v>
      </c>
      <c r="F535" s="304">
        <f t="shared" ca="1" si="242"/>
        <v>1.370040803689117</v>
      </c>
      <c r="G535" s="306">
        <f t="shared" ca="1" si="243"/>
        <v>7.7539930257183363</v>
      </c>
      <c r="H535" s="307">
        <f t="shared" ca="1" si="244"/>
        <v>-105.91471247058209</v>
      </c>
      <c r="I535" s="304">
        <f t="shared" ca="1" si="245"/>
        <v>106.19816724204314</v>
      </c>
      <c r="J535" s="306">
        <f t="shared" ca="1" si="246"/>
        <v>805.30499422701484</v>
      </c>
      <c r="K535" s="307">
        <f t="shared" ca="1" si="247"/>
        <v>774.6015531935401</v>
      </c>
      <c r="L535" s="304">
        <f t="shared" ca="1" si="232"/>
        <v>1117.3735722384065</v>
      </c>
      <c r="M535" s="306">
        <f t="shared" ca="1" si="248"/>
        <v>-1.497716919127329</v>
      </c>
      <c r="N535" s="304">
        <f t="shared" ca="1" si="249"/>
        <v>-85.812858371332382</v>
      </c>
      <c r="P535" s="310">
        <f t="shared" ca="1" si="250"/>
        <v>23</v>
      </c>
      <c r="Q535" s="304">
        <f t="shared" ca="1" si="251"/>
        <v>0</v>
      </c>
      <c r="R535" s="306">
        <f t="shared" ca="1" si="252"/>
        <v>0</v>
      </c>
      <c r="S535" s="307">
        <f t="shared" ca="1" si="253"/>
        <v>4.5130000000000043</v>
      </c>
      <c r="T535" s="304">
        <f t="shared" ca="1" si="233"/>
        <v>44.272530000000046</v>
      </c>
      <c r="U535" s="311">
        <f t="shared" ca="1" si="234"/>
        <v>0</v>
      </c>
      <c r="V535" s="306">
        <f t="shared" ca="1" si="235"/>
        <v>1.1336493283413929</v>
      </c>
      <c r="W535" s="304">
        <f t="shared" ca="1" si="236"/>
        <v>39.026783090171477</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1.1637793811129153</v>
      </c>
      <c r="AH535" s="304">
        <f t="shared" ca="1" si="260"/>
        <v>-8.619546773326098</v>
      </c>
    </row>
    <row r="536" spans="1:34" x14ac:dyDescent="0.2">
      <c r="A536" s="347">
        <f t="shared" ca="1" si="238"/>
        <v>0.1</v>
      </c>
      <c r="B536" s="304">
        <f t="shared" ca="1" si="239"/>
        <v>35.20000000000023</v>
      </c>
      <c r="D536" s="306">
        <f t="shared" ca="1" si="240"/>
        <v>-0.63140178503157174</v>
      </c>
      <c r="E536" s="307">
        <f t="shared" ca="1" si="241"/>
        <v>-1.18544510380368</v>
      </c>
      <c r="F536" s="304">
        <f t="shared" ca="1" si="242"/>
        <v>1.3431114280926852</v>
      </c>
      <c r="G536" s="306">
        <f t="shared" ca="1" si="243"/>
        <v>7.6908528472151794</v>
      </c>
      <c r="H536" s="307">
        <f t="shared" ca="1" si="244"/>
        <v>-106.03325698096246</v>
      </c>
      <c r="I536" s="304">
        <f t="shared" ca="1" si="245"/>
        <v>106.31180933230486</v>
      </c>
      <c r="J536" s="306">
        <f t="shared" ca="1" si="246"/>
        <v>806.07723652066147</v>
      </c>
      <c r="K536" s="307">
        <f t="shared" ca="1" si="247"/>
        <v>764.0041547209629</v>
      </c>
      <c r="L536" s="304">
        <f t="shared" ca="1" si="232"/>
        <v>1110.6137310819092</v>
      </c>
      <c r="M536" s="306">
        <f t="shared" ca="1" si="248"/>
        <v>-1.4983906646854308</v>
      </c>
      <c r="N536" s="304">
        <f t="shared" ca="1" si="249"/>
        <v>-85.851461148277309</v>
      </c>
      <c r="P536" s="310">
        <f t="shared" ca="1" si="250"/>
        <v>23</v>
      </c>
      <c r="Q536" s="304">
        <f t="shared" ca="1" si="251"/>
        <v>0</v>
      </c>
      <c r="R536" s="306">
        <f t="shared" ca="1" si="252"/>
        <v>0</v>
      </c>
      <c r="S536" s="307">
        <f t="shared" ca="1" si="253"/>
        <v>4.5130000000000043</v>
      </c>
      <c r="T536" s="304">
        <f t="shared" ca="1" si="233"/>
        <v>44.272530000000046</v>
      </c>
      <c r="U536" s="311">
        <f t="shared" ca="1" si="234"/>
        <v>0</v>
      </c>
      <c r="V536" s="306">
        <f t="shared" ca="1" si="235"/>
        <v>1.1348531205677506</v>
      </c>
      <c r="W536" s="304">
        <f t="shared" ca="1" si="236"/>
        <v>39.151882731645586</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1.1361796103925297</v>
      </c>
      <c r="AH536" s="304">
        <f t="shared" ca="1" si="260"/>
        <v>-8.6476364037605666</v>
      </c>
    </row>
    <row r="537" spans="1:34" x14ac:dyDescent="0.2">
      <c r="A537" s="347">
        <f t="shared" ca="1" si="238"/>
        <v>0.1</v>
      </c>
      <c r="B537" s="304">
        <f t="shared" ca="1" si="239"/>
        <v>35.300000000000232</v>
      </c>
      <c r="D537" s="306">
        <f t="shared" ca="1" si="240"/>
        <v>-0.62759620679049233</v>
      </c>
      <c r="E537" s="307">
        <f t="shared" ca="1" si="241"/>
        <v>-1.1573744463867044</v>
      </c>
      <c r="F537" s="304">
        <f t="shared" ca="1" si="242"/>
        <v>1.3165836881591479</v>
      </c>
      <c r="G537" s="306">
        <f t="shared" ca="1" si="243"/>
        <v>7.6280932265361301</v>
      </c>
      <c r="H537" s="307">
        <f t="shared" ca="1" si="244"/>
        <v>-106.14899442560113</v>
      </c>
      <c r="I537" s="304">
        <f t="shared" ca="1" si="245"/>
        <v>106.42272700809271</v>
      </c>
      <c r="J537" s="306">
        <f t="shared" ca="1" si="246"/>
        <v>806.84318382434901</v>
      </c>
      <c r="K537" s="307">
        <f t="shared" ca="1" si="247"/>
        <v>753.39504215063471</v>
      </c>
      <c r="L537" s="304">
        <f t="shared" ca="1" si="232"/>
        <v>1103.9021753855586</v>
      </c>
      <c r="M537" s="306">
        <f t="shared" ca="1" si="248"/>
        <v>-1.4990575139072291</v>
      </c>
      <c r="N537" s="304">
        <f t="shared" ca="1" si="249"/>
        <v>-85.889668794257929</v>
      </c>
      <c r="P537" s="310">
        <f t="shared" ca="1" si="250"/>
        <v>23</v>
      </c>
      <c r="Q537" s="304">
        <f t="shared" ca="1" si="251"/>
        <v>0</v>
      </c>
      <c r="R537" s="306">
        <f t="shared" ca="1" si="252"/>
        <v>0</v>
      </c>
      <c r="S537" s="307">
        <f t="shared" ca="1" si="253"/>
        <v>4.5130000000000043</v>
      </c>
      <c r="T537" s="304">
        <f t="shared" ca="1" si="233"/>
        <v>44.272530000000046</v>
      </c>
      <c r="U537" s="311">
        <f t="shared" ca="1" si="234"/>
        <v>0</v>
      </c>
      <c r="V537" s="306">
        <f t="shared" ca="1" si="235"/>
        <v>1.1360594748704897</v>
      </c>
      <c r="W537" s="304">
        <f t="shared" ca="1" si="236"/>
        <v>39.275327084925543</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1.1089401334005924</v>
      </c>
      <c r="AH537" s="304">
        <f t="shared" ca="1" si="260"/>
        <v>-8.6753562445480945</v>
      </c>
    </row>
    <row r="538" spans="1:34" x14ac:dyDescent="0.2">
      <c r="A538" s="347">
        <f t="shared" ca="1" si="238"/>
        <v>0.1</v>
      </c>
      <c r="B538" s="304">
        <f t="shared" ca="1" si="239"/>
        <v>35.400000000000233</v>
      </c>
      <c r="D538" s="306">
        <f t="shared" ca="1" si="240"/>
        <v>-0.62378666431373675</v>
      </c>
      <c r="E538" s="307">
        <f t="shared" ca="1" si="241"/>
        <v>-1.1296751551670958</v>
      </c>
      <c r="F538" s="304">
        <f t="shared" ca="1" si="242"/>
        <v>1.290455639988241</v>
      </c>
      <c r="G538" s="306">
        <f t="shared" ca="1" si="243"/>
        <v>7.5657145601047562</v>
      </c>
      <c r="H538" s="307">
        <f t="shared" ca="1" si="244"/>
        <v>-106.26196194111785</v>
      </c>
      <c r="I538" s="304">
        <f t="shared" ca="1" si="245"/>
        <v>106.53095602866125</v>
      </c>
      <c r="J538" s="306">
        <f t="shared" ca="1" si="246"/>
        <v>807.60287421368105</v>
      </c>
      <c r="K538" s="307">
        <f t="shared" ca="1" si="247"/>
        <v>742.77449433229879</v>
      </c>
      <c r="L538" s="304">
        <f t="shared" ca="1" si="232"/>
        <v>1097.2403345980317</v>
      </c>
      <c r="M538" s="306">
        <f t="shared" ca="1" si="248"/>
        <v>-1.4997175608492699</v>
      </c>
      <c r="N538" s="304">
        <f t="shared" ca="1" si="249"/>
        <v>-85.927486698317395</v>
      </c>
      <c r="P538" s="310">
        <f t="shared" ca="1" si="250"/>
        <v>23</v>
      </c>
      <c r="Q538" s="304">
        <f t="shared" ca="1" si="251"/>
        <v>0</v>
      </c>
      <c r="R538" s="306">
        <f t="shared" ca="1" si="252"/>
        <v>0</v>
      </c>
      <c r="S538" s="307">
        <f t="shared" ca="1" si="253"/>
        <v>4.5130000000000043</v>
      </c>
      <c r="T538" s="304">
        <f t="shared" ca="1" si="233"/>
        <v>44.272530000000046</v>
      </c>
      <c r="U538" s="311">
        <f t="shared" ca="1" si="234"/>
        <v>0</v>
      </c>
      <c r="V538" s="306">
        <f t="shared" ca="1" si="235"/>
        <v>1.1372683654681119</v>
      </c>
      <c r="W538" s="304">
        <f t="shared" ca="1" si="236"/>
        <v>39.397129844506416</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1.0820581482652667</v>
      </c>
      <c r="AH538" s="304">
        <f t="shared" ca="1" si="260"/>
        <v>-8.7027093031078007</v>
      </c>
    </row>
    <row r="539" spans="1:34" x14ac:dyDescent="0.2">
      <c r="A539" s="347">
        <f t="shared" ca="1" si="238"/>
        <v>0.1</v>
      </c>
      <c r="B539" s="304">
        <f t="shared" ca="1" si="239"/>
        <v>35.500000000000234</v>
      </c>
      <c r="D539" s="306">
        <f t="shared" ca="1" si="240"/>
        <v>-0.61997385896639767</v>
      </c>
      <c r="E539" s="307">
        <f t="shared" ca="1" si="241"/>
        <v>-1.102344155650627</v>
      </c>
      <c r="F539" s="304">
        <f t="shared" ca="1" si="242"/>
        <v>1.2647253548888708</v>
      </c>
      <c r="G539" s="306">
        <f t="shared" ca="1" si="243"/>
        <v>7.5037171742081163</v>
      </c>
      <c r="H539" s="307">
        <f t="shared" ca="1" si="244"/>
        <v>-106.37219635668291</v>
      </c>
      <c r="I539" s="304">
        <f t="shared" ca="1" si="245"/>
        <v>106.63653186959527</v>
      </c>
      <c r="J539" s="306">
        <f t="shared" ca="1" si="246"/>
        <v>808.35634580039664</v>
      </c>
      <c r="K539" s="307">
        <f t="shared" ca="1" si="247"/>
        <v>732.14278641740873</v>
      </c>
      <c r="L539" s="304">
        <f t="shared" ca="1" si="232"/>
        <v>1090.6296536858044</v>
      </c>
      <c r="M539" s="306">
        <f t="shared" ca="1" si="248"/>
        <v>-1.5003708976986143</v>
      </c>
      <c r="N539" s="304">
        <f t="shared" ca="1" si="249"/>
        <v>-85.964920142385196</v>
      </c>
      <c r="P539" s="310">
        <f t="shared" ca="1" si="250"/>
        <v>23</v>
      </c>
      <c r="Q539" s="304">
        <f t="shared" ca="1" si="251"/>
        <v>0</v>
      </c>
      <c r="R539" s="306">
        <f t="shared" ca="1" si="252"/>
        <v>0</v>
      </c>
      <c r="S539" s="307">
        <f t="shared" ca="1" si="253"/>
        <v>4.5130000000000043</v>
      </c>
      <c r="T539" s="304">
        <f t="shared" ca="1" si="233"/>
        <v>44.272530000000046</v>
      </c>
      <c r="U539" s="311">
        <f t="shared" ca="1" si="234"/>
        <v>0</v>
      </c>
      <c r="V539" s="306">
        <f t="shared" ca="1" si="235"/>
        <v>1.1384797668913502</v>
      </c>
      <c r="W539" s="304">
        <f t="shared" ca="1" si="236"/>
        <v>39.517304817943817</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1.055530820842737</v>
      </c>
      <c r="AH539" s="304">
        <f t="shared" ca="1" si="260"/>
        <v>-8.7296986138946107</v>
      </c>
    </row>
    <row r="540" spans="1:34" x14ac:dyDescent="0.2">
      <c r="A540" s="347">
        <f t="shared" ca="1" si="238"/>
        <v>0.1</v>
      </c>
      <c r="B540" s="304">
        <f t="shared" ca="1" si="239"/>
        <v>35.600000000000236</v>
      </c>
      <c r="D540" s="306">
        <f t="shared" ca="1" si="240"/>
        <v>-0.61615847697699233</v>
      </c>
      <c r="E540" s="307">
        <f t="shared" ca="1" si="241"/>
        <v>-1.0753783480654562</v>
      </c>
      <c r="F540" s="304">
        <f t="shared" ca="1" si="242"/>
        <v>1.239390923090288</v>
      </c>
      <c r="G540" s="306">
        <f t="shared" ca="1" si="243"/>
        <v>7.442101326510417</v>
      </c>
      <c r="H540" s="307">
        <f t="shared" ca="1" si="244"/>
        <v>-106.47973419148946</v>
      </c>
      <c r="I540" s="304">
        <f t="shared" ca="1" si="245"/>
        <v>106.73948971980472</v>
      </c>
      <c r="J540" s="306">
        <f t="shared" ca="1" si="246"/>
        <v>809.10363672543258</v>
      </c>
      <c r="K540" s="307">
        <f t="shared" ca="1" si="247"/>
        <v>721.50018989000012</v>
      </c>
      <c r="L540" s="304">
        <f t="shared" ca="1" si="232"/>
        <v>1084.0715931033462</v>
      </c>
      <c r="M540" s="306">
        <f t="shared" ca="1" si="248"/>
        <v>-1.501017614821516</v>
      </c>
      <c r="N540" s="304">
        <f t="shared" ca="1" si="249"/>
        <v>-86.001974304066309</v>
      </c>
      <c r="P540" s="310">
        <f t="shared" ca="1" si="250"/>
        <v>23</v>
      </c>
      <c r="Q540" s="304">
        <f t="shared" ca="1" si="251"/>
        <v>0</v>
      </c>
      <c r="R540" s="306">
        <f t="shared" ca="1" si="252"/>
        <v>0</v>
      </c>
      <c r="S540" s="307">
        <f t="shared" ca="1" si="253"/>
        <v>4.5130000000000043</v>
      </c>
      <c r="T540" s="304">
        <f t="shared" ca="1" si="233"/>
        <v>44.272530000000046</v>
      </c>
      <c r="U540" s="311">
        <f t="shared" ca="1" si="234"/>
        <v>0</v>
      </c>
      <c r="V540" s="306">
        <f t="shared" ca="1" si="235"/>
        <v>1.1396936539810498</v>
      </c>
      <c r="W540" s="304">
        <f t="shared" ca="1" si="236"/>
        <v>39.635865917132044</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1.0293552868603282</v>
      </c>
      <c r="AH540" s="304">
        <f t="shared" ca="1" si="260"/>
        <v>-8.7563272364156397</v>
      </c>
    </row>
    <row r="541" spans="1:34" x14ac:dyDescent="0.2">
      <c r="A541" s="347">
        <f t="shared" ca="1" si="238"/>
        <v>0.1</v>
      </c>
      <c r="B541" s="304">
        <f t="shared" ca="1" si="239"/>
        <v>35.700000000000237</v>
      </c>
      <c r="D541" s="306">
        <f t="shared" ca="1" si="240"/>
        <v>-0.61234118958830741</v>
      </c>
      <c r="E541" s="307">
        <f t="shared" ca="1" si="241"/>
        <v>-1.0487746093163786</v>
      </c>
      <c r="F541" s="304">
        <f t="shared" ca="1" si="242"/>
        <v>1.2144504574552006</v>
      </c>
      <c r="G541" s="306">
        <f t="shared" ca="1" si="243"/>
        <v>7.380867207551586</v>
      </c>
      <c r="H541" s="307">
        <f t="shared" ca="1" si="244"/>
        <v>-106.58461165242109</v>
      </c>
      <c r="I541" s="304">
        <f t="shared" ca="1" si="245"/>
        <v>106.83986447872782</v>
      </c>
      <c r="J541" s="306">
        <f t="shared" ca="1" si="246"/>
        <v>809.84478515213573</v>
      </c>
      <c r="K541" s="307">
        <f t="shared" ca="1" si="247"/>
        <v>710.84697259780455</v>
      </c>
      <c r="L541" s="304">
        <f t="shared" ca="1" si="232"/>
        <v>1077.567628731289</v>
      </c>
      <c r="M541" s="306">
        <f t="shared" ca="1" si="248"/>
        <v>-1.5016578008106043</v>
      </c>
      <c r="N541" s="304">
        <f t="shared" ca="1" si="249"/>
        <v>-86.038654259344483</v>
      </c>
      <c r="P541" s="310">
        <f t="shared" ca="1" si="250"/>
        <v>23</v>
      </c>
      <c r="Q541" s="304">
        <f t="shared" ca="1" si="251"/>
        <v>0</v>
      </c>
      <c r="R541" s="306">
        <f t="shared" ca="1" si="252"/>
        <v>0</v>
      </c>
      <c r="S541" s="307">
        <f t="shared" ca="1" si="253"/>
        <v>4.5130000000000043</v>
      </c>
      <c r="T541" s="304">
        <f t="shared" ca="1" si="233"/>
        <v>44.272530000000046</v>
      </c>
      <c r="U541" s="311">
        <f t="shared" ca="1" si="234"/>
        <v>0</v>
      </c>
      <c r="V541" s="306">
        <f t="shared" ca="1" si="235"/>
        <v>1.140910001886023</v>
      </c>
      <c r="W541" s="304">
        <f t="shared" ca="1" si="236"/>
        <v>39.752827149809789</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1.0035286540029684</v>
      </c>
      <c r="AH541" s="304">
        <f t="shared" ca="1" si="260"/>
        <v>-8.7825982532975857</v>
      </c>
    </row>
    <row r="542" spans="1:34" x14ac:dyDescent="0.2">
      <c r="A542" s="347">
        <f t="shared" ca="1" si="238"/>
        <v>0.1</v>
      </c>
      <c r="B542" s="304">
        <f t="shared" ca="1" si="239"/>
        <v>35.800000000000239</v>
      </c>
      <c r="D542" s="306">
        <f t="shared" ca="1" si="240"/>
        <v>-0.60852265321148524</v>
      </c>
      <c r="E542" s="307">
        <f t="shared" ca="1" si="241"/>
        <v>-1.02252979488809</v>
      </c>
      <c r="F542" s="304">
        <f t="shared" ca="1" si="242"/>
        <v>1.1899020971934728</v>
      </c>
      <c r="G542" s="306">
        <f t="shared" ca="1" si="243"/>
        <v>7.3200149422304372</v>
      </c>
      <c r="H542" s="307">
        <f t="shared" ca="1" si="244"/>
        <v>-106.6868646319099</v>
      </c>
      <c r="I542" s="304">
        <f t="shared" ca="1" si="245"/>
        <v>106.93769075373726</v>
      </c>
      <c r="J542" s="306">
        <f t="shared" ca="1" si="246"/>
        <v>810.57982925962483</v>
      </c>
      <c r="K542" s="307">
        <f t="shared" ca="1" si="247"/>
        <v>700.18339878358802</v>
      </c>
      <c r="L542" s="304">
        <f t="shared" ca="1" si="232"/>
        <v>1071.1192517804448</v>
      </c>
      <c r="M542" s="306">
        <f t="shared" ca="1" si="248"/>
        <v>-1.5022915425306254</v>
      </c>
      <c r="N542" s="304">
        <f t="shared" ca="1" si="249"/>
        <v>-86.074964985203039</v>
      </c>
      <c r="P542" s="310">
        <f t="shared" ca="1" si="250"/>
        <v>23</v>
      </c>
      <c r="Q542" s="304">
        <f t="shared" ca="1" si="251"/>
        <v>0</v>
      </c>
      <c r="R542" s="306">
        <f t="shared" ca="1" si="252"/>
        <v>0</v>
      </c>
      <c r="S542" s="307">
        <f t="shared" ca="1" si="253"/>
        <v>4.5130000000000043</v>
      </c>
      <c r="T542" s="304">
        <f t="shared" ca="1" si="233"/>
        <v>44.272530000000046</v>
      </c>
      <c r="U542" s="311">
        <f t="shared" ca="1" si="234"/>
        <v>0</v>
      </c>
      <c r="V542" s="306">
        <f t="shared" ca="1" si="235"/>
        <v>1.1421287860608713</v>
      </c>
      <c r="W542" s="304">
        <f t="shared" ca="1" si="236"/>
        <v>39.868202611291395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0.97804800394370695</v>
      </c>
      <c r="AH542" s="304">
        <f t="shared" ca="1" si="260"/>
        <v>-8.8085147684045531</v>
      </c>
    </row>
    <row r="543" spans="1:34" x14ac:dyDescent="0.2">
      <c r="A543" s="347">
        <f t="shared" ca="1" si="238"/>
        <v>0.1</v>
      </c>
      <c r="B543" s="304">
        <f t="shared" ca="1" si="239"/>
        <v>35.90000000000024</v>
      </c>
      <c r="D543" s="306">
        <f t="shared" ca="1" si="240"/>
        <v>-0.60470350958313024</v>
      </c>
      <c r="E543" s="307">
        <f t="shared" ca="1" si="241"/>
        <v>-0.99664074069791297</v>
      </c>
      <c r="F543" s="304">
        <f t="shared" ca="1" si="242"/>
        <v>1.1657440115741704</v>
      </c>
      <c r="G543" s="306">
        <f t="shared" ca="1" si="243"/>
        <v>7.2595445912721246</v>
      </c>
      <c r="H543" s="307">
        <f t="shared" ca="1" si="244"/>
        <v>-106.78652870597969</v>
      </c>
      <c r="I543" s="304">
        <f t="shared" ca="1" si="245"/>
        <v>107.03300285774333</v>
      </c>
      <c r="J543" s="306">
        <f t="shared" ca="1" si="246"/>
        <v>811.30880723629991</v>
      </c>
      <c r="K543" s="307">
        <f t="shared" ca="1" si="247"/>
        <v>689.50972911669351</v>
      </c>
      <c r="L543" s="304">
        <f t="shared" ca="1" si="232"/>
        <v>1064.72796865949</v>
      </c>
      <c r="M543" s="306">
        <f t="shared" ca="1" si="248"/>
        <v>-1.5029189251627939</v>
      </c>
      <c r="N543" s="304">
        <f t="shared" ca="1" si="249"/>
        <v>-86.110911362166107</v>
      </c>
      <c r="P543" s="310">
        <f t="shared" ca="1" si="250"/>
        <v>23</v>
      </c>
      <c r="Q543" s="304">
        <f t="shared" ca="1" si="251"/>
        <v>0</v>
      </c>
      <c r="R543" s="306">
        <f t="shared" ca="1" si="252"/>
        <v>0</v>
      </c>
      <c r="S543" s="307">
        <f t="shared" ca="1" si="253"/>
        <v>4.5130000000000043</v>
      </c>
      <c r="T543" s="304">
        <f t="shared" ca="1" si="233"/>
        <v>44.272530000000046</v>
      </c>
      <c r="U543" s="311">
        <f t="shared" ca="1" si="234"/>
        <v>0</v>
      </c>
      <c r="V543" s="306">
        <f t="shared" ca="1" si="235"/>
        <v>1.1433499822637885</v>
      </c>
      <c r="W543" s="304">
        <f t="shared" ca="1" si="236"/>
        <v>39.982006476420864</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0.95291039431909219</v>
      </c>
      <c r="AH543" s="304">
        <f t="shared" ca="1" si="260"/>
        <v>-8.8340799050058401</v>
      </c>
    </row>
    <row r="544" spans="1:34" x14ac:dyDescent="0.2">
      <c r="A544" s="347">
        <f t="shared" ca="1" si="238"/>
        <v>0.1</v>
      </c>
      <c r="B544" s="304">
        <f t="shared" ca="1" si="239"/>
        <v>36.000000000000242</v>
      </c>
      <c r="D544" s="306">
        <f t="shared" ca="1" si="240"/>
        <v>-0.60088438592517412</v>
      </c>
      <c r="E544" s="307">
        <f t="shared" ca="1" si="241"/>
        <v>-0.97110426489861013</v>
      </c>
      <c r="F544" s="304">
        <f t="shared" ca="1" si="242"/>
        <v>1.1419744036329988</v>
      </c>
      <c r="G544" s="306">
        <f t="shared" ca="1" si="243"/>
        <v>7.1994561526796073</v>
      </c>
      <c r="H544" s="307">
        <f t="shared" ca="1" si="244"/>
        <v>-106.88363913246955</v>
      </c>
      <c r="I544" s="304">
        <f t="shared" ca="1" si="245"/>
        <v>107.12583480698918</v>
      </c>
      <c r="J544" s="306">
        <f t="shared" ca="1" si="246"/>
        <v>812.03175727349753</v>
      </c>
      <c r="K544" s="307">
        <f t="shared" ca="1" si="247"/>
        <v>678.82622072477102</v>
      </c>
      <c r="L544" s="304">
        <f t="shared" ca="1" si="232"/>
        <v>1058.3953008040805</v>
      </c>
      <c r="M544" s="306">
        <f t="shared" ca="1" si="248"/>
        <v>-1.5035400322478005</v>
      </c>
      <c r="N544" s="304">
        <f t="shared" ca="1" si="249"/>
        <v>-86.146498176762663</v>
      </c>
      <c r="P544" s="310">
        <f t="shared" ca="1" si="250"/>
        <v>23</v>
      </c>
      <c r="Q544" s="304">
        <f t="shared" ca="1" si="251"/>
        <v>0</v>
      </c>
      <c r="R544" s="306">
        <f t="shared" ca="1" si="252"/>
        <v>0</v>
      </c>
      <c r="S544" s="307">
        <f t="shared" ca="1" si="253"/>
        <v>4.5130000000000043</v>
      </c>
      <c r="T544" s="304">
        <f t="shared" ca="1" si="233"/>
        <v>44.272530000000046</v>
      </c>
      <c r="U544" s="311">
        <f t="shared" ca="1" si="234"/>
        <v>0</v>
      </c>
      <c r="V544" s="306">
        <f t="shared" ca="1" si="235"/>
        <v>1.1445735665543304</v>
      </c>
      <c r="W544" s="304">
        <f t="shared" ca="1" si="236"/>
        <v>40.094252991746259</v>
      </c>
      <c r="Y544" s="314" t="str">
        <f t="shared" ca="1" si="254"/>
        <v/>
      </c>
      <c r="Z544" s="315" t="str">
        <f t="shared" ca="1" si="255"/>
        <v/>
      </c>
      <c r="AA544" s="316" t="str">
        <f t="shared" ca="1" si="256"/>
        <v/>
      </c>
      <c r="AC544" s="310">
        <f t="shared" ca="1" si="257"/>
        <v>36.000000000000242</v>
      </c>
      <c r="AD544" s="323">
        <f t="shared" ca="1" si="258"/>
        <v>812.03175727349753</v>
      </c>
      <c r="AE544" s="324" t="e">
        <f t="shared" ca="1" si="237"/>
        <v>#N/A</v>
      </c>
      <c r="AG544" s="306">
        <f t="shared" ca="1" si="259"/>
        <v>0.92811286065011167</v>
      </c>
      <c r="AH544" s="304">
        <f t="shared" ca="1" si="260"/>
        <v>-8.8592968039930931</v>
      </c>
    </row>
    <row r="545" spans="1:34" x14ac:dyDescent="0.2">
      <c r="A545" s="347">
        <f t="shared" ca="1" si="238"/>
        <v>0.1</v>
      </c>
      <c r="B545" s="304">
        <f t="shared" ca="1" si="239"/>
        <v>36.100000000000243</v>
      </c>
      <c r="D545" s="306">
        <f t="shared" ca="1" si="240"/>
        <v>-0.59706589510732333</v>
      </c>
      <c r="E545" s="307">
        <f t="shared" ca="1" si="241"/>
        <v>-0.94591716963179273</v>
      </c>
      <c r="F545" s="304">
        <f t="shared" ca="1" si="242"/>
        <v>1.1185915138711409</v>
      </c>
      <c r="G545" s="306">
        <f t="shared" ca="1" si="243"/>
        <v>7.1397495631688752</v>
      </c>
      <c r="H545" s="307">
        <f t="shared" ca="1" si="244"/>
        <v>-106.97823084943273</v>
      </c>
      <c r="I545" s="304">
        <f t="shared" ca="1" si="245"/>
        <v>107.21622031903239</v>
      </c>
      <c r="J545" s="306">
        <f t="shared" ca="1" si="246"/>
        <v>812.74871755928996</v>
      </c>
      <c r="K545" s="307">
        <f t="shared" ca="1" si="247"/>
        <v>668.13312722567593</v>
      </c>
      <c r="L545" s="304">
        <f t="shared" ca="1" si="232"/>
        <v>1052.1227844651173</v>
      </c>
      <c r="M545" s="306">
        <f t="shared" ca="1" si="248"/>
        <v>-1.5041549457275227</v>
      </c>
      <c r="N545" s="304">
        <f t="shared" ca="1" si="249"/>
        <v>-86.181730123916452</v>
      </c>
      <c r="P545" s="310">
        <f t="shared" ca="1" si="250"/>
        <v>23</v>
      </c>
      <c r="Q545" s="304">
        <f t="shared" ca="1" si="251"/>
        <v>0</v>
      </c>
      <c r="R545" s="306">
        <f t="shared" ca="1" si="252"/>
        <v>0</v>
      </c>
      <c r="S545" s="307">
        <f t="shared" ca="1" si="253"/>
        <v>4.5130000000000043</v>
      </c>
      <c r="T545" s="304">
        <f t="shared" ca="1" si="233"/>
        <v>44.272530000000046</v>
      </c>
      <c r="U545" s="311">
        <f t="shared" ca="1" si="234"/>
        <v>0</v>
      </c>
      <c r="V545" s="306">
        <f t="shared" ca="1" si="235"/>
        <v>1.1457995152911697</v>
      </c>
      <c r="W545" s="304">
        <f t="shared" ca="1" si="236"/>
        <v>40.204956467911884</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0.90365241820948938</v>
      </c>
      <c r="AH545" s="304">
        <f t="shared" ca="1" si="260"/>
        <v>-8.8841686221462925</v>
      </c>
    </row>
    <row r="546" spans="1:34" x14ac:dyDescent="0.2">
      <c r="A546" s="347">
        <f t="shared" ca="1" si="238"/>
        <v>0.1</v>
      </c>
      <c r="B546" s="304">
        <f t="shared" ca="1" si="239"/>
        <v>36.200000000000244</v>
      </c>
      <c r="D546" s="306">
        <f t="shared" ca="1" si="240"/>
        <v>-0.59324863581185627</v>
      </c>
      <c r="E546" s="307">
        <f t="shared" ca="1" si="241"/>
        <v>-0.92107624273254274</v>
      </c>
      <c r="F546" s="304">
        <f t="shared" ca="1" si="242"/>
        <v>1.0955936239404309</v>
      </c>
      <c r="G546" s="306">
        <f t="shared" ca="1" si="243"/>
        <v>7.0804246995876898</v>
      </c>
      <c r="H546" s="307">
        <f t="shared" ca="1" si="244"/>
        <v>-107.07033847370599</v>
      </c>
      <c r="I546" s="304">
        <f t="shared" ca="1" si="245"/>
        <v>107.30419281090788</v>
      </c>
      <c r="J546" s="306">
        <f t="shared" ca="1" si="246"/>
        <v>813.45972627242782</v>
      </c>
      <c r="K546" s="307">
        <f t="shared" ca="1" si="247"/>
        <v>657.43069875951903</v>
      </c>
      <c r="L546" s="304">
        <f t="shared" ca="1" si="232"/>
        <v>1045.9119704538441</v>
      </c>
      <c r="M546" s="306">
        <f t="shared" ca="1" si="248"/>
        <v>-1.5047637459854848</v>
      </c>
      <c r="N546" s="304">
        <f t="shared" ca="1" si="249"/>
        <v>-86.216611809264151</v>
      </c>
      <c r="P546" s="310">
        <f t="shared" ca="1" si="250"/>
        <v>23</v>
      </c>
      <c r="Q546" s="304">
        <f t="shared" ca="1" si="251"/>
        <v>0</v>
      </c>
      <c r="R546" s="306">
        <f t="shared" ca="1" si="252"/>
        <v>0</v>
      </c>
      <c r="S546" s="307">
        <f t="shared" ca="1" si="253"/>
        <v>4.5130000000000043</v>
      </c>
      <c r="T546" s="304">
        <f t="shared" ca="1" si="233"/>
        <v>44.272530000000046</v>
      </c>
      <c r="U546" s="311">
        <f t="shared" ca="1" si="234"/>
        <v>0</v>
      </c>
      <c r="V546" s="306">
        <f t="shared" ca="1" si="235"/>
        <v>1.1470278051298246</v>
      </c>
      <c r="W546" s="304">
        <f t="shared" ca="1" si="236"/>
        <v>40.314131272265428</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0.879526063836094</v>
      </c>
      <c r="AH546" s="304">
        <f t="shared" ca="1" si="260"/>
        <v>-8.9086985304480049</v>
      </c>
    </row>
    <row r="547" spans="1:34" x14ac:dyDescent="0.2">
      <c r="A547" s="347">
        <f t="shared" ca="1" si="238"/>
        <v>0.1</v>
      </c>
      <c r="B547" s="304">
        <f t="shared" ca="1" si="239"/>
        <v>36.300000000000246</v>
      </c>
      <c r="D547" s="306">
        <f t="shared" ca="1" si="240"/>
        <v>-0.58943319270056083</v>
      </c>
      <c r="E547" s="307">
        <f t="shared" ca="1" si="241"/>
        <v>-0.89657825938585312</v>
      </c>
      <c r="F547" s="304">
        <f t="shared" ca="1" si="242"/>
        <v>1.0729790603085143</v>
      </c>
      <c r="G547" s="306">
        <f t="shared" ca="1" si="243"/>
        <v>7.0214813803176339</v>
      </c>
      <c r="H547" s="307">
        <f t="shared" ca="1" si="244"/>
        <v>-107.15999629964458</v>
      </c>
      <c r="I547" s="304">
        <f t="shared" ca="1" si="245"/>
        <v>107.38978539746685</v>
      </c>
      <c r="J547" s="306">
        <f t="shared" ca="1" si="246"/>
        <v>814.16482157642304</v>
      </c>
      <c r="K547" s="307">
        <f t="shared" ca="1" si="247"/>
        <v>646.71918202085146</v>
      </c>
      <c r="L547" s="304">
        <f t="shared" ca="1" si="232"/>
        <v>1039.7644238414239</v>
      </c>
      <c r="M547" s="306">
        <f t="shared" ca="1" si="248"/>
        <v>-1.5053665118861068</v>
      </c>
      <c r="N547" s="304">
        <f t="shared" ca="1" si="249"/>
        <v>-86.25114775140419</v>
      </c>
      <c r="P547" s="310">
        <f t="shared" ca="1" si="250"/>
        <v>23</v>
      </c>
      <c r="Q547" s="304">
        <f t="shared" ca="1" si="251"/>
        <v>0</v>
      </c>
      <c r="R547" s="306">
        <f t="shared" ca="1" si="252"/>
        <v>0</v>
      </c>
      <c r="S547" s="307">
        <f t="shared" ca="1" si="253"/>
        <v>4.5130000000000043</v>
      </c>
      <c r="T547" s="304">
        <f t="shared" ca="1" si="233"/>
        <v>44.272530000000046</v>
      </c>
      <c r="U547" s="311">
        <f t="shared" ca="1" si="234"/>
        <v>0</v>
      </c>
      <c r="V547" s="306">
        <f t="shared" ca="1" si="235"/>
        <v>1.1482584130203684</v>
      </c>
      <c r="W547" s="304">
        <f t="shared" ca="1" si="236"/>
        <v>40.421791821677296</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0.8557307776972678</v>
      </c>
      <c r="AH547" s="304">
        <f t="shared" ca="1" si="260"/>
        <v>-8.9328897124452453</v>
      </c>
    </row>
    <row r="548" spans="1:34" x14ac:dyDescent="0.2">
      <c r="A548" s="347">
        <f t="shared" ca="1" si="238"/>
        <v>0.1</v>
      </c>
      <c r="B548" s="304">
        <f t="shared" ca="1" si="239"/>
        <v>36.400000000000247</v>
      </c>
      <c r="D548" s="306">
        <f t="shared" ca="1" si="240"/>
        <v>-0.58562013658363732</v>
      </c>
      <c r="E548" s="307">
        <f t="shared" ca="1" si="241"/>
        <v>-0.87241998373552399</v>
      </c>
      <c r="F548" s="304">
        <f t="shared" ca="1" si="242"/>
        <v>1.0507461978962047</v>
      </c>
      <c r="G548" s="306">
        <f t="shared" ca="1" si="243"/>
        <v>6.9629193666592704</v>
      </c>
      <c r="H548" s="307">
        <f t="shared" ca="1" si="244"/>
        <v>-107.24723829801813</v>
      </c>
      <c r="I548" s="304">
        <f t="shared" ca="1" si="245"/>
        <v>107.47303088988645</v>
      </c>
      <c r="J548" s="306">
        <f t="shared" ca="1" si="246"/>
        <v>814.86404161377186</v>
      </c>
      <c r="K548" s="307">
        <f t="shared" ca="1" si="247"/>
        <v>635.9988202909683</v>
      </c>
      <c r="L548" s="304">
        <f t="shared" ca="1" si="232"/>
        <v>1033.6817236106258</v>
      </c>
      <c r="M548" s="306">
        <f t="shared" ca="1" si="248"/>
        <v>-1.5059633208127876</v>
      </c>
      <c r="N548" s="304">
        <f t="shared" ca="1" si="249"/>
        <v>-86.285342384078731</v>
      </c>
      <c r="P548" s="310">
        <f t="shared" ca="1" si="250"/>
        <v>23</v>
      </c>
      <c r="Q548" s="304">
        <f t="shared" ca="1" si="251"/>
        <v>0</v>
      </c>
      <c r="R548" s="306">
        <f t="shared" ca="1" si="252"/>
        <v>0</v>
      </c>
      <c r="S548" s="307">
        <f t="shared" ca="1" si="253"/>
        <v>4.5130000000000043</v>
      </c>
      <c r="T548" s="304">
        <f t="shared" ca="1" si="233"/>
        <v>44.272530000000046</v>
      </c>
      <c r="U548" s="311">
        <f t="shared" ca="1" si="234"/>
        <v>0</v>
      </c>
      <c r="V548" s="306">
        <f t="shared" ca="1" si="235"/>
        <v>1.1494913162051197</v>
      </c>
      <c r="W548" s="304">
        <f t="shared" ca="1" si="236"/>
        <v>40.527952575569046</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0.83226352499985623</v>
      </c>
      <c r="AH548" s="304">
        <f t="shared" ca="1" si="260"/>
        <v>-8.9567453626583777</v>
      </c>
    </row>
    <row r="549" spans="1:34" x14ac:dyDescent="0.2">
      <c r="A549" s="347">
        <f t="shared" ca="1" si="238"/>
        <v>0.1</v>
      </c>
      <c r="B549" s="304">
        <f t="shared" ca="1" si="239"/>
        <v>36.500000000000249</v>
      </c>
      <c r="D549" s="306">
        <f t="shared" ca="1" si="240"/>
        <v>-0.58181002459034081</v>
      </c>
      <c r="E549" s="307">
        <f t="shared" ca="1" si="241"/>
        <v>-0.84859817044618246</v>
      </c>
      <c r="F549" s="304">
        <f t="shared" ca="1" si="242"/>
        <v>1.0288934636775671</v>
      </c>
      <c r="G549" s="306">
        <f t="shared" ca="1" si="243"/>
        <v>6.9047383642002362</v>
      </c>
      <c r="H549" s="307">
        <f t="shared" ca="1" si="244"/>
        <v>-107.33209811506275</v>
      </c>
      <c r="I549" s="304">
        <f t="shared" ca="1" si="245"/>
        <v>107.55396179434543</v>
      </c>
      <c r="J549" s="306">
        <f t="shared" ca="1" si="246"/>
        <v>815.55742450031482</v>
      </c>
      <c r="K549" s="307">
        <f t="shared" ca="1" si="247"/>
        <v>625.26985347031427</v>
      </c>
      <c r="L549" s="304">
        <f t="shared" ca="1" si="232"/>
        <v>1027.6654622572344</v>
      </c>
      <c r="M549" s="306">
        <f t="shared" ca="1" si="248"/>
        <v>-1.5065542487048575</v>
      </c>
      <c r="N549" s="304">
        <f t="shared" ca="1" si="249"/>
        <v>-86.319200058290903</v>
      </c>
      <c r="P549" s="310">
        <f t="shared" ca="1" si="250"/>
        <v>23</v>
      </c>
      <c r="Q549" s="304">
        <f t="shared" ca="1" si="251"/>
        <v>0</v>
      </c>
      <c r="R549" s="306">
        <f t="shared" ca="1" si="252"/>
        <v>0</v>
      </c>
      <c r="S549" s="307">
        <f t="shared" ca="1" si="253"/>
        <v>4.5130000000000043</v>
      </c>
      <c r="T549" s="304">
        <f t="shared" ca="1" si="233"/>
        <v>44.272530000000046</v>
      </c>
      <c r="U549" s="311">
        <f t="shared" ca="1" si="234"/>
        <v>0</v>
      </c>
      <c r="V549" s="306">
        <f t="shared" ca="1" si="235"/>
        <v>1.1507264922163178</v>
      </c>
      <c r="W549" s="304">
        <f t="shared" ca="1" si="236"/>
        <v>40.632628029148499</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0.80912125765079246</v>
      </c>
      <c r="AH549" s="304">
        <f t="shared" ca="1" si="260"/>
        <v>-8.9802686850363411</v>
      </c>
    </row>
    <row r="550" spans="1:34" x14ac:dyDescent="0.2">
      <c r="A550" s="347">
        <f t="shared" ca="1" si="238"/>
        <v>0.1</v>
      </c>
      <c r="B550" s="304">
        <f t="shared" ca="1" si="239"/>
        <v>36.60000000000025</v>
      </c>
      <c r="D550" s="306">
        <f t="shared" ca="1" si="240"/>
        <v>-0.57800340034121711</v>
      </c>
      <c r="E550" s="307">
        <f t="shared" ca="1" si="241"/>
        <v>-0.82510956621900178</v>
      </c>
      <c r="F550" s="304">
        <f t="shared" ca="1" si="242"/>
        <v>1.0074193402313252</v>
      </c>
      <c r="G550" s="306">
        <f t="shared" ca="1" si="243"/>
        <v>6.8469380241661142</v>
      </c>
      <c r="H550" s="307">
        <f t="shared" ca="1" si="244"/>
        <v>-107.41460907168465</v>
      </c>
      <c r="I550" s="304">
        <f t="shared" ca="1" si="245"/>
        <v>107.63261031086077</v>
      </c>
      <c r="J550" s="306">
        <f t="shared" ca="1" si="246"/>
        <v>816.24500831973319</v>
      </c>
      <c r="K550" s="307">
        <f t="shared" ca="1" si="247"/>
        <v>614.53251811097687</v>
      </c>
      <c r="L550" s="304">
        <f t="shared" ca="1" si="232"/>
        <v>1021.7172453387969</v>
      </c>
      <c r="M550" s="306">
        <f t="shared" ca="1" si="248"/>
        <v>-1.5071393700934419</v>
      </c>
      <c r="N550" s="304">
        <f t="shared" ca="1" si="249"/>
        <v>-86.35272504435963</v>
      </c>
      <c r="P550" s="310">
        <f t="shared" ca="1" si="250"/>
        <v>23</v>
      </c>
      <c r="Q550" s="304">
        <f t="shared" ca="1" si="251"/>
        <v>0</v>
      </c>
      <c r="R550" s="306">
        <f t="shared" ca="1" si="252"/>
        <v>0</v>
      </c>
      <c r="S550" s="307">
        <f t="shared" ca="1" si="253"/>
        <v>4.5130000000000043</v>
      </c>
      <c r="T550" s="304">
        <f t="shared" ca="1" si="233"/>
        <v>44.272530000000046</v>
      </c>
      <c r="U550" s="311">
        <f t="shared" ca="1" si="234"/>
        <v>0</v>
      </c>
      <c r="V550" s="306">
        <f t="shared" ca="1" si="235"/>
        <v>1.1519639188737782</v>
      </c>
      <c r="W550" s="304">
        <f t="shared" ca="1" si="236"/>
        <v>40.735832706847894</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0.78630091586795459</v>
      </c>
      <c r="AH550" s="304">
        <f t="shared" ca="1" si="260"/>
        <v>-9.0034628914576693</v>
      </c>
    </row>
    <row r="551" spans="1:34" x14ac:dyDescent="0.2">
      <c r="A551" s="347">
        <f t="shared" ca="1" si="238"/>
        <v>0.1</v>
      </c>
      <c r="B551" s="304">
        <f t="shared" ca="1" si="239"/>
        <v>36.700000000000252</v>
      </c>
      <c r="D551" s="306">
        <f t="shared" ca="1" si="240"/>
        <v>-0.57420079412172165</v>
      </c>
      <c r="E551" s="307">
        <f t="shared" ca="1" si="241"/>
        <v>-0.8019509112619172</v>
      </c>
      <c r="F551" s="304">
        <f t="shared" ca="1" si="242"/>
        <v>0.9863223692301798</v>
      </c>
      <c r="G551" s="306">
        <f t="shared" ca="1" si="243"/>
        <v>6.7895179447539418</v>
      </c>
      <c r="H551" s="307">
        <f t="shared" ca="1" si="244"/>
        <v>-107.49480416281084</v>
      </c>
      <c r="I551" s="304">
        <f t="shared" ca="1" si="245"/>
        <v>107.70900833228013</v>
      </c>
      <c r="J551" s="306">
        <f t="shared" ca="1" si="246"/>
        <v>816.92683111817917</v>
      </c>
      <c r="K551" s="307">
        <f t="shared" ca="1" si="247"/>
        <v>603.7870474492521</v>
      </c>
      <c r="L551" s="304">
        <f t="shared" ca="1" si="232"/>
        <v>1015.8386909683425</v>
      </c>
      <c r="M551" s="306">
        <f t="shared" ca="1" si="248"/>
        <v>-1.507718758136269</v>
      </c>
      <c r="N551" s="304">
        <f t="shared" ca="1" si="249"/>
        <v>-86.385921533913958</v>
      </c>
      <c r="P551" s="310">
        <f t="shared" ca="1" si="250"/>
        <v>23</v>
      </c>
      <c r="Q551" s="304">
        <f t="shared" ca="1" si="251"/>
        <v>0</v>
      </c>
      <c r="R551" s="306">
        <f t="shared" ca="1" si="252"/>
        <v>0</v>
      </c>
      <c r="S551" s="307">
        <f t="shared" ca="1" si="253"/>
        <v>4.5130000000000043</v>
      </c>
      <c r="T551" s="304">
        <f t="shared" ca="1" si="233"/>
        <v>44.272530000000046</v>
      </c>
      <c r="U551" s="311">
        <f t="shared" ca="1" si="234"/>
        <v>0</v>
      </c>
      <c r="V551" s="306">
        <f t="shared" ca="1" si="235"/>
        <v>1.1532035742825346</v>
      </c>
      <c r="W551" s="304">
        <f t="shared" ca="1" si="236"/>
        <v>40.837581155962468</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0.76379942974221748</v>
      </c>
      <c r="AH551" s="304">
        <f t="shared" ca="1" si="260"/>
        <v>-9.0263312002765019</v>
      </c>
    </row>
    <row r="552" spans="1:34" x14ac:dyDescent="0.2">
      <c r="A552" s="347">
        <f t="shared" ca="1" si="238"/>
        <v>0.1</v>
      </c>
      <c r="B552" s="304">
        <f t="shared" ca="1" si="239"/>
        <v>36.800000000000253</v>
      </c>
      <c r="D552" s="306">
        <f t="shared" ca="1" si="240"/>
        <v>-0.57040272305707773</v>
      </c>
      <c r="E552" s="307">
        <f t="shared" ca="1" si="241"/>
        <v>-0.77911894071489662</v>
      </c>
      <c r="F552" s="304">
        <f t="shared" ca="1" si="242"/>
        <v>0.96560115485206</v>
      </c>
      <c r="G552" s="306">
        <f t="shared" ca="1" si="243"/>
        <v>6.7324776724482343</v>
      </c>
      <c r="H552" s="307">
        <f t="shared" ca="1" si="244"/>
        <v>-107.57271605688233</v>
      </c>
      <c r="I552" s="304">
        <f t="shared" ca="1" si="245"/>
        <v>107.78318744342572</v>
      </c>
      <c r="J552" s="306">
        <f t="shared" ca="1" si="246"/>
        <v>817.60293089903928</v>
      </c>
      <c r="K552" s="307">
        <f t="shared" ca="1" si="247"/>
        <v>593.03367143826745</v>
      </c>
      <c r="L552" s="304">
        <f t="shared" ca="1" si="232"/>
        <v>1010.031429250719</v>
      </c>
      <c r="M552" s="306">
        <f t="shared" ca="1" si="248"/>
        <v>-1.5082924846514618</v>
      </c>
      <c r="N552" s="304">
        <f t="shared" ca="1" si="249"/>
        <v>-86.418793641829254</v>
      </c>
      <c r="P552" s="310">
        <f t="shared" ca="1" si="250"/>
        <v>23</v>
      </c>
      <c r="Q552" s="304">
        <f t="shared" ca="1" si="251"/>
        <v>0</v>
      </c>
      <c r="R552" s="306">
        <f t="shared" ca="1" si="252"/>
        <v>0</v>
      </c>
      <c r="S552" s="307">
        <f t="shared" ca="1" si="253"/>
        <v>4.5130000000000043</v>
      </c>
      <c r="T552" s="304">
        <f t="shared" ca="1" si="233"/>
        <v>44.272530000000046</v>
      </c>
      <c r="U552" s="311">
        <f t="shared" ca="1" si="234"/>
        <v>0</v>
      </c>
      <c r="V552" s="306">
        <f t="shared" ca="1" si="235"/>
        <v>1.1544454368304697</v>
      </c>
      <c r="W552" s="304">
        <f t="shared" ca="1" si="236"/>
        <v>40.937887940486213</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0.74161372075145771</v>
      </c>
      <c r="AH552" s="304">
        <f t="shared" ca="1" si="260"/>
        <v>-9.0488768349130133</v>
      </c>
    </row>
    <row r="553" spans="1:34" x14ac:dyDescent="0.2">
      <c r="A553" s="347">
        <f t="shared" ca="1" si="238"/>
        <v>0.1</v>
      </c>
      <c r="B553" s="304">
        <f t="shared" ca="1" si="239"/>
        <v>36.900000000000254</v>
      </c>
      <c r="D553" s="306">
        <f t="shared" ca="1" si="240"/>
        <v>-0.56660969128817362</v>
      </c>
      <c r="E553" s="307">
        <f t="shared" ca="1" si="241"/>
        <v>-0.75661038603107045</v>
      </c>
      <c r="F553" s="304">
        <f t="shared" ca="1" si="242"/>
        <v>0.94525436709478616</v>
      </c>
      <c r="G553" s="306">
        <f t="shared" ca="1" si="243"/>
        <v>6.6758167033194171</v>
      </c>
      <c r="H553" s="307">
        <f t="shared" ca="1" si="244"/>
        <v>-107.64837709548543</v>
      </c>
      <c r="I553" s="304">
        <f t="shared" ca="1" si="245"/>
        <v>107.85517892038449</v>
      </c>
      <c r="J553" s="306">
        <f t="shared" ca="1" si="246"/>
        <v>818.27334561782766</v>
      </c>
      <c r="K553" s="307">
        <f t="shared" ca="1" si="247"/>
        <v>582.27261678064906</v>
      </c>
      <c r="L553" s="304">
        <f t="shared" ca="1" si="232"/>
        <v>1004.2971016592537</v>
      </c>
      <c r="M553" s="306">
        <f t="shared" ca="1" si="248"/>
        <v>-1.5088606201503429</v>
      </c>
      <c r="N553" s="304">
        <f t="shared" ca="1" si="249"/>
        <v>-86.451345408106704</v>
      </c>
      <c r="P553" s="310">
        <f t="shared" ca="1" si="250"/>
        <v>23</v>
      </c>
      <c r="Q553" s="304">
        <f t="shared" ca="1" si="251"/>
        <v>0</v>
      </c>
      <c r="R553" s="306">
        <f t="shared" ca="1" si="252"/>
        <v>0</v>
      </c>
      <c r="S553" s="307">
        <f t="shared" ca="1" si="253"/>
        <v>4.5130000000000043</v>
      </c>
      <c r="T553" s="304">
        <f t="shared" ca="1" si="233"/>
        <v>44.272530000000046</v>
      </c>
      <c r="U553" s="311">
        <f t="shared" ca="1" si="234"/>
        <v>0</v>
      </c>
      <c r="V553" s="306">
        <f t="shared" ca="1" si="235"/>
        <v>1.1556894851859305</v>
      </c>
      <c r="W553" s="304">
        <f t="shared" ca="1" si="236"/>
        <v>41.036767635141643</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0.71974070322736416</v>
      </c>
      <c r="AH553" s="304">
        <f t="shared" ca="1" si="260"/>
        <v>-9.0711030224875184</v>
      </c>
    </row>
    <row r="554" spans="1:34" x14ac:dyDescent="0.2">
      <c r="A554" s="347">
        <f t="shared" ca="1" si="238"/>
        <v>0.1</v>
      </c>
      <c r="B554" s="304">
        <f t="shared" ca="1" si="239"/>
        <v>37.000000000000256</v>
      </c>
      <c r="D554" s="306">
        <f t="shared" ca="1" si="240"/>
        <v>-0.56282219014837753</v>
      </c>
      <c r="E554" s="307">
        <f t="shared" ca="1" si="241"/>
        <v>-0.73442197631431938</v>
      </c>
      <c r="F554" s="304">
        <f t="shared" ca="1" si="242"/>
        <v>0.92528074497249058</v>
      </c>
      <c r="G554" s="306">
        <f t="shared" ca="1" si="243"/>
        <v>6.6195344843045794</v>
      </c>
      <c r="H554" s="307">
        <f t="shared" ca="1" si="244"/>
        <v>-107.72181929311687</v>
      </c>
      <c r="I554" s="304">
        <f t="shared" ca="1" si="245"/>
        <v>107.92501372994039</v>
      </c>
      <c r="J554" s="306">
        <f t="shared" ca="1" si="246"/>
        <v>818.93811317720883</v>
      </c>
      <c r="K554" s="307">
        <f t="shared" ca="1" si="247"/>
        <v>571.50410696121889</v>
      </c>
      <c r="L554" s="304">
        <f t="shared" ca="1" si="232"/>
        <v>998.63736035048635</v>
      </c>
      <c r="M554" s="306">
        <f t="shared" ca="1" si="248"/>
        <v>-1.509423233869289</v>
      </c>
      <c r="N554" s="304">
        <f t="shared" ca="1" si="249"/>
        <v>-86.483580799698473</v>
      </c>
      <c r="P554" s="310">
        <f t="shared" ca="1" si="250"/>
        <v>23</v>
      </c>
      <c r="Q554" s="304">
        <f t="shared" ca="1" si="251"/>
        <v>0</v>
      </c>
      <c r="R554" s="306">
        <f t="shared" ca="1" si="252"/>
        <v>0</v>
      </c>
      <c r="S554" s="307">
        <f t="shared" ca="1" si="253"/>
        <v>4.5130000000000043</v>
      </c>
      <c r="T554" s="304">
        <f t="shared" ca="1" si="233"/>
        <v>44.272530000000046</v>
      </c>
      <c r="U554" s="311">
        <f t="shared" ca="1" si="234"/>
        <v>0</v>
      </c>
      <c r="V554" s="306">
        <f t="shared" ca="1" si="235"/>
        <v>1.1569356982953338</v>
      </c>
      <c r="W554" s="304">
        <f t="shared" ca="1" si="236"/>
        <v>41.134234819600422</v>
      </c>
      <c r="Y554" s="314" t="str">
        <f t="shared" ca="1" si="254"/>
        <v/>
      </c>
      <c r="Z554" s="315" t="str">
        <f t="shared" ca="1" si="255"/>
        <v/>
      </c>
      <c r="AA554" s="316" t="str">
        <f t="shared" ca="1" si="256"/>
        <v/>
      </c>
      <c r="AC554" s="310">
        <f t="shared" ca="1" si="257"/>
        <v>37.000000000000256</v>
      </c>
      <c r="AD554" s="323">
        <f t="shared" ca="1" si="258"/>
        <v>818.93811317720883</v>
      </c>
      <c r="AE554" s="324" t="e">
        <f t="shared" ca="1" si="237"/>
        <v>#N/A</v>
      </c>
      <c r="AG554" s="306">
        <f t="shared" ca="1" si="259"/>
        <v>0.6981772857758628</v>
      </c>
      <c r="AH554" s="304">
        <f t="shared" ca="1" si="260"/>
        <v>-9.0930129924975862</v>
      </c>
    </row>
    <row r="555" spans="1:34" x14ac:dyDescent="0.2">
      <c r="A555" s="347">
        <f t="shared" ca="1" si="238"/>
        <v>0.1</v>
      </c>
      <c r="B555" s="304">
        <f t="shared" ca="1" si="239"/>
        <v>37.100000000000257</v>
      </c>
      <c r="D555" s="306">
        <f t="shared" ca="1" si="240"/>
        <v>-0.55904069834107883</v>
      </c>
      <c r="E555" s="307">
        <f t="shared" ca="1" si="241"/>
        <v>-0.71255043961415687</v>
      </c>
      <c r="F555" s="304">
        <f t="shared" ca="1" si="242"/>
        <v>0.90567909956894188</v>
      </c>
      <c r="G555" s="306">
        <f t="shared" ca="1" si="243"/>
        <v>6.5636304144704711</v>
      </c>
      <c r="H555" s="307">
        <f t="shared" ca="1" si="244"/>
        <v>-107.79307433707828</v>
      </c>
      <c r="I555" s="304">
        <f t="shared" ca="1" si="245"/>
        <v>107.9927225291438</v>
      </c>
      <c r="J555" s="306">
        <f t="shared" ca="1" si="246"/>
        <v>819.59727142214763</v>
      </c>
      <c r="K555" s="307">
        <f t="shared" ca="1" si="247"/>
        <v>560.72836227970913</v>
      </c>
      <c r="L555" s="304">
        <f t="shared" ca="1" si="232"/>
        <v>993.05386741481152</v>
      </c>
      <c r="M555" s="306">
        <f t="shared" ca="1" si="248"/>
        <v>-1.509980393800662</v>
      </c>
      <c r="N555" s="304">
        <f t="shared" ca="1" si="249"/>
        <v>-86.515503712279951</v>
      </c>
      <c r="P555" s="310">
        <f t="shared" ca="1" si="250"/>
        <v>23</v>
      </c>
      <c r="Q555" s="304">
        <f t="shared" ca="1" si="251"/>
        <v>0</v>
      </c>
      <c r="R555" s="306">
        <f t="shared" ca="1" si="252"/>
        <v>0</v>
      </c>
      <c r="S555" s="307">
        <f t="shared" ca="1" si="253"/>
        <v>4.5130000000000043</v>
      </c>
      <c r="T555" s="304">
        <f t="shared" ca="1" si="233"/>
        <v>44.272530000000046</v>
      </c>
      <c r="U555" s="311">
        <f t="shared" ca="1" si="234"/>
        <v>0</v>
      </c>
      <c r="V555" s="306">
        <f t="shared" ca="1" si="235"/>
        <v>1.1581840553807616</v>
      </c>
      <c r="W555" s="304">
        <f t="shared" ca="1" si="236"/>
        <v>41.230304072891599</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0.67692037265204874</v>
      </c>
      <c r="AH555" s="304">
        <f t="shared" ca="1" si="260"/>
        <v>-9.1146099755374212</v>
      </c>
    </row>
    <row r="556" spans="1:34" x14ac:dyDescent="0.2">
      <c r="A556" s="347">
        <f t="shared" ca="1" si="238"/>
        <v>0.1</v>
      </c>
      <c r="B556" s="304">
        <f t="shared" ca="1" si="239"/>
        <v>37.200000000000259</v>
      </c>
      <c r="D556" s="306">
        <f t="shared" ca="1" si="240"/>
        <v>-0.55526568211785288</v>
      </c>
      <c r="E556" s="307">
        <f t="shared" ca="1" si="241"/>
        <v>-0.69099250417849589</v>
      </c>
      <c r="F556" s="304">
        <f t="shared" ca="1" si="242"/>
        <v>0.88644831691908199</v>
      </c>
      <c r="G556" s="306">
        <f t="shared" ca="1" si="243"/>
        <v>6.5081038462586855</v>
      </c>
      <c r="H556" s="307">
        <f t="shared" ca="1" si="244"/>
        <v>-107.86217358749613</v>
      </c>
      <c r="I556" s="304">
        <f t="shared" ca="1" si="245"/>
        <v>108.05833566501398</v>
      </c>
      <c r="J556" s="306">
        <f t="shared" ca="1" si="246"/>
        <v>820.2508581351841</v>
      </c>
      <c r="K556" s="307">
        <f t="shared" ca="1" si="247"/>
        <v>549.94559988348044</v>
      </c>
      <c r="L556" s="304">
        <f t="shared" ca="1" si="232"/>
        <v>987.54829406095735</v>
      </c>
      <c r="M556" s="306">
        <f t="shared" ca="1" si="248"/>
        <v>-1.5105321667228531</v>
      </c>
      <c r="N556" s="304">
        <f t="shared" ca="1" si="249"/>
        <v>-86.54711797197109</v>
      </c>
      <c r="P556" s="310">
        <f t="shared" ca="1" si="250"/>
        <v>23</v>
      </c>
      <c r="Q556" s="304">
        <f t="shared" ca="1" si="251"/>
        <v>0</v>
      </c>
      <c r="R556" s="306">
        <f t="shared" ca="1" si="252"/>
        <v>0</v>
      </c>
      <c r="S556" s="307">
        <f t="shared" ca="1" si="253"/>
        <v>4.5130000000000043</v>
      </c>
      <c r="T556" s="304">
        <f t="shared" ca="1" si="233"/>
        <v>44.272530000000046</v>
      </c>
      <c r="U556" s="311">
        <f t="shared" ca="1" si="234"/>
        <v>0</v>
      </c>
      <c r="V556" s="306">
        <f t="shared" ca="1" si="235"/>
        <v>1.1594345359375469</v>
      </c>
      <c r="W556" s="304">
        <f t="shared" ca="1" si="236"/>
        <v>41.324989967994313</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0.65596686509036495</v>
      </c>
      <c r="AH556" s="304">
        <f t="shared" ca="1" si="260"/>
        <v>-9.1358972020588425</v>
      </c>
    </row>
    <row r="557" spans="1:34" x14ac:dyDescent="0.2">
      <c r="A557" s="347">
        <f t="shared" ca="1" si="238"/>
        <v>0.1</v>
      </c>
      <c r="B557" s="304">
        <f t="shared" ca="1" si="239"/>
        <v>37.30000000000026</v>
      </c>
      <c r="D557" s="306">
        <f t="shared" ca="1" si="240"/>
        <v>-0.55149759545704891</v>
      </c>
      <c r="E557" s="307">
        <f t="shared" ca="1" si="241"/>
        <v>-0.66974489966512785</v>
      </c>
      <c r="F557" s="304">
        <f t="shared" ca="1" si="242"/>
        <v>0.8675873606861495</v>
      </c>
      <c r="G557" s="306">
        <f t="shared" ca="1" si="243"/>
        <v>6.4529540867129809</v>
      </c>
      <c r="H557" s="307">
        <f t="shared" ca="1" si="244"/>
        <v>-107.92914807746264</v>
      </c>
      <c r="I557" s="304">
        <f t="shared" ca="1" si="245"/>
        <v>108.12188317436986</v>
      </c>
      <c r="J557" s="306">
        <f t="shared" ca="1" si="246"/>
        <v>820.89891103183265</v>
      </c>
      <c r="K557" s="307">
        <f t="shared" ca="1" si="247"/>
        <v>539.15603380023254</v>
      </c>
      <c r="L557" s="304">
        <f t="shared" ca="1" si="232"/>
        <v>982.12231973234691</v>
      </c>
      <c r="M557" s="306">
        <f t="shared" ca="1" si="248"/>
        <v>-1.5110786182294629</v>
      </c>
      <c r="N557" s="304">
        <f t="shared" ca="1" si="249"/>
        <v>-86.578427337008407</v>
      </c>
      <c r="P557" s="310">
        <f t="shared" ca="1" si="250"/>
        <v>23</v>
      </c>
      <c r="Q557" s="304">
        <f t="shared" ca="1" si="251"/>
        <v>0</v>
      </c>
      <c r="R557" s="306">
        <f t="shared" ca="1" si="252"/>
        <v>0</v>
      </c>
      <c r="S557" s="307">
        <f t="shared" ca="1" si="253"/>
        <v>4.5130000000000043</v>
      </c>
      <c r="T557" s="304">
        <f t="shared" ca="1" si="233"/>
        <v>44.272530000000046</v>
      </c>
      <c r="U557" s="311">
        <f t="shared" ca="1" si="234"/>
        <v>0</v>
      </c>
      <c r="V557" s="306">
        <f t="shared" ca="1" si="235"/>
        <v>1.1606871197318538</v>
      </c>
      <c r="W557" s="304">
        <f t="shared" ca="1" si="236"/>
        <v>41.418307066611618</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0.63531366259096167</v>
      </c>
      <c r="AH557" s="304">
        <f t="shared" ca="1" si="260"/>
        <v>-9.1568779011731163</v>
      </c>
    </row>
    <row r="558" spans="1:34" x14ac:dyDescent="0.2">
      <c r="A558" s="347">
        <f t="shared" ca="1" si="238"/>
        <v>0.1</v>
      </c>
      <c r="B558" s="304">
        <f t="shared" ca="1" si="239"/>
        <v>37.400000000000261</v>
      </c>
      <c r="D558" s="306">
        <f t="shared" ca="1" si="240"/>
        <v>-0.54773688024272071</v>
      </c>
      <c r="E558" s="307">
        <f t="shared" ca="1" si="241"/>
        <v>-0.64880435831257621</v>
      </c>
      <c r="F558" s="304">
        <f t="shared" ca="1" si="242"/>
        <v>0.8490952745972753</v>
      </c>
      <c r="G558" s="306">
        <f t="shared" ca="1" si="243"/>
        <v>6.3981803986887087</v>
      </c>
      <c r="H558" s="307">
        <f t="shared" ca="1" si="244"/>
        <v>-107.9940285132939</v>
      </c>
      <c r="I558" s="304">
        <f t="shared" ca="1" si="245"/>
        <v>108.18339478378509</v>
      </c>
      <c r="J558" s="306">
        <f t="shared" ca="1" si="246"/>
        <v>821.54146775610275</v>
      </c>
      <c r="K558" s="307">
        <f t="shared" ca="1" si="247"/>
        <v>528.3598749706947</v>
      </c>
      <c r="L558" s="304">
        <f t="shared" ca="1" si="232"/>
        <v>976.77763115352911</v>
      </c>
      <c r="M558" s="306">
        <f t="shared" ca="1" si="248"/>
        <v>-1.5116198127576492</v>
      </c>
      <c r="N558" s="304">
        <f t="shared" ca="1" si="249"/>
        <v>-86.609435499369056</v>
      </c>
      <c r="P558" s="310">
        <f t="shared" ca="1" si="250"/>
        <v>23</v>
      </c>
      <c r="Q558" s="304">
        <f t="shared" ca="1" si="251"/>
        <v>0</v>
      </c>
      <c r="R558" s="306">
        <f t="shared" ca="1" si="252"/>
        <v>0</v>
      </c>
      <c r="S558" s="307">
        <f t="shared" ca="1" si="253"/>
        <v>4.5130000000000043</v>
      </c>
      <c r="T558" s="304">
        <f t="shared" ca="1" si="233"/>
        <v>44.272530000000046</v>
      </c>
      <c r="U558" s="311">
        <f t="shared" ca="1" si="234"/>
        <v>0</v>
      </c>
      <c r="V558" s="306">
        <f t="shared" ca="1" si="235"/>
        <v>1.1619417867982476</v>
      </c>
      <c r="W558" s="304">
        <f t="shared" ca="1" si="236"/>
        <v>41.510269914122141</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0.61495766416300235</v>
      </c>
      <c r="AH558" s="304">
        <f t="shared" ca="1" si="260"/>
        <v>-9.1775552994929264</v>
      </c>
    </row>
    <row r="559" spans="1:34" x14ac:dyDescent="0.2">
      <c r="A559" s="347">
        <f t="shared" ca="1" si="238"/>
        <v>0.1</v>
      </c>
      <c r="B559" s="304">
        <f t="shared" ca="1" si="239"/>
        <v>37.500000000000263</v>
      </c>
      <c r="D559" s="306">
        <f t="shared" ca="1" si="240"/>
        <v>-0.54398396644373215</v>
      </c>
      <c r="E559" s="307">
        <f t="shared" ca="1" si="241"/>
        <v>-0.62816761607110649</v>
      </c>
      <c r="F559" s="304">
        <f t="shared" ca="1" si="242"/>
        <v>0.83097118459565888</v>
      </c>
      <c r="G559" s="306">
        <f t="shared" ca="1" si="243"/>
        <v>6.3437820020443354</v>
      </c>
      <c r="H559" s="307">
        <f t="shared" ca="1" si="244"/>
        <v>-108.05684527490101</v>
      </c>
      <c r="I559" s="304">
        <f t="shared" ca="1" si="245"/>
        <v>108.24289990966317</v>
      </c>
      <c r="J559" s="306">
        <f t="shared" ca="1" si="246"/>
        <v>822.17856587613937</v>
      </c>
      <c r="K559" s="307">
        <f t="shared" ca="1" si="247"/>
        <v>517.55733128128497</v>
      </c>
      <c r="L559" s="304">
        <f t="shared" ca="1" si="232"/>
        <v>971.51592130502479</v>
      </c>
      <c r="M559" s="306">
        <f t="shared" ca="1" si="248"/>
        <v>-1.5121558136156683</v>
      </c>
      <c r="N559" s="304">
        <f t="shared" ca="1" si="249"/>
        <v>-86.640146086348935</v>
      </c>
      <c r="P559" s="310">
        <f t="shared" ca="1" si="250"/>
        <v>23</v>
      </c>
      <c r="Q559" s="304">
        <f t="shared" ca="1" si="251"/>
        <v>0</v>
      </c>
      <c r="R559" s="306">
        <f t="shared" ca="1" si="252"/>
        <v>0</v>
      </c>
      <c r="S559" s="307">
        <f t="shared" ca="1" si="253"/>
        <v>4.5130000000000043</v>
      </c>
      <c r="T559" s="304">
        <f t="shared" ca="1" si="233"/>
        <v>44.272530000000046</v>
      </c>
      <c r="U559" s="311">
        <f t="shared" ca="1" si="234"/>
        <v>0</v>
      </c>
      <c r="V559" s="306">
        <f t="shared" ca="1" si="235"/>
        <v>1.1631985174372625</v>
      </c>
      <c r="W559" s="304">
        <f t="shared" ca="1" si="236"/>
        <v>41.600893034706395</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0.59489576952576684</v>
      </c>
      <c r="AH559" s="304">
        <f t="shared" ca="1" si="260"/>
        <v>-9.197932620013761</v>
      </c>
    </row>
    <row r="560" spans="1:34" x14ac:dyDescent="0.2">
      <c r="A560" s="347">
        <f t="shared" ca="1" si="238"/>
        <v>0.1</v>
      </c>
      <c r="B560" s="304">
        <f t="shared" ca="1" si="239"/>
        <v>37.600000000000264</v>
      </c>
      <c r="D560" s="306">
        <f t="shared" ca="1" si="240"/>
        <v>-0.54023927229292834</v>
      </c>
      <c r="E560" s="307">
        <f t="shared" ca="1" si="241"/>
        <v>-0.6078314136945977</v>
      </c>
      <c r="F560" s="304">
        <f t="shared" ca="1" si="242"/>
        <v>0.81321430066223377</v>
      </c>
      <c r="G560" s="306">
        <f t="shared" ca="1" si="243"/>
        <v>6.2897580748150421</v>
      </c>
      <c r="H560" s="307">
        <f t="shared" ca="1" si="244"/>
        <v>-108.11762841627046</v>
      </c>
      <c r="I560" s="304">
        <f t="shared" ca="1" si="245"/>
        <v>108.30042765842818</v>
      </c>
      <c r="J560" s="306">
        <f t="shared" ca="1" si="246"/>
        <v>822.8102428799823</v>
      </c>
      <c r="K560" s="307">
        <f t="shared" ca="1" si="247"/>
        <v>506.7486075967264</v>
      </c>
      <c r="L560" s="304">
        <f t="shared" ca="1" si="232"/>
        <v>966.338888325124</v>
      </c>
      <c r="M560" s="306">
        <f t="shared" ca="1" si="248"/>
        <v>-1.5126866830096357</v>
      </c>
      <c r="N560" s="304">
        <f t="shared" ca="1" si="249"/>
        <v>-86.670562662095946</v>
      </c>
      <c r="P560" s="310">
        <f t="shared" ca="1" si="250"/>
        <v>23</v>
      </c>
      <c r="Q560" s="304">
        <f t="shared" ca="1" si="251"/>
        <v>0</v>
      </c>
      <c r="R560" s="306">
        <f t="shared" ca="1" si="252"/>
        <v>0</v>
      </c>
      <c r="S560" s="307">
        <f t="shared" ca="1" si="253"/>
        <v>4.5130000000000043</v>
      </c>
      <c r="T560" s="304">
        <f t="shared" ca="1" si="233"/>
        <v>44.272530000000046</v>
      </c>
      <c r="U560" s="311">
        <f t="shared" ca="1" si="234"/>
        <v>0</v>
      </c>
      <c r="V560" s="306">
        <f t="shared" ca="1" si="235"/>
        <v>1.1644572922129617</v>
      </c>
      <c r="W560" s="304">
        <f t="shared" ca="1" si="236"/>
        <v>41.69019092664427</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0.57512488026842412</v>
      </c>
      <c r="AH560" s="304">
        <f t="shared" ca="1" si="260"/>
        <v>-9.2180130810339804</v>
      </c>
    </row>
    <row r="561" spans="1:34" x14ac:dyDescent="0.2">
      <c r="A561" s="347">
        <f t="shared" ca="1" si="238"/>
        <v>0.1</v>
      </c>
      <c r="B561" s="304">
        <f t="shared" ca="1" si="239"/>
        <v>37.700000000000266</v>
      </c>
      <c r="D561" s="306">
        <f t="shared" ca="1" si="240"/>
        <v>-0.53650320446624611</v>
      </c>
      <c r="E561" s="307">
        <f t="shared" ca="1" si="241"/>
        <v>-0.58779249779402498</v>
      </c>
      <c r="F561" s="304">
        <f t="shared" ca="1" si="242"/>
        <v>0.79582391825421384</v>
      </c>
      <c r="G561" s="306">
        <f t="shared" ca="1" si="243"/>
        <v>6.2361077543684171</v>
      </c>
      <c r="H561" s="307">
        <f t="shared" ca="1" si="244"/>
        <v>-108.17640766604987</v>
      </c>
      <c r="I561" s="304">
        <f t="shared" ca="1" si="245"/>
        <v>108.3560068268276</v>
      </c>
      <c r="J561" s="306">
        <f t="shared" ca="1" si="246"/>
        <v>823.4365361714415</v>
      </c>
      <c r="K561" s="307">
        <f t="shared" ca="1" si="247"/>
        <v>495.9339057926104</v>
      </c>
      <c r="L561" s="304">
        <f t="shared" ca="1" si="232"/>
        <v>961.24823433738254</v>
      </c>
      <c r="M561" s="306">
        <f t="shared" ca="1" si="248"/>
        <v>-1.5132124820695321</v>
      </c>
      <c r="N561" s="304">
        <f t="shared" ca="1" si="249"/>
        <v>-86.700688729099952</v>
      </c>
      <c r="P561" s="310">
        <f t="shared" ca="1" si="250"/>
        <v>23</v>
      </c>
      <c r="Q561" s="304">
        <f t="shared" ca="1" si="251"/>
        <v>0</v>
      </c>
      <c r="R561" s="306">
        <f t="shared" ca="1" si="252"/>
        <v>0</v>
      </c>
      <c r="S561" s="307">
        <f t="shared" ca="1" si="253"/>
        <v>4.5130000000000043</v>
      </c>
      <c r="T561" s="304">
        <f t="shared" ca="1" si="233"/>
        <v>44.272530000000046</v>
      </c>
      <c r="U561" s="311">
        <f t="shared" ca="1" si="234"/>
        <v>0</v>
      </c>
      <c r="V561" s="306">
        <f t="shared" ca="1" si="235"/>
        <v>1.1657180919504966</v>
      </c>
      <c r="W561" s="304">
        <f t="shared" ca="1" si="236"/>
        <v>41.778178057780622</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0.5556419009692366</v>
      </c>
      <c r="AH561" s="304">
        <f t="shared" ca="1" si="260"/>
        <v>-9.2377998951128362</v>
      </c>
    </row>
    <row r="562" spans="1:34" x14ac:dyDescent="0.2">
      <c r="A562" s="347">
        <f t="shared" ca="1" si="238"/>
        <v>0.1</v>
      </c>
      <c r="B562" s="304">
        <f t="shared" ca="1" si="239"/>
        <v>37.800000000000267</v>
      </c>
      <c r="D562" s="306">
        <f t="shared" ca="1" si="240"/>
        <v>-0.53277615826165026</v>
      </c>
      <c r="E562" s="307">
        <f t="shared" ca="1" si="241"/>
        <v>-0.56804762185330304</v>
      </c>
      <c r="F562" s="304">
        <f t="shared" ca="1" si="242"/>
        <v>0.77879941930206664</v>
      </c>
      <c r="G562" s="306">
        <f t="shared" ca="1" si="243"/>
        <v>6.1828301385422524</v>
      </c>
      <c r="H562" s="307">
        <f t="shared" ca="1" si="244"/>
        <v>-108.23321242823521</v>
      </c>
      <c r="I562" s="304">
        <f t="shared" ca="1" si="245"/>
        <v>108.40966590234264</v>
      </c>
      <c r="J562" s="306">
        <f t="shared" ca="1" si="246"/>
        <v>824.057483066087</v>
      </c>
      <c r="K562" s="307">
        <f t="shared" ca="1" si="247"/>
        <v>485.11342478789618</v>
      </c>
      <c r="L562" s="304">
        <f t="shared" ca="1" si="232"/>
        <v>956.24566420280109</v>
      </c>
      <c r="M562" s="306">
        <f t="shared" ca="1" si="248"/>
        <v>-1.5137332708744771</v>
      </c>
      <c r="N562" s="304">
        <f t="shared" ca="1" si="249"/>
        <v>-86.730527729640954</v>
      </c>
      <c r="P562" s="310">
        <f t="shared" ca="1" si="250"/>
        <v>23</v>
      </c>
      <c r="Q562" s="304">
        <f t="shared" ca="1" si="251"/>
        <v>0</v>
      </c>
      <c r="R562" s="306">
        <f t="shared" ca="1" si="252"/>
        <v>0</v>
      </c>
      <c r="S562" s="307">
        <f t="shared" ca="1" si="253"/>
        <v>4.5130000000000043</v>
      </c>
      <c r="T562" s="304">
        <f t="shared" ca="1" si="233"/>
        <v>44.272530000000046</v>
      </c>
      <c r="U562" s="311">
        <f t="shared" ca="1" si="234"/>
        <v>0</v>
      </c>
      <c r="V562" s="306">
        <f t="shared" ca="1" si="235"/>
        <v>1.1669808977336602</v>
      </c>
      <c r="W562" s="304">
        <f t="shared" ca="1" si="236"/>
        <v>41.864868861155337</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0.53644374027507347</v>
      </c>
      <c r="AH562" s="304">
        <f t="shared" ca="1" si="260"/>
        <v>-9.2572962680657174</v>
      </c>
    </row>
    <row r="563" spans="1:34" x14ac:dyDescent="0.2">
      <c r="A563" s="347">
        <f t="shared" ca="1" si="238"/>
        <v>0.1</v>
      </c>
      <c r="B563" s="304">
        <f t="shared" ca="1" si="239"/>
        <v>37.900000000000269</v>
      </c>
      <c r="D563" s="306">
        <f t="shared" ca="1" si="240"/>
        <v>-0.52905851777778878</v>
      </c>
      <c r="E563" s="307">
        <f t="shared" ca="1" si="241"/>
        <v>-0.54859354720823106</v>
      </c>
      <c r="F563" s="304">
        <f t="shared" ca="1" si="242"/>
        <v>0.76214027270033458</v>
      </c>
      <c r="G563" s="306">
        <f t="shared" ca="1" si="243"/>
        <v>6.1299242867644734</v>
      </c>
      <c r="H563" s="307">
        <f t="shared" ca="1" si="244"/>
        <v>-108.28807178295602</v>
      </c>
      <c r="I563" s="304">
        <f t="shared" ca="1" si="245"/>
        <v>108.46143306370288</v>
      </c>
      <c r="J563" s="306">
        <f t="shared" ca="1" si="246"/>
        <v>824.67312078735233</v>
      </c>
      <c r="K563" s="307">
        <f t="shared" ca="1" si="247"/>
        <v>474.28736057733664</v>
      </c>
      <c r="L563" s="304">
        <f t="shared" ca="1" si="232"/>
        <v>951.33288419594089</v>
      </c>
      <c r="M563" s="306">
        <f t="shared" ca="1" si="248"/>
        <v>-1.5142491084772975</v>
      </c>
      <c r="N563" s="304">
        <f t="shared" ca="1" si="249"/>
        <v>-86.760083047196716</v>
      </c>
      <c r="P563" s="310">
        <f t="shared" ca="1" si="250"/>
        <v>23</v>
      </c>
      <c r="Q563" s="304">
        <f t="shared" ca="1" si="251"/>
        <v>0</v>
      </c>
      <c r="R563" s="306">
        <f t="shared" ca="1" si="252"/>
        <v>0</v>
      </c>
      <c r="S563" s="307">
        <f t="shared" ca="1" si="253"/>
        <v>4.5130000000000043</v>
      </c>
      <c r="T563" s="304">
        <f t="shared" ca="1" si="233"/>
        <v>44.272530000000046</v>
      </c>
      <c r="U563" s="311">
        <f t="shared" ca="1" si="234"/>
        <v>0</v>
      </c>
      <c r="V563" s="306">
        <f t="shared" ca="1" si="235"/>
        <v>1.1682456909024399</v>
      </c>
      <c r="W563" s="304">
        <f t="shared" ca="1" si="236"/>
        <v>41.950277730795023</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0.51752731194208224</v>
      </c>
      <c r="AH563" s="304">
        <f t="shared" ca="1" si="260"/>
        <v>-9.2765053979958552</v>
      </c>
    </row>
    <row r="564" spans="1:34" x14ac:dyDescent="0.2">
      <c r="A564" s="347">
        <f t="shared" ca="1" si="238"/>
        <v>0.1</v>
      </c>
      <c r="B564" s="304">
        <f t="shared" ca="1" si="239"/>
        <v>38.00000000000027</v>
      </c>
      <c r="D564" s="306">
        <f t="shared" ca="1" si="240"/>
        <v>-0.52535065609224407</v>
      </c>
      <c r="E564" s="307">
        <f t="shared" ca="1" si="241"/>
        <v>-0.52942704398924434</v>
      </c>
      <c r="F564" s="304">
        <f t="shared" ca="1" si="242"/>
        <v>0.74584603422136697</v>
      </c>
      <c r="G564" s="306">
        <f t="shared" ca="1" si="243"/>
        <v>6.0773892211552489</v>
      </c>
      <c r="H564" s="307">
        <f t="shared" ca="1" si="244"/>
        <v>-108.34101448735495</v>
      </c>
      <c r="I564" s="304">
        <f t="shared" ca="1" si="245"/>
        <v>108.51133618150072</v>
      </c>
      <c r="J564" s="306">
        <f t="shared" ca="1" si="246"/>
        <v>825.28348646274833</v>
      </c>
      <c r="K564" s="307">
        <f t="shared" ca="1" si="247"/>
        <v>463.45590626382108</v>
      </c>
      <c r="L564" s="304">
        <f t="shared" ca="1" si="232"/>
        <v>946.51160060451923</v>
      </c>
      <c r="M564" s="306">
        <f t="shared" ca="1" si="248"/>
        <v>-1.514760052928408</v>
      </c>
      <c r="N564" s="304">
        <f t="shared" ca="1" si="249"/>
        <v>-86.789358007810975</v>
      </c>
      <c r="P564" s="310">
        <f t="shared" ca="1" si="250"/>
        <v>23</v>
      </c>
      <c r="Q564" s="304">
        <f t="shared" ca="1" si="251"/>
        <v>0</v>
      </c>
      <c r="R564" s="306">
        <f t="shared" ca="1" si="252"/>
        <v>0</v>
      </c>
      <c r="S564" s="307">
        <f t="shared" ca="1" si="253"/>
        <v>4.5130000000000043</v>
      </c>
      <c r="T564" s="304">
        <f t="shared" ca="1" si="233"/>
        <v>44.272530000000046</v>
      </c>
      <c r="U564" s="311">
        <f t="shared" ca="1" si="234"/>
        <v>0</v>
      </c>
      <c r="V564" s="306">
        <f t="shared" ca="1" si="235"/>
        <v>1.1695124530505721</v>
      </c>
      <c r="W564" s="304">
        <f t="shared" ca="1" si="236"/>
        <v>42.034419017662522</v>
      </c>
      <c r="Y564" s="314" t="str">
        <f t="shared" ca="1" si="254"/>
        <v/>
      </c>
      <c r="Z564" s="315" t="str">
        <f t="shared" ca="1" si="255"/>
        <v/>
      </c>
      <c r="AA564" s="316" t="str">
        <f t="shared" ca="1" si="256"/>
        <v/>
      </c>
      <c r="AC564" s="310">
        <f t="shared" ca="1" si="257"/>
        <v>38.00000000000027</v>
      </c>
      <c r="AD564" s="323">
        <f t="shared" ca="1" si="258"/>
        <v>825.28348646274833</v>
      </c>
      <c r="AE564" s="324" t="e">
        <f t="shared" ca="1" si="237"/>
        <v>#N/A</v>
      </c>
      <c r="AG564" s="306">
        <f t="shared" ca="1" si="259"/>
        <v>0.49888953583821127</v>
      </c>
      <c r="AH564" s="304">
        <f t="shared" ca="1" si="260"/>
        <v>-9.2954304743618401</v>
      </c>
    </row>
    <row r="565" spans="1:34" x14ac:dyDescent="0.2">
      <c r="A565" s="347">
        <f t="shared" ca="1" si="238"/>
        <v>0.1</v>
      </c>
      <c r="B565" s="304">
        <f t="shared" ca="1" si="239"/>
        <v>38.100000000000271</v>
      </c>
      <c r="D565" s="306">
        <f t="shared" ca="1" si="240"/>
        <v>-0.52165293543930968</v>
      </c>
      <c r="E565" s="307">
        <f t="shared" ca="1" si="241"/>
        <v>-0.51054489202876496</v>
      </c>
      <c r="F565" s="304">
        <f t="shared" ca="1" si="242"/>
        <v>0.72991634577471398</v>
      </c>
      <c r="G565" s="306">
        <f t="shared" ca="1" si="243"/>
        <v>6.025223927611318</v>
      </c>
      <c r="H565" s="307">
        <f t="shared" ca="1" si="244"/>
        <v>-108.39206897655784</v>
      </c>
      <c r="I565" s="304">
        <f t="shared" ca="1" si="245"/>
        <v>108.55940281890248</v>
      </c>
      <c r="J565" s="306">
        <f t="shared" ca="1" si="246"/>
        <v>825.88861712018661</v>
      </c>
      <c r="K565" s="307">
        <f t="shared" ca="1" si="247"/>
        <v>452.61925209062542</v>
      </c>
      <c r="L565" s="304">
        <f t="shared" ca="1" si="232"/>
        <v>941.78351825234824</v>
      </c>
      <c r="M565" s="306">
        <f t="shared" ca="1" si="248"/>
        <v>-1.5152661612990281</v>
      </c>
      <c r="N565" s="304">
        <f t="shared" ca="1" si="249"/>
        <v>-86.818355881423756</v>
      </c>
      <c r="P565" s="310">
        <f t="shared" ca="1" si="250"/>
        <v>23</v>
      </c>
      <c r="Q565" s="304">
        <f t="shared" ca="1" si="251"/>
        <v>0</v>
      </c>
      <c r="R565" s="306">
        <f t="shared" ca="1" si="252"/>
        <v>0</v>
      </c>
      <c r="S565" s="307">
        <f t="shared" ca="1" si="253"/>
        <v>4.5130000000000043</v>
      </c>
      <c r="T565" s="304">
        <f t="shared" ca="1" si="233"/>
        <v>44.272530000000046</v>
      </c>
      <c r="U565" s="311">
        <f t="shared" ca="1" si="234"/>
        <v>0</v>
      </c>
      <c r="V565" s="306">
        <f t="shared" ca="1" si="235"/>
        <v>1.1707811660230911</v>
      </c>
      <c r="W565" s="304">
        <f t="shared" ca="1" si="236"/>
        <v>42.11730702576137</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0.48052733890857802</v>
      </c>
      <c r="AH565" s="304">
        <f t="shared" ca="1" si="260"/>
        <v>-9.3140746770800984</v>
      </c>
    </row>
    <row r="566" spans="1:34" x14ac:dyDescent="0.2">
      <c r="A566" s="347">
        <f t="shared" ca="1" si="238"/>
        <v>0.1</v>
      </c>
      <c r="B566" s="304">
        <f t="shared" ca="1" si="239"/>
        <v>38.200000000000273</v>
      </c>
      <c r="D566" s="306">
        <f t="shared" ca="1" si="240"/>
        <v>-0.5179657073871754</v>
      </c>
      <c r="E566" s="307">
        <f t="shared" ca="1" si="241"/>
        <v>-0.49194388173385484</v>
      </c>
      <c r="F566" s="304">
        <f t="shared" ca="1" si="242"/>
        <v>0.71435093392846483</v>
      </c>
      <c r="G566" s="306">
        <f t="shared" ca="1" si="243"/>
        <v>5.9734273568726008</v>
      </c>
      <c r="H566" s="307">
        <f t="shared" ca="1" si="244"/>
        <v>-108.44126336473123</v>
      </c>
      <c r="I566" s="304">
        <f t="shared" ca="1" si="245"/>
        <v>108.60566023245212</v>
      </c>
      <c r="J566" s="306">
        <f t="shared" ca="1" si="246"/>
        <v>826.48854968441083</v>
      </c>
      <c r="K566" s="307">
        <f t="shared" ca="1" si="247"/>
        <v>441.77758547356098</v>
      </c>
      <c r="L566" s="304">
        <f t="shared" ca="1" si="232"/>
        <v>937.15033894583337</v>
      </c>
      <c r="M566" s="306">
        <f t="shared" ca="1" si="248"/>
        <v>-1.5157674897037592</v>
      </c>
      <c r="N566" s="304">
        <f t="shared" ca="1" si="249"/>
        <v>-86.847079883164866</v>
      </c>
      <c r="P566" s="310">
        <f t="shared" ca="1" si="250"/>
        <v>23</v>
      </c>
      <c r="Q566" s="304">
        <f t="shared" ca="1" si="251"/>
        <v>0</v>
      </c>
      <c r="R566" s="306">
        <f t="shared" ca="1" si="252"/>
        <v>0</v>
      </c>
      <c r="S566" s="307">
        <f t="shared" ca="1" si="253"/>
        <v>4.5130000000000043</v>
      </c>
      <c r="T566" s="304">
        <f t="shared" ca="1" si="233"/>
        <v>44.272530000000046</v>
      </c>
      <c r="U566" s="311">
        <f t="shared" ca="1" si="234"/>
        <v>0</v>
      </c>
      <c r="V566" s="306">
        <f t="shared" ca="1" si="235"/>
        <v>1.1720518119138834</v>
      </c>
      <c r="W566" s="304">
        <f t="shared" ca="1" si="236"/>
        <v>42.198956008391576</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0.46243765610434018</v>
      </c>
      <c r="AH566" s="304">
        <f t="shared" ca="1" si="260"/>
        <v>-9.3324411756617174</v>
      </c>
    </row>
    <row r="567" spans="1:34" x14ac:dyDescent="0.2">
      <c r="A567" s="347">
        <f t="shared" ca="1" si="238"/>
        <v>0.1</v>
      </c>
      <c r="B567" s="304">
        <f t="shared" ca="1" si="239"/>
        <v>38.300000000000274</v>
      </c>
      <c r="D567" s="306">
        <f t="shared" ca="1" si="240"/>
        <v>-0.51428931301441894</v>
      </c>
      <c r="E567" s="307">
        <f t="shared" ca="1" si="241"/>
        <v>-0.47362081492492081</v>
      </c>
      <c r="F567" s="304">
        <f t="shared" ca="1" si="242"/>
        <v>0.69914960760268552</v>
      </c>
      <c r="G567" s="306">
        <f t="shared" ca="1" si="243"/>
        <v>5.9219984255711591</v>
      </c>
      <c r="H567" s="307">
        <f t="shared" ca="1" si="244"/>
        <v>-108.48862544622372</v>
      </c>
      <c r="I567" s="304">
        <f t="shared" ca="1" si="245"/>
        <v>108.65013537296439</v>
      </c>
      <c r="J567" s="306">
        <f t="shared" ca="1" si="246"/>
        <v>827.08332097353298</v>
      </c>
      <c r="K567" s="307">
        <f t="shared" ca="1" si="247"/>
        <v>430.93109103301322</v>
      </c>
      <c r="L567" s="304">
        <f t="shared" ca="1" si="232"/>
        <v>932.6137598446162</v>
      </c>
      <c r="M567" s="306">
        <f t="shared" ca="1" si="248"/>
        <v>-1.5162640933225344</v>
      </c>
      <c r="N567" s="304">
        <f t="shared" ca="1" si="249"/>
        <v>-86.875533174611604</v>
      </c>
      <c r="P567" s="310">
        <f t="shared" ca="1" si="250"/>
        <v>23</v>
      </c>
      <c r="Q567" s="304">
        <f t="shared" ca="1" si="251"/>
        <v>0</v>
      </c>
      <c r="R567" s="306">
        <f t="shared" ca="1" si="252"/>
        <v>0</v>
      </c>
      <c r="S567" s="307">
        <f t="shared" ca="1" si="253"/>
        <v>4.5130000000000043</v>
      </c>
      <c r="T567" s="304">
        <f t="shared" ca="1" si="233"/>
        <v>44.272530000000046</v>
      </c>
      <c r="U567" s="311">
        <f t="shared" ca="1" si="234"/>
        <v>0</v>
      </c>
      <c r="V567" s="306">
        <f t="shared" ca="1" si="235"/>
        <v>1.1733243730632394</v>
      </c>
      <c r="W567" s="304">
        <f t="shared" ca="1" si="236"/>
        <v>42.279380164553793</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0.44461743127597586</v>
      </c>
      <c r="AH567" s="304">
        <f t="shared" ca="1" si="260"/>
        <v>-9.350533128382791</v>
      </c>
    </row>
    <row r="568" spans="1:34" x14ac:dyDescent="0.2">
      <c r="A568" s="347">
        <f t="shared" ca="1" si="238"/>
        <v>0.1</v>
      </c>
      <c r="B568" s="304">
        <f t="shared" ca="1" si="239"/>
        <v>38.400000000000276</v>
      </c>
      <c r="D568" s="306">
        <f t="shared" ca="1" si="240"/>
        <v>-0.51062408308576057</v>
      </c>
      <c r="E568" s="307">
        <f t="shared" ca="1" si="241"/>
        <v>-0.45557250564119478</v>
      </c>
      <c r="F568" s="304">
        <f t="shared" ca="1" si="242"/>
        <v>0.68431225483938996</v>
      </c>
      <c r="G568" s="306">
        <f t="shared" ca="1" si="243"/>
        <v>5.8709360172625829</v>
      </c>
      <c r="H568" s="307">
        <f t="shared" ca="1" si="244"/>
        <v>-108.53418269678784</v>
      </c>
      <c r="I568" s="304">
        <f t="shared" ca="1" si="245"/>
        <v>108.69285488650353</v>
      </c>
      <c r="J568" s="306">
        <f t="shared" ca="1" si="246"/>
        <v>827.67296769567463</v>
      </c>
      <c r="K568" s="307">
        <f t="shared" ca="1" si="247"/>
        <v>420.07995062586264</v>
      </c>
      <c r="L568" s="304">
        <f t="shared" ca="1" si="232"/>
        <v>928.17547175735706</v>
      </c>
      <c r="M568" s="306">
        <f t="shared" ca="1" si="248"/>
        <v>-1.5167560264219706</v>
      </c>
      <c r="N568" s="304">
        <f t="shared" ca="1" si="249"/>
        <v>-86.903718865012095</v>
      </c>
      <c r="P568" s="310">
        <f t="shared" ca="1" si="250"/>
        <v>23</v>
      </c>
      <c r="Q568" s="304">
        <f t="shared" ca="1" si="251"/>
        <v>0</v>
      </c>
      <c r="R568" s="306">
        <f t="shared" ca="1" si="252"/>
        <v>0</v>
      </c>
      <c r="S568" s="307">
        <f t="shared" ca="1" si="253"/>
        <v>4.5130000000000043</v>
      </c>
      <c r="T568" s="304">
        <f t="shared" ca="1" si="233"/>
        <v>44.272530000000046</v>
      </c>
      <c r="U568" s="311">
        <f t="shared" ca="1" si="234"/>
        <v>0</v>
      </c>
      <c r="V568" s="306">
        <f t="shared" ca="1" si="235"/>
        <v>1.1745988320554144</v>
      </c>
      <c r="W568" s="304">
        <f t="shared" ca="1" si="236"/>
        <v>42.358593635498487</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0.42706361803170445</v>
      </c>
      <c r="AH568" s="304">
        <f t="shared" ca="1" si="260"/>
        <v>-9.3683536814876476</v>
      </c>
    </row>
    <row r="569" spans="1:34" x14ac:dyDescent="0.2">
      <c r="A569" s="347">
        <f t="shared" ca="1" si="238"/>
        <v>0.1</v>
      </c>
      <c r="B569" s="304">
        <f t="shared" ca="1" si="239"/>
        <v>38.500000000000277</v>
      </c>
      <c r="D569" s="306">
        <f t="shared" ca="1" si="240"/>
        <v>-0.50697033822693238</v>
      </c>
      <c r="E569" s="307">
        <f t="shared" ca="1" si="241"/>
        <v>-0.43779578091369054</v>
      </c>
      <c r="F569" s="304">
        <f t="shared" ca="1" si="242"/>
        <v>0.66983883854831705</v>
      </c>
      <c r="G569" s="306">
        <f t="shared" ca="1" si="243"/>
        <v>5.8202389834398893</v>
      </c>
      <c r="H569" s="307">
        <f t="shared" ca="1" si="244"/>
        <v>-108.57796227487921</v>
      </c>
      <c r="I569" s="304">
        <f t="shared" ca="1" si="245"/>
        <v>108.73384511544437</v>
      </c>
      <c r="J569" s="306">
        <f t="shared" ca="1" si="246"/>
        <v>828.2575264457098</v>
      </c>
      <c r="K569" s="307">
        <f t="shared" ca="1" si="247"/>
        <v>409.2243433772793</v>
      </c>
      <c r="L569" s="304">
        <f t="shared" ca="1" si="232"/>
        <v>923.83715736407305</v>
      </c>
      <c r="M569" s="306">
        <f t="shared" ca="1" si="248"/>
        <v>-1.5172433423761309</v>
      </c>
      <c r="N569" s="304">
        <f t="shared" ca="1" si="249"/>
        <v>-86.931640012474872</v>
      </c>
      <c r="P569" s="310">
        <f t="shared" ca="1" si="250"/>
        <v>23</v>
      </c>
      <c r="Q569" s="304">
        <f t="shared" ca="1" si="251"/>
        <v>0</v>
      </c>
      <c r="R569" s="306">
        <f t="shared" ca="1" si="252"/>
        <v>0</v>
      </c>
      <c r="S569" s="307">
        <f t="shared" ca="1" si="253"/>
        <v>4.5130000000000043</v>
      </c>
      <c r="T569" s="304">
        <f t="shared" ca="1" si="233"/>
        <v>44.272530000000046</v>
      </c>
      <c r="U569" s="311">
        <f t="shared" ca="1" si="234"/>
        <v>0</v>
      </c>
      <c r="V569" s="306">
        <f t="shared" ca="1" si="235"/>
        <v>1.1758751717161819</v>
      </c>
      <c r="W569" s="304">
        <f t="shared" ca="1" si="236"/>
        <v>42.436610501416553</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0.40977318056184053</v>
      </c>
      <c r="AH569" s="304">
        <f t="shared" ca="1" si="260"/>
        <v>-9.3859059684242077</v>
      </c>
    </row>
    <row r="570" spans="1:34" x14ac:dyDescent="0.2">
      <c r="A570" s="347">
        <f t="shared" ca="1" si="238"/>
        <v>0.1</v>
      </c>
      <c r="B570" s="304">
        <f t="shared" ca="1" si="239"/>
        <v>38.600000000000279</v>
      </c>
      <c r="D570" s="306">
        <f t="shared" ca="1" si="240"/>
        <v>-0.50332838909865474</v>
      </c>
      <c r="E570" s="307">
        <f t="shared" ca="1" si="241"/>
        <v>-0.42028748150647743</v>
      </c>
      <c r="F570" s="304">
        <f t="shared" ca="1" si="242"/>
        <v>0.65572939112388762</v>
      </c>
      <c r="G570" s="306">
        <f t="shared" ca="1" si="243"/>
        <v>5.7699061445300242</v>
      </c>
      <c r="H570" s="307">
        <f t="shared" ca="1" si="244"/>
        <v>-108.61999102302985</v>
      </c>
      <c r="I570" s="304">
        <f t="shared" ca="1" si="245"/>
        <v>108.7731320996126</v>
      </c>
      <c r="J570" s="306">
        <f t="shared" ca="1" si="246"/>
        <v>828.83703370210833</v>
      </c>
      <c r="K570" s="307">
        <f t="shared" ca="1" si="247"/>
        <v>398.36444571238383</v>
      </c>
      <c r="L570" s="304">
        <f t="shared" ca="1" si="232"/>
        <v>919.60048936690146</v>
      </c>
      <c r="M570" s="306">
        <f t="shared" ca="1" si="248"/>
        <v>-1.5177260936867238</v>
      </c>
      <c r="N570" s="304">
        <f t="shared" ca="1" si="249"/>
        <v>-86.959299625126249</v>
      </c>
      <c r="P570" s="310">
        <f t="shared" ca="1" si="250"/>
        <v>23</v>
      </c>
      <c r="Q570" s="304">
        <f t="shared" ca="1" si="251"/>
        <v>0</v>
      </c>
      <c r="R570" s="306">
        <f t="shared" ca="1" si="252"/>
        <v>0</v>
      </c>
      <c r="S570" s="307">
        <f t="shared" ca="1" si="253"/>
        <v>4.5130000000000043</v>
      </c>
      <c r="T570" s="304">
        <f t="shared" ca="1" si="233"/>
        <v>44.272530000000046</v>
      </c>
      <c r="U570" s="311">
        <f t="shared" ca="1" si="234"/>
        <v>0</v>
      </c>
      <c r="V570" s="306">
        <f t="shared" ca="1" si="235"/>
        <v>1.1771533751104006</v>
      </c>
      <c r="W570" s="304">
        <f t="shared" ca="1" si="236"/>
        <v>42.513444778268877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0.39274309442998501</v>
      </c>
      <c r="AH570" s="304">
        <f t="shared" ca="1" si="260"/>
        <v>-9.4031931091106831</v>
      </c>
    </row>
    <row r="571" spans="1:34" x14ac:dyDescent="0.2">
      <c r="A571" s="347">
        <f t="shared" ca="1" si="238"/>
        <v>0.1</v>
      </c>
      <c r="B571" s="304">
        <f t="shared" ca="1" si="239"/>
        <v>38.70000000000028</v>
      </c>
      <c r="D571" s="306">
        <f t="shared" ca="1" si="240"/>
        <v>-0.49969853656959295</v>
      </c>
      <c r="E571" s="307">
        <f t="shared" ca="1" si="241"/>
        <v>-0.4030444626267915</v>
      </c>
      <c r="F571" s="304">
        <f t="shared" ca="1" si="242"/>
        <v>0.64198400782567155</v>
      </c>
      <c r="G571" s="306">
        <f t="shared" ca="1" si="243"/>
        <v>5.7199362908730649</v>
      </c>
      <c r="H571" s="307">
        <f t="shared" ca="1" si="244"/>
        <v>-108.66029546929254</v>
      </c>
      <c r="I571" s="304">
        <f t="shared" ca="1" si="245"/>
        <v>108.81074157750054</v>
      </c>
      <c r="J571" s="306">
        <f t="shared" ca="1" si="246"/>
        <v>829.41152582387849</v>
      </c>
      <c r="K571" s="307">
        <f t="shared" ca="1" si="247"/>
        <v>387.50043138776772</v>
      </c>
      <c r="L571" s="304">
        <f t="shared" ca="1" si="232"/>
        <v>915.46712857163823</v>
      </c>
      <c r="M571" s="306">
        <f t="shared" ca="1" si="248"/>
        <v>-1.5182043320027534</v>
      </c>
      <c r="N571" s="304">
        <f t="shared" ca="1" si="249"/>
        <v>-86.986700662236188</v>
      </c>
      <c r="P571" s="310">
        <f t="shared" ca="1" si="250"/>
        <v>23</v>
      </c>
      <c r="Q571" s="304">
        <f t="shared" ca="1" si="251"/>
        <v>0</v>
      </c>
      <c r="R571" s="306">
        <f t="shared" ca="1" si="252"/>
        <v>0</v>
      </c>
      <c r="S571" s="307">
        <f t="shared" ca="1" si="253"/>
        <v>4.5130000000000043</v>
      </c>
      <c r="T571" s="304">
        <f t="shared" ca="1" si="233"/>
        <v>44.272530000000046</v>
      </c>
      <c r="U571" s="311">
        <f t="shared" ca="1" si="234"/>
        <v>0</v>
      </c>
      <c r="V571" s="306">
        <f t="shared" ca="1" si="235"/>
        <v>1.1784334255395816</v>
      </c>
      <c r="W571" s="304">
        <f t="shared" ca="1" si="236"/>
        <v>42.589110414750998</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0.37597034733160939</v>
      </c>
      <c r="AH571" s="304">
        <f t="shared" ca="1" si="260"/>
        <v>-9.4202182092330684</v>
      </c>
    </row>
    <row r="572" spans="1:34" x14ac:dyDescent="0.2">
      <c r="A572" s="347">
        <f t="shared" ca="1" si="238"/>
        <v>0.1</v>
      </c>
      <c r="B572" s="304">
        <f t="shared" ca="1" si="239"/>
        <v>38.800000000000281</v>
      </c>
      <c r="D572" s="306">
        <f t="shared" ca="1" si="240"/>
        <v>-0.49608107188823869</v>
      </c>
      <c r="E572" s="307">
        <f t="shared" ca="1" si="241"/>
        <v>-0.38606359460488981</v>
      </c>
      <c r="F572" s="304">
        <f t="shared" ca="1" si="242"/>
        <v>0.62860283881401025</v>
      </c>
      <c r="G572" s="306">
        <f t="shared" ca="1" si="243"/>
        <v>5.6703281836842407</v>
      </c>
      <c r="H572" s="307">
        <f t="shared" ca="1" si="244"/>
        <v>-108.69890182875302</v>
      </c>
      <c r="I572" s="304">
        <f t="shared" ca="1" si="245"/>
        <v>108.84669898755575</v>
      </c>
      <c r="J572" s="306">
        <f t="shared" ca="1" si="246"/>
        <v>829.98103904760637</v>
      </c>
      <c r="K572" s="307">
        <f t="shared" ca="1" si="247"/>
        <v>376.63247152286544</v>
      </c>
      <c r="L572" s="304">
        <f t="shared" ca="1" si="232"/>
        <v>911.43872190288607</v>
      </c>
      <c r="M572" s="306">
        <f t="shared" ca="1" si="248"/>
        <v>-1.5186781081396363</v>
      </c>
      <c r="N572" s="304">
        <f t="shared" ca="1" si="249"/>
        <v>-87.013846035313591</v>
      </c>
      <c r="P572" s="310">
        <f t="shared" ca="1" si="250"/>
        <v>23</v>
      </c>
      <c r="Q572" s="304">
        <f t="shared" ca="1" si="251"/>
        <v>0</v>
      </c>
      <c r="R572" s="306">
        <f t="shared" ca="1" si="252"/>
        <v>0</v>
      </c>
      <c r="S572" s="307">
        <f t="shared" ca="1" si="253"/>
        <v>4.5130000000000043</v>
      </c>
      <c r="T572" s="304">
        <f t="shared" ca="1" si="233"/>
        <v>44.272530000000046</v>
      </c>
      <c r="U572" s="311">
        <f t="shared" ca="1" si="234"/>
        <v>0</v>
      </c>
      <c r="V572" s="306">
        <f t="shared" ca="1" si="235"/>
        <v>1.179715306539459</v>
      </c>
      <c r="W572" s="304">
        <f t="shared" ca="1" si="236"/>
        <v>42.663621289389972</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0.35945193982101387</v>
      </c>
      <c r="AH572" s="304">
        <f t="shared" ca="1" si="260"/>
        <v>-9.4369843595725591</v>
      </c>
    </row>
    <row r="573" spans="1:34" x14ac:dyDescent="0.2">
      <c r="A573" s="347">
        <f t="shared" ca="1" si="238"/>
        <v>0.1</v>
      </c>
      <c r="B573" s="304">
        <f t="shared" ca="1" si="239"/>
        <v>38.900000000000283</v>
      </c>
      <c r="D573" s="306">
        <f t="shared" ca="1" si="240"/>
        <v>-0.49247627685365913</v>
      </c>
      <c r="E573" s="307">
        <f t="shared" ca="1" si="241"/>
        <v>-0.36934176354425929</v>
      </c>
      <c r="F573" s="304">
        <f t="shared" ca="1" si="242"/>
        <v>0.61558607973347279</v>
      </c>
      <c r="G573" s="306">
        <f t="shared" ca="1" si="243"/>
        <v>5.6210805559988746</v>
      </c>
      <c r="H573" s="307">
        <f t="shared" ca="1" si="244"/>
        <v>-108.73583600510744</v>
      </c>
      <c r="I573" s="304">
        <f t="shared" ca="1" si="245"/>
        <v>108.88102946953913</v>
      </c>
      <c r="J573" s="306">
        <f t="shared" ca="1" si="246"/>
        <v>830.5456094845905</v>
      </c>
      <c r="K573" s="307">
        <f t="shared" ca="1" si="247"/>
        <v>365.7607346311724</v>
      </c>
      <c r="L573" s="304">
        <f t="shared" ca="1" si="232"/>
        <v>907.51690035616684</v>
      </c>
      <c r="M573" s="306">
        <f t="shared" ca="1" si="248"/>
        <v>-1.5191474720978033</v>
      </c>
      <c r="N573" s="304">
        <f t="shared" ca="1" si="249"/>
        <v>-87.040738609172124</v>
      </c>
      <c r="P573" s="310">
        <f t="shared" ca="1" si="250"/>
        <v>23</v>
      </c>
      <c r="Q573" s="304">
        <f t="shared" ca="1" si="251"/>
        <v>0</v>
      </c>
      <c r="R573" s="306">
        <f t="shared" ca="1" si="252"/>
        <v>0</v>
      </c>
      <c r="S573" s="307">
        <f t="shared" ca="1" si="253"/>
        <v>4.5130000000000043</v>
      </c>
      <c r="T573" s="304">
        <f t="shared" ca="1" si="233"/>
        <v>44.272530000000046</v>
      </c>
      <c r="U573" s="311">
        <f t="shared" ca="1" si="234"/>
        <v>0</v>
      </c>
      <c r="V573" s="306">
        <f t="shared" ca="1" si="235"/>
        <v>1.1809990018775698</v>
      </c>
      <c r="W573" s="304">
        <f t="shared" ca="1" si="236"/>
        <v>42.736991207770437</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0.34318488600731456</v>
      </c>
      <c r="AH573" s="304">
        <f t="shared" ca="1" si="260"/>
        <v>-9.4534946353622722</v>
      </c>
    </row>
    <row r="574" spans="1:34" x14ac:dyDescent="0.2">
      <c r="A574" s="347">
        <f t="shared" ca="1" si="238"/>
        <v>0.1</v>
      </c>
      <c r="B574" s="304">
        <f t="shared" ca="1" si="239"/>
        <v>39.000000000000284</v>
      </c>
      <c r="D574" s="306">
        <f t="shared" ca="1" si="240"/>
        <v>-0.48888442398504972</v>
      </c>
      <c r="E574" s="307">
        <f t="shared" ca="1" si="241"/>
        <v>-0.35287587194287617</v>
      </c>
      <c r="F574" s="304">
        <f t="shared" ca="1" si="242"/>
        <v>0.60293396074084182</v>
      </c>
      <c r="G574" s="306">
        <f t="shared" ca="1" si="243"/>
        <v>5.5721921136003694</v>
      </c>
      <c r="H574" s="307">
        <f t="shared" ca="1" si="244"/>
        <v>-108.77112359230173</v>
      </c>
      <c r="I574" s="304">
        <f t="shared" ca="1" si="245"/>
        <v>108.91375786594938</v>
      </c>
      <c r="J574" s="306">
        <f t="shared" ca="1" si="246"/>
        <v>831.1052731180705</v>
      </c>
      <c r="K574" s="307">
        <f t="shared" ca="1" si="247"/>
        <v>354.88538665130193</v>
      </c>
      <c r="L574" s="304">
        <f t="shared" ca="1" si="232"/>
        <v>903.7032768908756</v>
      </c>
      <c r="M574" s="306">
        <f t="shared" ca="1" si="248"/>
        <v>-1.5196124730808023</v>
      </c>
      <c r="N574" s="304">
        <f t="shared" ca="1" si="249"/>
        <v>-87.067381202967397</v>
      </c>
      <c r="P574" s="310">
        <f t="shared" ca="1" si="250"/>
        <v>23</v>
      </c>
      <c r="Q574" s="304">
        <f t="shared" ca="1" si="251"/>
        <v>0</v>
      </c>
      <c r="R574" s="306">
        <f t="shared" ca="1" si="252"/>
        <v>0</v>
      </c>
      <c r="S574" s="307">
        <f t="shared" ca="1" si="253"/>
        <v>4.5130000000000043</v>
      </c>
      <c r="T574" s="304">
        <f t="shared" ca="1" si="233"/>
        <v>44.272530000000046</v>
      </c>
      <c r="U574" s="311">
        <f t="shared" ca="1" si="234"/>
        <v>0</v>
      </c>
      <c r="V574" s="306">
        <f t="shared" ca="1" si="235"/>
        <v>1.182284495550838</v>
      </c>
      <c r="W574" s="304">
        <f t="shared" ca="1" si="236"/>
        <v>42.809233899886486</v>
      </c>
      <c r="Y574" s="314" t="str">
        <f t="shared" ca="1" si="254"/>
        <v/>
      </c>
      <c r="Z574" s="315" t="str">
        <f t="shared" ca="1" si="255"/>
        <v/>
      </c>
      <c r="AA574" s="316" t="str">
        <f t="shared" ca="1" si="256"/>
        <v/>
      </c>
      <c r="AC574" s="310">
        <f t="shared" ca="1" si="257"/>
        <v>39.000000000000284</v>
      </c>
      <c r="AD574" s="323">
        <f t="shared" ca="1" si="258"/>
        <v>831.1052731180705</v>
      </c>
      <c r="AE574" s="324" t="e">
        <f t="shared" ca="1" si="237"/>
        <v>#N/A</v>
      </c>
      <c r="AG574" s="306">
        <f t="shared" ca="1" si="259"/>
        <v>0.32716621422019898</v>
      </c>
      <c r="AH574" s="304">
        <f t="shared" ca="1" si="260"/>
        <v>-9.4697520956725896</v>
      </c>
    </row>
    <row r="575" spans="1:34" x14ac:dyDescent="0.2">
      <c r="A575" s="347">
        <f t="shared" ca="1" si="238"/>
        <v>0.1</v>
      </c>
      <c r="B575" s="304">
        <f t="shared" ca="1" si="239"/>
        <v>39.100000000000286</v>
      </c>
      <c r="D575" s="306">
        <f t="shared" ca="1" si="240"/>
        <v>-0.48530577669000302</v>
      </c>
      <c r="E575" s="307">
        <f t="shared" ca="1" si="241"/>
        <v>-0.33666283928626228</v>
      </c>
      <c r="F575" s="304">
        <f t="shared" ca="1" si="242"/>
        <v>0.59064673388157729</v>
      </c>
      <c r="G575" s="306">
        <f t="shared" ca="1" si="243"/>
        <v>5.5236615359313692</v>
      </c>
      <c r="H575" s="307">
        <f t="shared" ca="1" si="244"/>
        <v>-108.80478987623036</v>
      </c>
      <c r="I575" s="304">
        <f t="shared" ca="1" si="245"/>
        <v>108.94490872351112</v>
      </c>
      <c r="J575" s="306">
        <f t="shared" ca="1" si="246"/>
        <v>831.66006580054705</v>
      </c>
      <c r="K575" s="307">
        <f t="shared" ca="1" si="247"/>
        <v>344.00659097787531</v>
      </c>
      <c r="L575" s="304">
        <f t="shared" ca="1" si="232"/>
        <v>899.99944426848924</v>
      </c>
      <c r="M575" s="306">
        <f t="shared" ca="1" si="248"/>
        <v>-1.5200731595129133</v>
      </c>
      <c r="N575" s="304">
        <f t="shared" ca="1" si="249"/>
        <v>-87.093776591206293</v>
      </c>
      <c r="P575" s="310">
        <f t="shared" ca="1" si="250"/>
        <v>23</v>
      </c>
      <c r="Q575" s="304">
        <f t="shared" ca="1" si="251"/>
        <v>0</v>
      </c>
      <c r="R575" s="306">
        <f t="shared" ca="1" si="252"/>
        <v>0</v>
      </c>
      <c r="S575" s="307">
        <f t="shared" ca="1" si="253"/>
        <v>4.5130000000000043</v>
      </c>
      <c r="T575" s="304">
        <f t="shared" ca="1" si="233"/>
        <v>44.272530000000046</v>
      </c>
      <c r="U575" s="311">
        <f t="shared" ca="1" si="234"/>
        <v>0</v>
      </c>
      <c r="V575" s="306">
        <f t="shared" ca="1" si="235"/>
        <v>1.1835717717831666</v>
      </c>
      <c r="W575" s="304">
        <f t="shared" ca="1" si="236"/>
        <v>42.880363017616482</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0.31139296764626323</v>
      </c>
      <c r="AH575" s="304">
        <f t="shared" ca="1" si="260"/>
        <v>-9.4857597828243847</v>
      </c>
    </row>
    <row r="576" spans="1:34" x14ac:dyDescent="0.2">
      <c r="A576" s="347">
        <f t="shared" ca="1" si="238"/>
        <v>0.1</v>
      </c>
      <c r="B576" s="304">
        <f t="shared" ca="1" si="239"/>
        <v>39.200000000000287</v>
      </c>
      <c r="D576" s="306">
        <f t="shared" ca="1" si="240"/>
        <v>-0.48174058943149312</v>
      </c>
      <c r="E576" s="307">
        <f t="shared" ca="1" si="241"/>
        <v>-0.32069960261299357</v>
      </c>
      <c r="F576" s="304">
        <f t="shared" ca="1" si="242"/>
        <v>0.57872465872980938</v>
      </c>
      <c r="G576" s="306">
        <f t="shared" ca="1" si="243"/>
        <v>5.4754874769882198</v>
      </c>
      <c r="H576" s="307">
        <f t="shared" ca="1" si="244"/>
        <v>-108.83685983649166</v>
      </c>
      <c r="I576" s="304">
        <f t="shared" ca="1" si="245"/>
        <v>108.97450629472374</v>
      </c>
      <c r="J576" s="306">
        <f t="shared" ca="1" si="246"/>
        <v>832.21002325119298</v>
      </c>
      <c r="K576" s="307">
        <f t="shared" ca="1" si="247"/>
        <v>333.12450849223922</v>
      </c>
      <c r="L576" s="304">
        <f t="shared" ca="1" si="232"/>
        <v>896.40697284098985</v>
      </c>
      <c r="M576" s="306">
        <f t="shared" ca="1" si="248"/>
        <v>-1.5205295790562983</v>
      </c>
      <c r="N576" s="304">
        <f t="shared" ca="1" si="249"/>
        <v>-87.119927504729546</v>
      </c>
      <c r="P576" s="310">
        <f t="shared" ca="1" si="250"/>
        <v>23</v>
      </c>
      <c r="Q576" s="304">
        <f t="shared" ca="1" si="251"/>
        <v>0</v>
      </c>
      <c r="R576" s="306">
        <f t="shared" ca="1" si="252"/>
        <v>0</v>
      </c>
      <c r="S576" s="307">
        <f t="shared" ca="1" si="253"/>
        <v>4.5130000000000043</v>
      </c>
      <c r="T576" s="304">
        <f t="shared" ca="1" si="233"/>
        <v>44.272530000000046</v>
      </c>
      <c r="U576" s="311">
        <f t="shared" ca="1" si="234"/>
        <v>0</v>
      </c>
      <c r="V576" s="306">
        <f t="shared" ca="1" si="235"/>
        <v>1.1848608150230375</v>
      </c>
      <c r="W576" s="304">
        <f t="shared" ca="1" si="236"/>
        <v>42.950392132317802</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0.29586220493663085</v>
      </c>
      <c r="AH576" s="304">
        <f t="shared" ca="1" si="260"/>
        <v>-9.501520721829479</v>
      </c>
    </row>
    <row r="577" spans="1:34" x14ac:dyDescent="0.2">
      <c r="A577" s="347">
        <f t="shared" ca="1" si="238"/>
        <v>0.1</v>
      </c>
      <c r="B577" s="304">
        <f t="shared" ca="1" si="239"/>
        <v>39.300000000000288</v>
      </c>
      <c r="D577" s="306">
        <f t="shared" ca="1" si="240"/>
        <v>-0.47818910789344804</v>
      </c>
      <c r="E577" s="307">
        <f t="shared" ca="1" si="241"/>
        <v>-0.30498311705332881</v>
      </c>
      <c r="F577" s="304">
        <f t="shared" ca="1" si="242"/>
        <v>0.56716798622233267</v>
      </c>
      <c r="G577" s="306">
        <f t="shared" ca="1" si="243"/>
        <v>5.4276685661988751</v>
      </c>
      <c r="H577" s="307">
        <f t="shared" ca="1" si="244"/>
        <v>-108.86735814819698</v>
      </c>
      <c r="I577" s="304">
        <f t="shared" ca="1" si="245"/>
        <v>109.00257453946809</v>
      </c>
      <c r="J577" s="306">
        <f t="shared" ca="1" si="246"/>
        <v>832.75518105335232</v>
      </c>
      <c r="K577" s="307">
        <f t="shared" ca="1" si="247"/>
        <v>322.23929759300478</v>
      </c>
      <c r="L577" s="304">
        <f t="shared" ca="1" si="232"/>
        <v>892.92740829500508</v>
      </c>
      <c r="M577" s="306">
        <f t="shared" ca="1" si="248"/>
        <v>-1.5209817786276894</v>
      </c>
      <c r="N577" s="304">
        <f t="shared" ca="1" si="249"/>
        <v>-87.145836631667876</v>
      </c>
      <c r="P577" s="310">
        <f t="shared" ca="1" si="250"/>
        <v>23</v>
      </c>
      <c r="Q577" s="304">
        <f t="shared" ca="1" si="251"/>
        <v>0</v>
      </c>
      <c r="R577" s="306">
        <f t="shared" ca="1" si="252"/>
        <v>0</v>
      </c>
      <c r="S577" s="307">
        <f t="shared" ca="1" si="253"/>
        <v>4.5130000000000043</v>
      </c>
      <c r="T577" s="304">
        <f t="shared" ca="1" si="233"/>
        <v>44.272530000000046</v>
      </c>
      <c r="U577" s="311">
        <f t="shared" ca="1" si="234"/>
        <v>0</v>
      </c>
      <c r="V577" s="306">
        <f t="shared" ca="1" si="235"/>
        <v>1.1861516099411167</v>
      </c>
      <c r="W577" s="304">
        <f t="shared" ca="1" si="236"/>
        <v>43.019334732538226</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0.28057100078651231</v>
      </c>
      <c r="AH577" s="304">
        <f t="shared" ca="1" si="260"/>
        <v>-9.5170379198576907</v>
      </c>
    </row>
    <row r="578" spans="1:34" x14ac:dyDescent="0.2">
      <c r="A578" s="347">
        <f t="shared" ca="1" si="238"/>
        <v>0.1</v>
      </c>
      <c r="B578" s="304">
        <f t="shared" ca="1" si="239"/>
        <v>39.40000000000029</v>
      </c>
      <c r="D578" s="306">
        <f t="shared" ca="1" si="240"/>
        <v>-0.47465156914494283</v>
      </c>
      <c r="E578" s="307">
        <f t="shared" ca="1" si="241"/>
        <v>-0.28951035634168321</v>
      </c>
      <c r="F578" s="304">
        <f t="shared" ca="1" si="242"/>
        <v>0.55597694063768943</v>
      </c>
      <c r="G578" s="306">
        <f t="shared" ca="1" si="243"/>
        <v>5.3802034092843805</v>
      </c>
      <c r="H578" s="307">
        <f t="shared" ca="1" si="244"/>
        <v>-108.89630918383115</v>
      </c>
      <c r="I578" s="304">
        <f t="shared" ca="1" si="245"/>
        <v>109.02913712666823</v>
      </c>
      <c r="J578" s="306">
        <f t="shared" ca="1" si="246"/>
        <v>833.29557465212645</v>
      </c>
      <c r="K578" s="307">
        <f t="shared" ca="1" si="247"/>
        <v>311.35111422640335</v>
      </c>
      <c r="L578" s="304">
        <f t="shared" ca="1" si="232"/>
        <v>889.56226935771087</v>
      </c>
      <c r="M578" s="306">
        <f t="shared" ca="1" si="248"/>
        <v>-1.5214298044146388</v>
      </c>
      <c r="N578" s="304">
        <f t="shared" ca="1" si="249"/>
        <v>-87.171506618373115</v>
      </c>
      <c r="P578" s="310">
        <f t="shared" ca="1" si="250"/>
        <v>23</v>
      </c>
      <c r="Q578" s="304">
        <f t="shared" ca="1" si="251"/>
        <v>0</v>
      </c>
      <c r="R578" s="306">
        <f t="shared" ca="1" si="252"/>
        <v>0</v>
      </c>
      <c r="S578" s="307">
        <f t="shared" ca="1" si="253"/>
        <v>4.5130000000000043</v>
      </c>
      <c r="T578" s="304">
        <f t="shared" ca="1" si="233"/>
        <v>44.272530000000046</v>
      </c>
      <c r="U578" s="311">
        <f t="shared" ca="1" si="234"/>
        <v>0</v>
      </c>
      <c r="V578" s="306">
        <f t="shared" ca="1" si="235"/>
        <v>1.1874441414278736</v>
      </c>
      <c r="W578" s="304">
        <f t="shared" ca="1" si="236"/>
        <v>43.087204221841418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0.26551644648758099</v>
      </c>
      <c r="AH578" s="304">
        <f t="shared" ca="1" si="260"/>
        <v>-9.5323143657297109</v>
      </c>
    </row>
    <row r="579" spans="1:34" x14ac:dyDescent="0.2">
      <c r="A579" s="347">
        <f t="shared" ca="1" si="238"/>
        <v>0.1</v>
      </c>
      <c r="B579" s="304">
        <f t="shared" ca="1" si="239"/>
        <v>39.500000000000291</v>
      </c>
      <c r="D579" s="306">
        <f t="shared" ca="1" si="240"/>
        <v>-0.47112820180290255</v>
      </c>
      <c r="E579" s="307">
        <f t="shared" ca="1" si="241"/>
        <v>-0.27427831330355978</v>
      </c>
      <c r="F579" s="304">
        <f t="shared" ca="1" si="242"/>
        <v>0.54515169969714139</v>
      </c>
      <c r="G579" s="306">
        <f t="shared" ca="1" si="243"/>
        <v>5.3330905891040903</v>
      </c>
      <c r="H579" s="307">
        <f t="shared" ca="1" si="244"/>
        <v>-108.92373701516151</v>
      </c>
      <c r="I579" s="304">
        <f t="shared" ca="1" si="245"/>
        <v>109.05421743600591</v>
      </c>
      <c r="J579" s="306">
        <f t="shared" ca="1" si="246"/>
        <v>833.83123935204583</v>
      </c>
      <c r="K579" s="307">
        <f t="shared" ca="1" si="247"/>
        <v>300.46011191645374</v>
      </c>
      <c r="L579" s="304">
        <f t="shared" ca="1" si="232"/>
        <v>886.31304547107766</v>
      </c>
      <c r="M579" s="306">
        <f t="shared" ca="1" si="248"/>
        <v>-1.5218737018913391</v>
      </c>
      <c r="N579" s="304">
        <f t="shared" ca="1" si="249"/>
        <v>-87.196940070324544</v>
      </c>
      <c r="P579" s="310">
        <f t="shared" ca="1" si="250"/>
        <v>23</v>
      </c>
      <c r="Q579" s="304">
        <f t="shared" ca="1" si="251"/>
        <v>0</v>
      </c>
      <c r="R579" s="306">
        <f t="shared" ca="1" si="252"/>
        <v>0</v>
      </c>
      <c r="S579" s="307">
        <f t="shared" ca="1" si="253"/>
        <v>4.5130000000000043</v>
      </c>
      <c r="T579" s="304">
        <f t="shared" ca="1" si="233"/>
        <v>44.272530000000046</v>
      </c>
      <c r="U579" s="311">
        <f t="shared" ca="1" si="234"/>
        <v>0</v>
      </c>
      <c r="V579" s="306">
        <f t="shared" ca="1" si="235"/>
        <v>1.1887383945912042</v>
      </c>
      <c r="W579" s="304">
        <f t="shared" ca="1" si="236"/>
        <v>43.15401391674321</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0.25069565045368591</v>
      </c>
      <c r="AH579" s="304">
        <f t="shared" ca="1" si="260"/>
        <v>-9.5473530294352713</v>
      </c>
    </row>
    <row r="580" spans="1:34" x14ac:dyDescent="0.2">
      <c r="A580" s="347">
        <f t="shared" ca="1" si="238"/>
        <v>0.1</v>
      </c>
      <c r="B580" s="304">
        <f t="shared" ca="1" si="239"/>
        <v>39.600000000000293</v>
      </c>
      <c r="D580" s="306">
        <f t="shared" ca="1" si="240"/>
        <v>-0.46761922619329616</v>
      </c>
      <c r="E580" s="307">
        <f t="shared" ca="1" si="241"/>
        <v>-0.25928400031761178</v>
      </c>
      <c r="F580" s="304">
        <f t="shared" ca="1" si="242"/>
        <v>0.53469237279609705</v>
      </c>
      <c r="G580" s="306">
        <f t="shared" ca="1" si="243"/>
        <v>5.2863286664847609</v>
      </c>
      <c r="H580" s="307">
        <f t="shared" ca="1" si="244"/>
        <v>-108.94966541519327</v>
      </c>
      <c r="I580" s="304">
        <f t="shared" ca="1" si="245"/>
        <v>109.07783855968479</v>
      </c>
      <c r="J580" s="306">
        <f t="shared" ca="1" si="246"/>
        <v>834.36221031482523</v>
      </c>
      <c r="K580" s="307">
        <f t="shared" ca="1" si="247"/>
        <v>289.566441794936</v>
      </c>
      <c r="L580" s="304">
        <f t="shared" ref="L580:L643" ca="1" si="261">SQRT(pos_x^2+pos_z^2)</f>
        <v>883.18119444156002</v>
      </c>
      <c r="M580" s="306">
        <f t="shared" ca="1" si="248"/>
        <v>-1.5223135158340246</v>
      </c>
      <c r="N580" s="304">
        <f t="shared" ca="1" si="249"/>
        <v>-87.222139553011431</v>
      </c>
      <c r="P580" s="310">
        <f t="shared" ca="1" si="250"/>
        <v>23</v>
      </c>
      <c r="Q580" s="304">
        <f t="shared" ca="1" si="251"/>
        <v>0</v>
      </c>
      <c r="R580" s="306">
        <f t="shared" ca="1" si="252"/>
        <v>0</v>
      </c>
      <c r="S580" s="307">
        <f t="shared" ca="1" si="253"/>
        <v>4.5130000000000043</v>
      </c>
      <c r="T580" s="304">
        <f t="shared" ref="T580:T643" ca="1" si="262">m*g</f>
        <v>44.272530000000046</v>
      </c>
      <c r="U580" s="311">
        <f t="shared" ref="U580:U643" ca="1" si="263">IF(pos_xz&lt;L_rampe,Poids*COS(Beta),0)</f>
        <v>0</v>
      </c>
      <c r="V580" s="306">
        <f t="shared" ref="V580:V643" ca="1" si="264">Rho_moyen*(20000-Alt_rampe-pos_z)/(20000+Alt_rampe+pos_z)</f>
        <v>1.1900343547540666</v>
      </c>
      <c r="W580" s="304">
        <f t="shared" ref="W580:W643" ca="1" si="265">1/2*Rho*Sref*Cx*vit_xz^2</f>
        <v>43.219777044755887</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0.23610573872072926</v>
      </c>
      <c r="AH580" s="304">
        <f t="shared" ca="1" si="260"/>
        <v>-9.562156861675863</v>
      </c>
    </row>
    <row r="581" spans="1:34" x14ac:dyDescent="0.2">
      <c r="A581" s="347">
        <f t="shared" ref="A581:A644" ca="1" si="267">IF(B580+0.01&lt;=T_ini+ROUNDUP(Temps_fin_propu,0), 0.01, IF(K580&gt;0, 0.1, 0.0001))</f>
        <v>0.1</v>
      </c>
      <c r="B581" s="304">
        <f t="shared" ref="B581:B644" ca="1" si="268">B580+pas</f>
        <v>39.700000000000294</v>
      </c>
      <c r="D581" s="306">
        <f t="shared" ref="D581:D644" ca="1" si="269">IF(AND(L580&lt;L_rampe,Poussee&lt;Poids*SIN(M580)),0,(-W580+Poussee)/m*COS(M580)-U580/m*SIN(M580))</f>
        <v>-0.4641248545108016</v>
      </c>
      <c r="E581" s="307">
        <f t="shared" ref="E581:E644" ca="1" si="270">IF(AND(L580&lt;L_rampe,Poussee&lt;Poids*SIN(M580)),0,(-W580+Poussee)/m*SIN(M580)+U580/m*COS(M580)-Poids/m)</f>
        <v>-0.24452444975352705</v>
      </c>
      <c r="F581" s="304">
        <f t="shared" ref="F581:F644" ca="1" si="271">SQRT(acc_x^2+acc_z^2)</f>
        <v>0.52459897741221151</v>
      </c>
      <c r="G581" s="306">
        <f t="shared" ref="G581:G644" ca="1" si="272">G580+acc_x*pas</f>
        <v>5.2399161810336805</v>
      </c>
      <c r="H581" s="307">
        <f t="shared" ref="H581:H644" ca="1" si="273">H580+acc_z*pas</f>
        <v>-108.97411786016862</v>
      </c>
      <c r="I581" s="304">
        <f t="shared" ref="I581:I644" ca="1" si="274">SQRT(vit_x^2+vit_z^2)</f>
        <v>109.10002330424214</v>
      </c>
      <c r="J581" s="306">
        <f t="shared" ref="J581:J644" ca="1" si="275">J580+0.5*(vit_x+G580)*pas*(K580&gt;=0)</f>
        <v>834.8885225572011</v>
      </c>
      <c r="K581" s="307">
        <f t="shared" ref="K581:K644" ca="1" si="276">K580+0.5*(vit_z+H580)*pas</f>
        <v>278.6702526311679</v>
      </c>
      <c r="L581" s="304">
        <f t="shared" ca="1" si="261"/>
        <v>880.16814007283006</v>
      </c>
      <c r="M581" s="306">
        <f t="shared" ref="M581:M644" ca="1" si="277">IF(AND(L580&gt;L_rampe,G581&gt;0),ATAN2(G581,H581),$M$4)</f>
        <v>-1.5227492903359736</v>
      </c>
      <c r="N581" s="304">
        <f t="shared" ref="N581:N644" ca="1" si="278">DEGREES(Beta)</f>
        <v>-87.247107592792517</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4.5130000000000043</v>
      </c>
      <c r="T581" s="304">
        <f t="shared" ca="1" si="262"/>
        <v>44.272530000000046</v>
      </c>
      <c r="U581" s="311">
        <f t="shared" ca="1" si="263"/>
        <v>0</v>
      </c>
      <c r="V581" s="306">
        <f t="shared" ca="1" si="264"/>
        <v>1.191332007452127</v>
      </c>
      <c r="W581" s="304">
        <f t="shared" ca="1" si="265"/>
        <v>43.284506742537836</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0.22174385542135333</v>
      </c>
      <c r="AH581" s="304">
        <f t="shared" ref="AH581:AH644" ca="1" si="289">IF(AND(L580&lt;L_rampe,Poussee&lt;Poids*SIN(M580)), g*SIN(M580), (-W580+Poussee)/m)</f>
        <v>-9.5767287934313856</v>
      </c>
    </row>
    <row r="582" spans="1:34" x14ac:dyDescent="0.2">
      <c r="A582" s="347">
        <f t="shared" ca="1" si="267"/>
        <v>0.1</v>
      </c>
      <c r="B582" s="304">
        <f t="shared" ca="1" si="268"/>
        <v>39.800000000000296</v>
      </c>
      <c r="D582" s="306">
        <f t="shared" ca="1" si="269"/>
        <v>-0.46064529097685175</v>
      </c>
      <c r="E582" s="307">
        <f t="shared" ca="1" si="270"/>
        <v>-0.22999671438627978</v>
      </c>
      <c r="F582" s="304">
        <f t="shared" ca="1" si="271"/>
        <v>0.51487141377982171</v>
      </c>
      <c r="G582" s="306">
        <f t="shared" ca="1" si="272"/>
        <v>5.1938516519359954</v>
      </c>
      <c r="H582" s="307">
        <f t="shared" ca="1" si="273"/>
        <v>-108.99711753160724</v>
      </c>
      <c r="I582" s="304">
        <f t="shared" ca="1" si="274"/>
        <v>109.12079419240551</v>
      </c>
      <c r="J582" s="306">
        <f t="shared" ca="1" si="275"/>
        <v>835.41021094884957</v>
      </c>
      <c r="K582" s="307">
        <f t="shared" ca="1" si="276"/>
        <v>267.77169086157909</v>
      </c>
      <c r="L582" s="304">
        <f t="shared" ca="1" si="261"/>
        <v>877.27526978963135</v>
      </c>
      <c r="M582" s="306">
        <f t="shared" ca="1" si="277"/>
        <v>-1.5231810688221132</v>
      </c>
      <c r="N582" s="304">
        <f t="shared" ca="1" si="278"/>
        <v>-87.271846677732867</v>
      </c>
      <c r="P582" s="310">
        <f t="shared" ca="1" si="279"/>
        <v>23</v>
      </c>
      <c r="Q582" s="304">
        <f t="shared" ca="1" si="280"/>
        <v>0</v>
      </c>
      <c r="R582" s="306">
        <f t="shared" ca="1" si="281"/>
        <v>0</v>
      </c>
      <c r="S582" s="307">
        <f t="shared" ca="1" si="282"/>
        <v>4.5130000000000043</v>
      </c>
      <c r="T582" s="304">
        <f t="shared" ca="1" si="262"/>
        <v>44.272530000000046</v>
      </c>
      <c r="U582" s="311">
        <f t="shared" ca="1" si="263"/>
        <v>0</v>
      </c>
      <c r="V582" s="306">
        <f t="shared" ca="1" si="264"/>
        <v>1.1926313384314138</v>
      </c>
      <c r="W582" s="304">
        <f t="shared" ca="1" si="265"/>
        <v>43.348216054145311</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0.20760716323508532</v>
      </c>
      <c r="AH582" s="304">
        <f t="shared" ca="1" si="289"/>
        <v>-9.5910717355501429</v>
      </c>
    </row>
    <row r="583" spans="1:34" x14ac:dyDescent="0.2">
      <c r="A583" s="347">
        <f t="shared" ca="1" si="267"/>
        <v>0.1</v>
      </c>
      <c r="B583" s="304">
        <f t="shared" ca="1" si="268"/>
        <v>39.900000000000297</v>
      </c>
      <c r="D583" s="306">
        <f t="shared" ca="1" si="269"/>
        <v>-0.45718073199609738</v>
      </c>
      <c r="E583" s="307">
        <f t="shared" ca="1" si="270"/>
        <v>-0.21569786778752054</v>
      </c>
      <c r="F583" s="304">
        <f t="shared" ca="1" si="271"/>
        <v>0.50550943796982672</v>
      </c>
      <c r="G583" s="306">
        <f t="shared" ca="1" si="272"/>
        <v>5.1481335787363856</v>
      </c>
      <c r="H583" s="307">
        <f t="shared" ca="1" si="273"/>
        <v>-109.018687318386</v>
      </c>
      <c r="I583" s="304">
        <f t="shared" ca="1" si="274"/>
        <v>109.14017346499193</v>
      </c>
      <c r="J583" s="306">
        <f t="shared" ca="1" si="275"/>
        <v>835.92731021038321</v>
      </c>
      <c r="K583" s="307">
        <f t="shared" ca="1" si="276"/>
        <v>256.87090061907941</v>
      </c>
      <c r="L583" s="304">
        <f t="shared" ca="1" si="261"/>
        <v>874.5039322612696</v>
      </c>
      <c r="M583" s="306">
        <f t="shared" ca="1" si="277"/>
        <v>-1.5236088940632486</v>
      </c>
      <c r="N583" s="304">
        <f t="shared" ca="1" si="278"/>
        <v>-87.296359258419102</v>
      </c>
      <c r="P583" s="310">
        <f t="shared" ca="1" si="279"/>
        <v>23</v>
      </c>
      <c r="Q583" s="304">
        <f t="shared" ca="1" si="280"/>
        <v>0</v>
      </c>
      <c r="R583" s="306">
        <f t="shared" ca="1" si="281"/>
        <v>0</v>
      </c>
      <c r="S583" s="307">
        <f t="shared" ca="1" si="282"/>
        <v>4.5130000000000043</v>
      </c>
      <c r="T583" s="304">
        <f t="shared" ca="1" si="262"/>
        <v>44.272530000000046</v>
      </c>
      <c r="U583" s="311">
        <f t="shared" ca="1" si="263"/>
        <v>0</v>
      </c>
      <c r="V583" s="306">
        <f t="shared" ca="1" si="264"/>
        <v>1.1939323336459873</v>
      </c>
      <c r="W583" s="304">
        <f t="shared" ca="1" si="265"/>
        <v>43.410917929384041</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0.19369284381466834</v>
      </c>
      <c r="AH583" s="304">
        <f t="shared" ca="1" si="289"/>
        <v>-9.6051885783614601</v>
      </c>
    </row>
    <row r="584" spans="1:34" x14ac:dyDescent="0.2">
      <c r="A584" s="347">
        <f t="shared" ca="1" si="267"/>
        <v>0.1</v>
      </c>
      <c r="B584" s="304">
        <f t="shared" ca="1" si="268"/>
        <v>40.000000000000298</v>
      </c>
      <c r="D584" s="306">
        <f t="shared" ca="1" si="269"/>
        <v>-0.45373136631118477</v>
      </c>
      <c r="E584" s="307">
        <f t="shared" ca="1" si="270"/>
        <v>-0.20162500469455225</v>
      </c>
      <c r="F584" s="304">
        <f t="shared" ca="1" si="271"/>
        <v>0.49651263356806213</v>
      </c>
      <c r="G584" s="306">
        <f t="shared" ca="1" si="272"/>
        <v>5.102760442105267</v>
      </c>
      <c r="H584" s="307">
        <f t="shared" ca="1" si="273"/>
        <v>-109.03884981885545</v>
      </c>
      <c r="I584" s="304">
        <f t="shared" ca="1" si="274"/>
        <v>109.15818308284737</v>
      </c>
      <c r="J584" s="306">
        <f t="shared" ca="1" si="275"/>
        <v>836.4398549114253</v>
      </c>
      <c r="K584" s="307">
        <f t="shared" ca="1" si="276"/>
        <v>245.96802376221734</v>
      </c>
      <c r="L584" s="304">
        <f t="shared" ca="1" si="261"/>
        <v>871.8554350336625</v>
      </c>
      <c r="M584" s="306">
        <f t="shared" ca="1" si="277"/>
        <v>-1.5240328081899199</v>
      </c>
      <c r="N584" s="304">
        <f t="shared" ca="1" si="278"/>
        <v>-87.320647748753331</v>
      </c>
      <c r="P584" s="310">
        <f t="shared" ca="1" si="279"/>
        <v>23</v>
      </c>
      <c r="Q584" s="304">
        <f t="shared" ca="1" si="280"/>
        <v>0</v>
      </c>
      <c r="R584" s="306">
        <f t="shared" ca="1" si="281"/>
        <v>0</v>
      </c>
      <c r="S584" s="307">
        <f t="shared" ca="1" si="282"/>
        <v>4.5130000000000043</v>
      </c>
      <c r="T584" s="304">
        <f t="shared" ca="1" si="262"/>
        <v>44.272530000000046</v>
      </c>
      <c r="U584" s="311">
        <f t="shared" ca="1" si="263"/>
        <v>0</v>
      </c>
      <c r="V584" s="306">
        <f t="shared" ca="1" si="264"/>
        <v>1.1952349792556156</v>
      </c>
      <c r="W584" s="304">
        <f t="shared" ca="1" si="265"/>
        <v>43.472625222257435</v>
      </c>
      <c r="Y584" s="314" t="str">
        <f t="shared" ca="1" si="283"/>
        <v/>
      </c>
      <c r="Z584" s="315" t="str">
        <f t="shared" ca="1" si="284"/>
        <v/>
      </c>
      <c r="AA584" s="316" t="str">
        <f t="shared" ca="1" si="285"/>
        <v/>
      </c>
      <c r="AC584" s="310">
        <f t="shared" ca="1" si="286"/>
        <v>40.000000000000298</v>
      </c>
      <c r="AD584" s="323">
        <f t="shared" ca="1" si="287"/>
        <v>836.4398549114253</v>
      </c>
      <c r="AE584" s="324" t="e">
        <f t="shared" ca="1" si="266"/>
        <v>#N/A</v>
      </c>
      <c r="AG584" s="306">
        <f t="shared" ca="1" si="288"/>
        <v>0.17999809818913626</v>
      </c>
      <c r="AH584" s="304">
        <f t="shared" ca="1" si="289"/>
        <v>-9.6190821913104365</v>
      </c>
    </row>
    <row r="585" spans="1:34" x14ac:dyDescent="0.2">
      <c r="A585" s="347">
        <f t="shared" ca="1" si="267"/>
        <v>0.1</v>
      </c>
      <c r="B585" s="304">
        <f t="shared" ca="1" si="268"/>
        <v>40.1000000000003</v>
      </c>
      <c r="D585" s="306">
        <f t="shared" ca="1" si="269"/>
        <v>-0.45029737515587187</v>
      </c>
      <c r="E585" s="307">
        <f t="shared" ca="1" si="270"/>
        <v>-0.18777524135769852</v>
      </c>
      <c r="F585" s="304">
        <f t="shared" ca="1" si="271"/>
        <v>0.48788038220368107</v>
      </c>
      <c r="G585" s="306">
        <f t="shared" ca="1" si="272"/>
        <v>5.0577307045896802</v>
      </c>
      <c r="H585" s="307">
        <f t="shared" ca="1" si="273"/>
        <v>-109.05762734299122</v>
      </c>
      <c r="I585" s="304">
        <f t="shared" ca="1" si="274"/>
        <v>109.17484472882431</v>
      </c>
      <c r="J585" s="306">
        <f t="shared" ca="1" si="275"/>
        <v>836.94787946875999</v>
      </c>
      <c r="K585" s="307">
        <f t="shared" ca="1" si="276"/>
        <v>235.06319990412501</v>
      </c>
      <c r="L585" s="304">
        <f t="shared" ca="1" si="261"/>
        <v>869.33104217922687</v>
      </c>
      <c r="M585" s="306">
        <f t="shared" ca="1" si="277"/>
        <v>-1.5244528527059023</v>
      </c>
      <c r="N585" s="304">
        <f t="shared" ca="1" si="278"/>
        <v>-87.344714526726733</v>
      </c>
      <c r="P585" s="310">
        <f t="shared" ca="1" si="279"/>
        <v>23</v>
      </c>
      <c r="Q585" s="304">
        <f t="shared" ca="1" si="280"/>
        <v>0</v>
      </c>
      <c r="R585" s="306">
        <f t="shared" ca="1" si="281"/>
        <v>0</v>
      </c>
      <c r="S585" s="307">
        <f t="shared" ca="1" si="282"/>
        <v>4.5130000000000043</v>
      </c>
      <c r="T585" s="304">
        <f t="shared" ca="1" si="262"/>
        <v>44.272530000000046</v>
      </c>
      <c r="U585" s="311">
        <f t="shared" ca="1" si="263"/>
        <v>0</v>
      </c>
      <c r="V585" s="306">
        <f t="shared" ca="1" si="264"/>
        <v>1.1965392616234658</v>
      </c>
      <c r="W585" s="304">
        <f t="shared" ca="1" si="265"/>
        <v>43.533350689509135</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0.16652014714440888</v>
      </c>
      <c r="AH585" s="304">
        <f t="shared" ca="1" si="289"/>
        <v>-9.6327554226140908</v>
      </c>
    </row>
    <row r="586" spans="1:34" x14ac:dyDescent="0.2">
      <c r="A586" s="347">
        <f t="shared" ca="1" si="267"/>
        <v>0.1</v>
      </c>
      <c r="B586" s="304">
        <f t="shared" ca="1" si="268"/>
        <v>40.200000000000301</v>
      </c>
      <c r="D586" s="306">
        <f t="shared" ca="1" si="269"/>
        <v>-0.44687893240642884</v>
      </c>
      <c r="E586" s="307">
        <f t="shared" ca="1" si="270"/>
        <v>-0.17414571586649252</v>
      </c>
      <c r="F586" s="304">
        <f t="shared" ca="1" si="271"/>
        <v>0.47961183323950918</v>
      </c>
      <c r="G586" s="306">
        <f t="shared" ca="1" si="272"/>
        <v>5.0130428113490373</v>
      </c>
      <c r="H586" s="307">
        <f t="shared" ca="1" si="273"/>
        <v>-109.07504191457788</v>
      </c>
      <c r="I586" s="304">
        <f t="shared" ca="1" si="274"/>
        <v>109.19017980979488</v>
      </c>
      <c r="J586" s="306">
        <f t="shared" ca="1" si="275"/>
        <v>837.4514181445569</v>
      </c>
      <c r="K586" s="307">
        <f t="shared" ca="1" si="276"/>
        <v>224.15656644124655</v>
      </c>
      <c r="L586" s="304">
        <f t="shared" ca="1" si="261"/>
        <v>866.93197197419045</v>
      </c>
      <c r="M586" s="306">
        <f t="shared" ca="1" si="277"/>
        <v>-1.5248690685013571</v>
      </c>
      <c r="N586" s="304">
        <f t="shared" ca="1" si="278"/>
        <v>-87.368561935172977</v>
      </c>
      <c r="P586" s="310">
        <f t="shared" ca="1" si="279"/>
        <v>23</v>
      </c>
      <c r="Q586" s="304">
        <f t="shared" ca="1" si="280"/>
        <v>0</v>
      </c>
      <c r="R586" s="306">
        <f t="shared" ca="1" si="281"/>
        <v>0</v>
      </c>
      <c r="S586" s="307">
        <f t="shared" ca="1" si="282"/>
        <v>4.5130000000000043</v>
      </c>
      <c r="T586" s="304">
        <f t="shared" ca="1" si="262"/>
        <v>44.272530000000046</v>
      </c>
      <c r="U586" s="311">
        <f t="shared" ca="1" si="263"/>
        <v>0</v>
      </c>
      <c r="V586" s="306">
        <f t="shared" ca="1" si="264"/>
        <v>1.1978451673138084</v>
      </c>
      <c r="W586" s="304">
        <f t="shared" ca="1" si="265"/>
        <v>43.593106989256952</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0.15325623158191526</v>
      </c>
      <c r="AH586" s="304">
        <f t="shared" ca="1" si="289"/>
        <v>-9.6462110989384211</v>
      </c>
    </row>
    <row r="587" spans="1:34" x14ac:dyDescent="0.2">
      <c r="A587" s="347">
        <f t="shared" ca="1" si="267"/>
        <v>0.1</v>
      </c>
      <c r="B587" s="304">
        <f t="shared" ca="1" si="268"/>
        <v>40.300000000000303</v>
      </c>
      <c r="D587" s="306">
        <f t="shared" ca="1" si="269"/>
        <v>-0.44347620473130739</v>
      </c>
      <c r="E587" s="307">
        <f t="shared" ca="1" si="270"/>
        <v>-0.16073358845541108</v>
      </c>
      <c r="F587" s="304">
        <f t="shared" ca="1" si="271"/>
        <v>0.47170587299782257</v>
      </c>
      <c r="G587" s="306">
        <f t="shared" ca="1" si="272"/>
        <v>4.9686951908759065</v>
      </c>
      <c r="H587" s="307">
        <f t="shared" ca="1" si="273"/>
        <v>-109.09111527342343</v>
      </c>
      <c r="I587" s="304">
        <f t="shared" ca="1" si="274"/>
        <v>109.20420945869803</v>
      </c>
      <c r="J587" s="306">
        <f t="shared" ca="1" si="275"/>
        <v>837.95050504466815</v>
      </c>
      <c r="K587" s="307">
        <f t="shared" ca="1" si="276"/>
        <v>213.2482585818465</v>
      </c>
      <c r="L587" s="304">
        <f t="shared" ca="1" si="261"/>
        <v>864.65939461316475</v>
      </c>
      <c r="M587" s="306">
        <f t="shared" ca="1" si="277"/>
        <v>-1.525281495865646</v>
      </c>
      <c r="N587" s="304">
        <f t="shared" ca="1" si="278"/>
        <v>-87.392192282502435</v>
      </c>
      <c r="P587" s="310">
        <f t="shared" ca="1" si="279"/>
        <v>23</v>
      </c>
      <c r="Q587" s="304">
        <f t="shared" ca="1" si="280"/>
        <v>0</v>
      </c>
      <c r="R587" s="306">
        <f t="shared" ca="1" si="281"/>
        <v>0</v>
      </c>
      <c r="S587" s="307">
        <f t="shared" ca="1" si="282"/>
        <v>4.5130000000000043</v>
      </c>
      <c r="T587" s="304">
        <f t="shared" ca="1" si="262"/>
        <v>44.272530000000046</v>
      </c>
      <c r="U587" s="311">
        <f t="shared" ca="1" si="263"/>
        <v>0</v>
      </c>
      <c r="V587" s="306">
        <f t="shared" ca="1" si="264"/>
        <v>1.1991526830897303</v>
      </c>
      <c r="W587" s="304">
        <f t="shared" ca="1" si="265"/>
        <v>43.651906679715779</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0.14020361285593097</v>
      </c>
      <c r="AH587" s="304">
        <f t="shared" ca="1" si="289"/>
        <v>-9.6594520250957032</v>
      </c>
    </row>
    <row r="588" spans="1:34" x14ac:dyDescent="0.2">
      <c r="A588" s="347">
        <f t="shared" ca="1" si="267"/>
        <v>0.1</v>
      </c>
      <c r="B588" s="304">
        <f t="shared" ca="1" si="268"/>
        <v>40.400000000000304</v>
      </c>
      <c r="D588" s="306">
        <f t="shared" ca="1" si="269"/>
        <v>-0.44008935173905711</v>
      </c>
      <c r="E588" s="307">
        <f t="shared" ca="1" si="270"/>
        <v>-0.14753604178964785</v>
      </c>
      <c r="F588" s="304">
        <f t="shared" ca="1" si="271"/>
        <v>0.46416109395452376</v>
      </c>
      <c r="G588" s="306">
        <f t="shared" ca="1" si="272"/>
        <v>4.9246862557020004</v>
      </c>
      <c r="H588" s="307">
        <f t="shared" ca="1" si="273"/>
        <v>-109.10586887760239</v>
      </c>
      <c r="I588" s="304">
        <f t="shared" ca="1" si="274"/>
        <v>109.21695453661792</v>
      </c>
      <c r="J588" s="306">
        <f t="shared" ca="1" si="275"/>
        <v>838.44517411699701</v>
      </c>
      <c r="K588" s="307">
        <f t="shared" ca="1" si="276"/>
        <v>202.3384093742952</v>
      </c>
      <c r="L588" s="304">
        <f t="shared" ca="1" si="261"/>
        <v>862.51442997100128</v>
      </c>
      <c r="M588" s="306">
        <f t="shared" ca="1" si="277"/>
        <v>-1.5256901744998175</v>
      </c>
      <c r="N588" s="304">
        <f t="shared" ca="1" si="278"/>
        <v>-87.415607843417632</v>
      </c>
      <c r="P588" s="310">
        <f t="shared" ca="1" si="279"/>
        <v>23</v>
      </c>
      <c r="Q588" s="304">
        <f t="shared" ca="1" si="280"/>
        <v>0</v>
      </c>
      <c r="R588" s="306">
        <f t="shared" ca="1" si="281"/>
        <v>0</v>
      </c>
      <c r="S588" s="307">
        <f t="shared" ca="1" si="282"/>
        <v>4.5130000000000043</v>
      </c>
      <c r="T588" s="304">
        <f t="shared" ca="1" si="262"/>
        <v>44.272530000000046</v>
      </c>
      <c r="U588" s="311">
        <f t="shared" ca="1" si="263"/>
        <v>0</v>
      </c>
      <c r="V588" s="306">
        <f t="shared" ca="1" si="264"/>
        <v>1.2004617959108641</v>
      </c>
      <c r="W588" s="304">
        <f t="shared" ca="1" si="265"/>
        <v>43.709762218006617</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0.12735957309024393</v>
      </c>
      <c r="AH588" s="304">
        <f t="shared" ca="1" si="289"/>
        <v>-9.6724809837615187</v>
      </c>
    </row>
    <row r="589" spans="1:34" x14ac:dyDescent="0.2">
      <c r="A589" s="347">
        <f t="shared" ca="1" si="267"/>
        <v>0.1</v>
      </c>
      <c r="B589" s="304">
        <f t="shared" ca="1" si="268"/>
        <v>40.500000000000306</v>
      </c>
      <c r="D589" s="306">
        <f t="shared" ca="1" si="269"/>
        <v>-0.43671852612445516</v>
      </c>
      <c r="E589" s="307">
        <f t="shared" ca="1" si="270"/>
        <v>-0.13455028123159885</v>
      </c>
      <c r="F589" s="304">
        <f t="shared" ca="1" si="271"/>
        <v>0.45697576438999343</v>
      </c>
      <c r="G589" s="306">
        <f t="shared" ca="1" si="272"/>
        <v>4.881014403089555</v>
      </c>
      <c r="H589" s="307">
        <f t="shared" ca="1" si="273"/>
        <v>-109.11932390572555</v>
      </c>
      <c r="I589" s="304">
        <f t="shared" ca="1" si="274"/>
        <v>109.22843563489232</v>
      </c>
      <c r="J589" s="306">
        <f t="shared" ca="1" si="275"/>
        <v>838.93545914993661</v>
      </c>
      <c r="K589" s="307">
        <f t="shared" ca="1" si="276"/>
        <v>191.42714973512881</v>
      </c>
      <c r="L589" s="304">
        <f t="shared" ca="1" si="261"/>
        <v>860.49814542207491</v>
      </c>
      <c r="M589" s="306">
        <f t="shared" ca="1" si="277"/>
        <v>-1.5260951435287726</v>
      </c>
      <c r="N589" s="304">
        <f t="shared" ca="1" si="278"/>
        <v>-87.438810859610271</v>
      </c>
      <c r="P589" s="310">
        <f t="shared" ca="1" si="279"/>
        <v>23</v>
      </c>
      <c r="Q589" s="304">
        <f t="shared" ca="1" si="280"/>
        <v>0</v>
      </c>
      <c r="R589" s="306">
        <f t="shared" ca="1" si="281"/>
        <v>0</v>
      </c>
      <c r="S589" s="307">
        <f t="shared" ca="1" si="282"/>
        <v>4.5130000000000043</v>
      </c>
      <c r="T589" s="304">
        <f t="shared" ca="1" si="262"/>
        <v>44.272530000000046</v>
      </c>
      <c r="U589" s="311">
        <f t="shared" ca="1" si="263"/>
        <v>0</v>
      </c>
      <c r="V589" s="306">
        <f t="shared" ca="1" si="264"/>
        <v>1.2017724929311291</v>
      </c>
      <c r="W589" s="304">
        <f t="shared" ca="1" si="265"/>
        <v>43.766685959049731</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0.11472141547476333</v>
      </c>
      <c r="AH589" s="304">
        <f t="shared" ca="1" si="289"/>
        <v>-9.685300735210852</v>
      </c>
    </row>
    <row r="590" spans="1:34" x14ac:dyDescent="0.2">
      <c r="A590" s="347">
        <f t="shared" ca="1" si="267"/>
        <v>0.1</v>
      </c>
      <c r="B590" s="304">
        <f t="shared" ca="1" si="268"/>
        <v>40.600000000000307</v>
      </c>
      <c r="D590" s="306">
        <f t="shared" ca="1" si="269"/>
        <v>-0.43336387381286923</v>
      </c>
      <c r="E590" s="307">
        <f t="shared" ca="1" si="270"/>
        <v>-0.12177353508849897</v>
      </c>
      <c r="F590" s="304">
        <f t="shared" ca="1" si="271"/>
        <v>0.45014779903276914</v>
      </c>
      <c r="G590" s="306">
        <f t="shared" ca="1" si="272"/>
        <v>4.8376780157082679</v>
      </c>
      <c r="H590" s="307">
        <f t="shared" ca="1" si="273"/>
        <v>-109.1315012592344</v>
      </c>
      <c r="I590" s="304">
        <f t="shared" ca="1" si="274"/>
        <v>109.23867307724835</v>
      </c>
      <c r="J590" s="306">
        <f t="shared" ca="1" si="275"/>
        <v>839.42139377087653</v>
      </c>
      <c r="K590" s="307">
        <f t="shared" ca="1" si="276"/>
        <v>180.51460847688082</v>
      </c>
      <c r="L590" s="304">
        <f t="shared" ca="1" si="261"/>
        <v>858.61155372718019</v>
      </c>
      <c r="M590" s="306">
        <f t="shared" ca="1" si="277"/>
        <v>-1.5264964415131239</v>
      </c>
      <c r="N590" s="304">
        <f t="shared" ca="1" si="278"/>
        <v>-87.461803540440712</v>
      </c>
      <c r="P590" s="310">
        <f t="shared" ca="1" si="279"/>
        <v>23</v>
      </c>
      <c r="Q590" s="304">
        <f t="shared" ca="1" si="280"/>
        <v>0</v>
      </c>
      <c r="R590" s="306">
        <f t="shared" ca="1" si="281"/>
        <v>0</v>
      </c>
      <c r="S590" s="307">
        <f t="shared" ca="1" si="282"/>
        <v>4.5130000000000043</v>
      </c>
      <c r="T590" s="304">
        <f t="shared" ca="1" si="262"/>
        <v>44.272530000000046</v>
      </c>
      <c r="U590" s="311">
        <f t="shared" ca="1" si="263"/>
        <v>0</v>
      </c>
      <c r="V590" s="306">
        <f t="shared" ca="1" si="264"/>
        <v>1.203084761496489</v>
      </c>
      <c r="W590" s="304">
        <f t="shared" ca="1" si="265"/>
        <v>43.822690154538819</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0.10228646454256207</v>
      </c>
      <c r="AH590" s="304">
        <f t="shared" ca="1" si="289"/>
        <v>-9.6979140170728311</v>
      </c>
    </row>
    <row r="591" spans="1:34" x14ac:dyDescent="0.2">
      <c r="A591" s="347">
        <f t="shared" ca="1" si="267"/>
        <v>0.1</v>
      </c>
      <c r="B591" s="304">
        <f t="shared" ca="1" si="268"/>
        <v>40.700000000000308</v>
      </c>
      <c r="D591" s="306">
        <f t="shared" ca="1" si="269"/>
        <v>-0.4300255341027886</v>
      </c>
      <c r="E591" s="307">
        <f t="shared" ca="1" si="270"/>
        <v>-0.10920305484188653</v>
      </c>
      <c r="F591" s="304">
        <f t="shared" ca="1" si="271"/>
        <v>0.44367473126964158</v>
      </c>
      <c r="G591" s="306">
        <f t="shared" ca="1" si="272"/>
        <v>4.794675462297989</v>
      </c>
      <c r="H591" s="307">
        <f t="shared" ca="1" si="273"/>
        <v>-109.14242156471859</v>
      </c>
      <c r="I591" s="304">
        <f t="shared" ca="1" si="274"/>
        <v>109.24768692196422</v>
      </c>
      <c r="J591" s="306">
        <f t="shared" ca="1" si="275"/>
        <v>839.90301144477689</v>
      </c>
      <c r="K591" s="307">
        <f t="shared" ca="1" si="276"/>
        <v>169.60091233568318</v>
      </c>
      <c r="L591" s="304">
        <f t="shared" ca="1" si="261"/>
        <v>856.85561099820143</v>
      </c>
      <c r="M591" s="306">
        <f t="shared" ca="1" si="277"/>
        <v>-1.5268941064607526</v>
      </c>
      <c r="N591" s="304">
        <f t="shared" ca="1" si="278"/>
        <v>-87.484588063600128</v>
      </c>
      <c r="P591" s="310">
        <f t="shared" ca="1" si="279"/>
        <v>23</v>
      </c>
      <c r="Q591" s="304">
        <f t="shared" ca="1" si="280"/>
        <v>0</v>
      </c>
      <c r="R591" s="306">
        <f t="shared" ca="1" si="281"/>
        <v>0</v>
      </c>
      <c r="S591" s="307">
        <f t="shared" ca="1" si="282"/>
        <v>4.5130000000000043</v>
      </c>
      <c r="T591" s="304">
        <f t="shared" ca="1" si="262"/>
        <v>44.272530000000046</v>
      </c>
      <c r="U591" s="311">
        <f t="shared" ca="1" si="263"/>
        <v>0</v>
      </c>
      <c r="V591" s="306">
        <f t="shared" ca="1" si="264"/>
        <v>1.2043985891427189</v>
      </c>
      <c r="W591" s="304">
        <f t="shared" ca="1" si="265"/>
        <v>43.877786951994253</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9.0052066428077282E-2</v>
      </c>
      <c r="AH591" s="304">
        <f t="shared" ca="1" si="289"/>
        <v>-9.7103235441034297</v>
      </c>
    </row>
    <row r="592" spans="1:34" x14ac:dyDescent="0.2">
      <c r="A592" s="347">
        <f t="shared" ca="1" si="267"/>
        <v>0.1</v>
      </c>
      <c r="B592" s="304">
        <f t="shared" ca="1" si="268"/>
        <v>40.80000000000031</v>
      </c>
      <c r="D592" s="306">
        <f t="shared" ca="1" si="269"/>
        <v>-0.42670363980654241</v>
      </c>
      <c r="E592" s="307">
        <f t="shared" ca="1" si="270"/>
        <v>-9.6836115359357322E-2</v>
      </c>
      <c r="F592" s="304">
        <f t="shared" ca="1" si="271"/>
        <v>0.43755368751964852</v>
      </c>
      <c r="G592" s="306">
        <f t="shared" ca="1" si="272"/>
        <v>4.7520050983173352</v>
      </c>
      <c r="H592" s="307">
        <f t="shared" ca="1" si="273"/>
        <v>-109.15210517625452</v>
      </c>
      <c r="I592" s="304">
        <f t="shared" ca="1" si="274"/>
        <v>109.25549696405469</v>
      </c>
      <c r="J592" s="306">
        <f t="shared" ca="1" si="275"/>
        <v>840.38034547280768</v>
      </c>
      <c r="K592" s="307">
        <f t="shared" ca="1" si="276"/>
        <v>158.68618599863453</v>
      </c>
      <c r="L592" s="304">
        <f t="shared" ca="1" si="261"/>
        <v>855.23121475060111</v>
      </c>
      <c r="M592" s="306">
        <f t="shared" ca="1" si="277"/>
        <v>-1.5272881758380734</v>
      </c>
      <c r="N592" s="304">
        <f t="shared" ca="1" si="278"/>
        <v>-87.50716657575596</v>
      </c>
      <c r="P592" s="310">
        <f t="shared" ca="1" si="279"/>
        <v>23</v>
      </c>
      <c r="Q592" s="304">
        <f t="shared" ca="1" si="280"/>
        <v>0</v>
      </c>
      <c r="R592" s="306">
        <f t="shared" ca="1" si="281"/>
        <v>0</v>
      </c>
      <c r="S592" s="307">
        <f t="shared" ca="1" si="282"/>
        <v>4.5130000000000043</v>
      </c>
      <c r="T592" s="304">
        <f t="shared" ca="1" si="262"/>
        <v>44.272530000000046</v>
      </c>
      <c r="U592" s="311">
        <f t="shared" ca="1" si="263"/>
        <v>0</v>
      </c>
      <c r="V592" s="306">
        <f t="shared" ca="1" si="264"/>
        <v>1.2057139635931888</v>
      </c>
      <c r="W592" s="304">
        <f t="shared" ca="1" si="265"/>
        <v>43.931988393892517</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7.8015589106934513E-2</v>
      </c>
      <c r="AH592" s="304">
        <f t="shared" ca="1" si="289"/>
        <v>-9.7225320079756727</v>
      </c>
    </row>
    <row r="593" spans="1:34" x14ac:dyDescent="0.2">
      <c r="A593" s="347">
        <f t="shared" ca="1" si="267"/>
        <v>0.1</v>
      </c>
      <c r="B593" s="304">
        <f t="shared" ca="1" si="268"/>
        <v>40.900000000000311</v>
      </c>
      <c r="D593" s="306">
        <f t="shared" ca="1" si="269"/>
        <v>-0.42339831738919237</v>
      </c>
      <c r="E593" s="307">
        <f t="shared" ca="1" si="270"/>
        <v>-8.4670015089242767E-2</v>
      </c>
      <c r="F593" s="304">
        <f t="shared" ca="1" si="271"/>
        <v>0.43178136437694004</v>
      </c>
      <c r="G593" s="306">
        <f t="shared" ca="1" si="272"/>
        <v>4.7096652665784156</v>
      </c>
      <c r="H593" s="307">
        <f t="shared" ca="1" si="273"/>
        <v>-109.16057217776344</v>
      </c>
      <c r="I593" s="304">
        <f t="shared" ca="1" si="274"/>
        <v>109.26212273747896</v>
      </c>
      <c r="J593" s="306">
        <f t="shared" ca="1" si="275"/>
        <v>840.85342899105251</v>
      </c>
      <c r="K593" s="307">
        <f t="shared" ca="1" si="276"/>
        <v>147.77055213093362</v>
      </c>
      <c r="L593" s="304">
        <f t="shared" ca="1" si="261"/>
        <v>853.73920205358502</v>
      </c>
      <c r="M593" s="306">
        <f t="shared" ca="1" si="277"/>
        <v>-1.5276786865810168</v>
      </c>
      <c r="N593" s="304">
        <f t="shared" ca="1" si="278"/>
        <v>-87.529541193181132</v>
      </c>
      <c r="P593" s="310">
        <f t="shared" ca="1" si="279"/>
        <v>23</v>
      </c>
      <c r="Q593" s="304">
        <f t="shared" ca="1" si="280"/>
        <v>0</v>
      </c>
      <c r="R593" s="306">
        <f t="shared" ca="1" si="281"/>
        <v>0</v>
      </c>
      <c r="S593" s="307">
        <f t="shared" ca="1" si="282"/>
        <v>4.5130000000000043</v>
      </c>
      <c r="T593" s="304">
        <f t="shared" ca="1" si="262"/>
        <v>44.272530000000046</v>
      </c>
      <c r="U593" s="311">
        <f t="shared" ca="1" si="263"/>
        <v>0</v>
      </c>
      <c r="V593" s="306">
        <f t="shared" ca="1" si="264"/>
        <v>1.2070308727566639</v>
      </c>
      <c r="W593" s="304">
        <f t="shared" ca="1" si="265"/>
        <v>43.985306416870259</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6.6174422618042072E-2</v>
      </c>
      <c r="AH593" s="304">
        <f t="shared" ca="1" si="289"/>
        <v>-9.7345420770867435</v>
      </c>
    </row>
    <row r="594" spans="1:34" x14ac:dyDescent="0.2">
      <c r="A594" s="347">
        <f t="shared" ca="1" si="267"/>
        <v>0.1</v>
      </c>
      <c r="B594" s="304">
        <f t="shared" ca="1" si="268"/>
        <v>41.000000000000313</v>
      </c>
      <c r="D594" s="306">
        <f t="shared" ca="1" si="269"/>
        <v>-0.42010968710557073</v>
      </c>
      <c r="E594" s="307">
        <f t="shared" ca="1" si="270"/>
        <v>-7.270207623856173E-2</v>
      </c>
      <c r="F594" s="304">
        <f t="shared" ca="1" si="271"/>
        <v>0.42635400911606097</v>
      </c>
      <c r="G594" s="306">
        <f t="shared" ca="1" si="272"/>
        <v>4.6676542978678581</v>
      </c>
      <c r="H594" s="307">
        <f t="shared" ca="1" si="273"/>
        <v>-109.1678423853873</v>
      </c>
      <c r="I594" s="304">
        <f t="shared" ca="1" si="274"/>
        <v>109.26758351736882</v>
      </c>
      <c r="J594" s="306">
        <f t="shared" ca="1" si="275"/>
        <v>841.32229496927482</v>
      </c>
      <c r="K594" s="307">
        <f t="shared" ca="1" si="276"/>
        <v>136.85413140277609</v>
      </c>
      <c r="L594" s="304">
        <f t="shared" ca="1" si="261"/>
        <v>852.38034778752137</v>
      </c>
      <c r="M594" s="306">
        <f t="shared" ca="1" si="277"/>
        <v>-1.5280656751057349</v>
      </c>
      <c r="N594" s="304">
        <f t="shared" ca="1" si="278"/>
        <v>-87.551714002367476</v>
      </c>
      <c r="P594" s="310">
        <f t="shared" ca="1" si="279"/>
        <v>23</v>
      </c>
      <c r="Q594" s="304">
        <f t="shared" ca="1" si="280"/>
        <v>0</v>
      </c>
      <c r="R594" s="306">
        <f t="shared" ca="1" si="281"/>
        <v>0</v>
      </c>
      <c r="S594" s="307">
        <f t="shared" ca="1" si="282"/>
        <v>4.5130000000000043</v>
      </c>
      <c r="T594" s="304">
        <f t="shared" ca="1" si="262"/>
        <v>44.272530000000046</v>
      </c>
      <c r="U594" s="311">
        <f t="shared" ca="1" si="263"/>
        <v>0</v>
      </c>
      <c r="V594" s="306">
        <f t="shared" ca="1" si="264"/>
        <v>1.208349304725115</v>
      </c>
      <c r="W594" s="304">
        <f t="shared" ca="1" si="265"/>
        <v>44.037752850999702</v>
      </c>
      <c r="Y594" s="314" t="str">
        <f t="shared" ca="1" si="283"/>
        <v/>
      </c>
      <c r="Z594" s="315" t="str">
        <f t="shared" ca="1" si="284"/>
        <v/>
      </c>
      <c r="AA594" s="316" t="str">
        <f t="shared" ca="1" si="285"/>
        <v/>
      </c>
      <c r="AC594" s="310">
        <f t="shared" ca="1" si="286"/>
        <v>41.000000000000313</v>
      </c>
      <c r="AD594" s="323">
        <f t="shared" ca="1" si="287"/>
        <v>841.32229496927482</v>
      </c>
      <c r="AE594" s="324" t="e">
        <f t="shared" ca="1" si="266"/>
        <v>#N/A</v>
      </c>
      <c r="AG594" s="306">
        <f t="shared" ca="1" si="288"/>
        <v>5.4525979268339242E-2</v>
      </c>
      <c r="AH594" s="304">
        <f t="shared" ca="1" si="289"/>
        <v>-9.7463563963816124</v>
      </c>
    </row>
    <row r="595" spans="1:34" x14ac:dyDescent="0.2">
      <c r="A595" s="347">
        <f t="shared" ca="1" si="267"/>
        <v>0.1</v>
      </c>
      <c r="B595" s="304">
        <f t="shared" ca="1" si="268"/>
        <v>41.100000000000314</v>
      </c>
      <c r="D595" s="306">
        <f t="shared" ca="1" si="269"/>
        <v>-0.41683786313547611</v>
      </c>
      <c r="E595" s="307">
        <f t="shared" ca="1" si="270"/>
        <v>-6.0929644934990534E-2</v>
      </c>
      <c r="F595" s="304">
        <f t="shared" ca="1" si="271"/>
        <v>0.42126740412148422</v>
      </c>
      <c r="G595" s="306">
        <f t="shared" ca="1" si="272"/>
        <v>4.6259705115543106</v>
      </c>
      <c r="H595" s="307">
        <f t="shared" ca="1" si="273"/>
        <v>-109.17393534988081</v>
      </c>
      <c r="I595" s="304">
        <f t="shared" ca="1" si="274"/>
        <v>109.27189832227555</v>
      </c>
      <c r="J595" s="306">
        <f t="shared" ca="1" si="275"/>
        <v>841.78697620974594</v>
      </c>
      <c r="K595" s="307">
        <f t="shared" ca="1" si="276"/>
        <v>125.93704251601268</v>
      </c>
      <c r="L595" s="304">
        <f t="shared" ca="1" si="261"/>
        <v>851.15536301783789</v>
      </c>
      <c r="M595" s="306">
        <f t="shared" ca="1" si="277"/>
        <v>-1.5284491773190403</v>
      </c>
      <c r="N595" s="304">
        <f t="shared" ca="1" si="278"/>
        <v>-87.573687060623797</v>
      </c>
      <c r="P595" s="310">
        <f t="shared" ca="1" si="279"/>
        <v>23</v>
      </c>
      <c r="Q595" s="304">
        <f t="shared" ca="1" si="280"/>
        <v>0</v>
      </c>
      <c r="R595" s="306">
        <f t="shared" ca="1" si="281"/>
        <v>0</v>
      </c>
      <c r="S595" s="307">
        <f t="shared" ca="1" si="282"/>
        <v>4.5130000000000043</v>
      </c>
      <c r="T595" s="304">
        <f t="shared" ca="1" si="262"/>
        <v>44.272530000000046</v>
      </c>
      <c r="U595" s="311">
        <f t="shared" ca="1" si="263"/>
        <v>0</v>
      </c>
      <c r="V595" s="306">
        <f t="shared" ca="1" si="264"/>
        <v>1.2096692477715485</v>
      </c>
      <c r="W595" s="304">
        <f t="shared" ca="1" si="265"/>
        <v>44.089339419133907</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4.3067693820960429E-2</v>
      </c>
      <c r="AH595" s="304">
        <f t="shared" ca="1" si="289"/>
        <v>-9.7579775871924799</v>
      </c>
    </row>
    <row r="596" spans="1:34" x14ac:dyDescent="0.2">
      <c r="A596" s="347">
        <f t="shared" ca="1" si="267"/>
        <v>0.1</v>
      </c>
      <c r="B596" s="304">
        <f t="shared" ca="1" si="268"/>
        <v>41.200000000000315</v>
      </c>
      <c r="D596" s="306">
        <f t="shared" ca="1" si="269"/>
        <v>-0.41358295371700377</v>
      </c>
      <c r="E596" s="307">
        <f t="shared" ca="1" si="270"/>
        <v>-4.9350091373161931E-2</v>
      </c>
      <c r="F596" s="304">
        <f t="shared" ca="1" si="271"/>
        <v>0.41651685574994524</v>
      </c>
      <c r="G596" s="306">
        <f t="shared" ca="1" si="272"/>
        <v>4.5846122161826104</v>
      </c>
      <c r="H596" s="307">
        <f t="shared" ca="1" si="273"/>
        <v>-109.17887035901812</v>
      </c>
      <c r="I596" s="304">
        <f t="shared" ca="1" si="274"/>
        <v>109.27508591643411</v>
      </c>
      <c r="J596" s="306">
        <f t="shared" ca="1" si="275"/>
        <v>842.24750534613281</v>
      </c>
      <c r="K596" s="307">
        <f t="shared" ca="1" si="276"/>
        <v>115.01940223056774</v>
      </c>
      <c r="L596" s="304">
        <f t="shared" ca="1" si="261"/>
        <v>850.06489349417393</v>
      </c>
      <c r="M596" s="306">
        <f t="shared" ca="1" si="277"/>
        <v>-1.5288292286285834</v>
      </c>
      <c r="N596" s="304">
        <f t="shared" ca="1" si="278"/>
        <v>-87.595462396659045</v>
      </c>
      <c r="P596" s="310">
        <f t="shared" ca="1" si="279"/>
        <v>23</v>
      </c>
      <c r="Q596" s="304">
        <f t="shared" ca="1" si="280"/>
        <v>0</v>
      </c>
      <c r="R596" s="306">
        <f t="shared" ca="1" si="281"/>
        <v>0</v>
      </c>
      <c r="S596" s="307">
        <f t="shared" ca="1" si="282"/>
        <v>4.5130000000000043</v>
      </c>
      <c r="T596" s="304">
        <f t="shared" ca="1" si="262"/>
        <v>44.272530000000046</v>
      </c>
      <c r="U596" s="311">
        <f t="shared" ca="1" si="263"/>
        <v>0</v>
      </c>
      <c r="V596" s="306">
        <f t="shared" ca="1" si="264"/>
        <v>1.210990690347848</v>
      </c>
      <c r="W596" s="304">
        <f t="shared" ca="1" si="265"/>
        <v>44.140077736319242</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3.1797023667152757E-2</v>
      </c>
      <c r="AH596" s="304">
        <f t="shared" ca="1" si="289"/>
        <v>-9.7694082470936987</v>
      </c>
    </row>
    <row r="597" spans="1:34" x14ac:dyDescent="0.2">
      <c r="A597" s="347">
        <f t="shared" ca="1" si="267"/>
        <v>0.1</v>
      </c>
      <c r="B597" s="304">
        <f t="shared" ca="1" si="268"/>
        <v>41.300000000000317</v>
      </c>
      <c r="D597" s="306">
        <f t="shared" ca="1" si="269"/>
        <v>-0.41034506127802783</v>
      </c>
      <c r="E597" s="307">
        <f t="shared" ca="1" si="270"/>
        <v>-3.7960809945925433E-2</v>
      </c>
      <c r="F597" s="304">
        <f t="shared" ca="1" si="271"/>
        <v>0.41209718806007289</v>
      </c>
      <c r="G597" s="306">
        <f t="shared" ca="1" si="272"/>
        <v>4.5435777100548078</v>
      </c>
      <c r="H597" s="307">
        <f t="shared" ca="1" si="273"/>
        <v>-109.18266644001271</v>
      </c>
      <c r="I597" s="304">
        <f t="shared" ca="1" si="274"/>
        <v>109.27716481204288</v>
      </c>
      <c r="J597" s="306">
        <f t="shared" ca="1" si="275"/>
        <v>842.70391484244465</v>
      </c>
      <c r="K597" s="307">
        <f t="shared" ca="1" si="276"/>
        <v>104.1013253906162</v>
      </c>
      <c r="L597" s="304">
        <f t="shared" ca="1" si="261"/>
        <v>849.1095182830453</v>
      </c>
      <c r="M597" s="306">
        <f t="shared" ca="1" si="277"/>
        <v>-1.5292058639527788</v>
      </c>
      <c r="N597" s="304">
        <f t="shared" ca="1" si="278"/>
        <v>-87.617042011150971</v>
      </c>
      <c r="P597" s="310">
        <f t="shared" ca="1" si="279"/>
        <v>23</v>
      </c>
      <c r="Q597" s="304">
        <f t="shared" ca="1" si="280"/>
        <v>0</v>
      </c>
      <c r="R597" s="306">
        <f t="shared" ca="1" si="281"/>
        <v>0</v>
      </c>
      <c r="S597" s="307">
        <f t="shared" ca="1" si="282"/>
        <v>4.5130000000000043</v>
      </c>
      <c r="T597" s="304">
        <f t="shared" ca="1" si="262"/>
        <v>44.272530000000046</v>
      </c>
      <c r="U597" s="311">
        <f t="shared" ca="1" si="263"/>
        <v>0</v>
      </c>
      <c r="V597" s="306">
        <f t="shared" ca="1" si="264"/>
        <v>1.2123136210826349</v>
      </c>
      <c r="W597" s="304">
        <f t="shared" ca="1" si="265"/>
        <v>44.189979309273248</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2.0711448982570602E-2</v>
      </c>
      <c r="AH597" s="304">
        <f t="shared" ca="1" si="289"/>
        <v>-9.7806509497715926</v>
      </c>
    </row>
    <row r="598" spans="1:34" x14ac:dyDescent="0.2">
      <c r="A598" s="347">
        <f t="shared" ca="1" si="267"/>
        <v>0.1</v>
      </c>
      <c r="B598" s="304">
        <f t="shared" ca="1" si="268"/>
        <v>41.400000000000318</v>
      </c>
      <c r="D598" s="306">
        <f t="shared" ca="1" si="269"/>
        <v>-0.40712428256579786</v>
      </c>
      <c r="E598" s="307">
        <f t="shared" ca="1" si="270"/>
        <v>-2.675921936092962E-2</v>
      </c>
      <c r="F598" s="304">
        <f t="shared" ca="1" si="271"/>
        <v>0.40800274175000589</v>
      </c>
      <c r="G598" s="306">
        <f t="shared" ca="1" si="272"/>
        <v>4.5028652817982282</v>
      </c>
      <c r="H598" s="307">
        <f t="shared" ca="1" si="273"/>
        <v>-109.1853423619488</v>
      </c>
      <c r="I598" s="304">
        <f t="shared" ca="1" si="274"/>
        <v>109.27815327155741</v>
      </c>
      <c r="J598" s="306">
        <f t="shared" ca="1" si="275"/>
        <v>843.15623699203729</v>
      </c>
      <c r="K598" s="307">
        <f t="shared" ca="1" si="276"/>
        <v>93.182924950518128</v>
      </c>
      <c r="L598" s="304">
        <f t="shared" ca="1" si="261"/>
        <v>848.28974854167984</v>
      </c>
      <c r="M598" s="306">
        <f t="shared" ca="1" si="277"/>
        <v>-1.5295791177304841</v>
      </c>
      <c r="N598" s="304">
        <f t="shared" ca="1" si="278"/>
        <v>-87.638427877300799</v>
      </c>
      <c r="P598" s="310">
        <f t="shared" ca="1" si="279"/>
        <v>23</v>
      </c>
      <c r="Q598" s="304">
        <f t="shared" ca="1" si="280"/>
        <v>0</v>
      </c>
      <c r="R598" s="306">
        <f t="shared" ca="1" si="281"/>
        <v>0</v>
      </c>
      <c r="S598" s="307">
        <f t="shared" ca="1" si="282"/>
        <v>4.5130000000000043</v>
      </c>
      <c r="T598" s="304">
        <f t="shared" ca="1" si="262"/>
        <v>44.272530000000046</v>
      </c>
      <c r="U598" s="311">
        <f t="shared" ca="1" si="263"/>
        <v>0</v>
      </c>
      <c r="V598" s="306">
        <f t="shared" ca="1" si="264"/>
        <v>1.21363802877914</v>
      </c>
      <c r="W598" s="304">
        <f t="shared" ca="1" si="265"/>
        <v>44.239055535925218</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9.8084728683716094E-3</v>
      </c>
      <c r="AH598" s="304">
        <f t="shared" ca="1" si="289"/>
        <v>-9.7917082449087545</v>
      </c>
    </row>
    <row r="599" spans="1:34" x14ac:dyDescent="0.2">
      <c r="A599" s="347">
        <f t="shared" ca="1" si="267"/>
        <v>0.1</v>
      </c>
      <c r="B599" s="304">
        <f t="shared" ca="1" si="268"/>
        <v>41.50000000000032</v>
      </c>
      <c r="D599" s="306">
        <f t="shared" ca="1" si="269"/>
        <v>-0.40392070877468367</v>
      </c>
      <c r="E599" s="307">
        <f t="shared" ca="1" si="270"/>
        <v>-1.5742762743172989E-2</v>
      </c>
      <c r="F599" s="304">
        <f t="shared" ca="1" si="271"/>
        <v>0.4042273785332095</v>
      </c>
      <c r="G599" s="306">
        <f t="shared" ca="1" si="272"/>
        <v>4.4624732109207601</v>
      </c>
      <c r="H599" s="307">
        <f t="shared" ca="1" si="273"/>
        <v>-109.18691663822311</v>
      </c>
      <c r="I599" s="304">
        <f t="shared" ca="1" si="274"/>
        <v>109.27806930999682</v>
      </c>
      <c r="J599" s="306">
        <f t="shared" ca="1" si="275"/>
        <v>843.60450391667325</v>
      </c>
      <c r="K599" s="307">
        <f t="shared" ca="1" si="276"/>
        <v>82.264312000509534</v>
      </c>
      <c r="L599" s="304">
        <f t="shared" ca="1" si="261"/>
        <v>847.60602644000448</v>
      </c>
      <c r="M599" s="306">
        <f t="shared" ca="1" si="277"/>
        <v>-1.5299490239304401</v>
      </c>
      <c r="N599" s="304">
        <f t="shared" ca="1" si="278"/>
        <v>-87.659621941373999</v>
      </c>
      <c r="P599" s="310">
        <f t="shared" ca="1" si="279"/>
        <v>23</v>
      </c>
      <c r="Q599" s="304">
        <f t="shared" ca="1" si="280"/>
        <v>0</v>
      </c>
      <c r="R599" s="306">
        <f t="shared" ca="1" si="281"/>
        <v>0</v>
      </c>
      <c r="S599" s="307">
        <f t="shared" ca="1" si="282"/>
        <v>4.5130000000000043</v>
      </c>
      <c r="T599" s="304">
        <f t="shared" ca="1" si="262"/>
        <v>44.272530000000046</v>
      </c>
      <c r="U599" s="311">
        <f t="shared" ca="1" si="263"/>
        <v>0</v>
      </c>
      <c r="V599" s="306">
        <f t="shared" ca="1" si="264"/>
        <v>1.2149639024130956</v>
      </c>
      <c r="W599" s="304">
        <f t="shared" ca="1" si="265"/>
        <v>44.287317705018062</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-9.1437852226761152E-4</v>
      </c>
      <c r="AH599" s="304">
        <f t="shared" ca="1" si="289"/>
        <v>-9.8025826580822457</v>
      </c>
    </row>
    <row r="600" spans="1:34" x14ac:dyDescent="0.2">
      <c r="A600" s="347">
        <f t="shared" ca="1" si="267"/>
        <v>0.1</v>
      </c>
      <c r="B600" s="304">
        <f t="shared" ca="1" si="268"/>
        <v>41.600000000000321</v>
      </c>
      <c r="D600" s="306">
        <f t="shared" ca="1" si="269"/>
        <v>-0.40073442567205009</v>
      </c>
      <c r="E600" s="307">
        <f t="shared" ca="1" si="270"/>
        <v>-4.9089077237969292E-3</v>
      </c>
      <c r="F600" s="304">
        <f t="shared" ca="1" si="271"/>
        <v>0.40076449105896167</v>
      </c>
      <c r="G600" s="306">
        <f t="shared" ca="1" si="272"/>
        <v>4.4223997683535554</v>
      </c>
      <c r="H600" s="307">
        <f t="shared" ca="1" si="273"/>
        <v>-109.18740752899549</v>
      </c>
      <c r="I600" s="304">
        <f t="shared" ca="1" si="274"/>
        <v>109.27693069726142</v>
      </c>
      <c r="J600" s="306">
        <f t="shared" ca="1" si="275"/>
        <v>844.04874756563697</v>
      </c>
      <c r="K600" s="307">
        <f t="shared" ca="1" si="276"/>
        <v>71.3455957921486</v>
      </c>
      <c r="L600" s="304">
        <f t="shared" ca="1" si="261"/>
        <v>847.05872423702533</v>
      </c>
      <c r="M600" s="306">
        <f t="shared" ca="1" si="277"/>
        <v>-1.5303156160604798</v>
      </c>
      <c r="N600" s="304">
        <f t="shared" ca="1" si="278"/>
        <v>-87.680626123227995</v>
      </c>
      <c r="P600" s="310">
        <f t="shared" ca="1" si="279"/>
        <v>23</v>
      </c>
      <c r="Q600" s="304">
        <f t="shared" ca="1" si="280"/>
        <v>0</v>
      </c>
      <c r="R600" s="306">
        <f t="shared" ca="1" si="281"/>
        <v>0</v>
      </c>
      <c r="S600" s="307">
        <f t="shared" ca="1" si="282"/>
        <v>4.5130000000000043</v>
      </c>
      <c r="T600" s="304">
        <f t="shared" ca="1" si="262"/>
        <v>44.272530000000046</v>
      </c>
      <c r="U600" s="311">
        <f t="shared" ca="1" si="263"/>
        <v>0</v>
      </c>
      <c r="V600" s="306">
        <f t="shared" ca="1" si="264"/>
        <v>1.216291231130642</v>
      </c>
      <c r="W600" s="304">
        <f t="shared" ca="1" si="265"/>
        <v>44.334776995769005</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-1.1459555871908833E-2</v>
      </c>
      <c r="AH600" s="304">
        <f t="shared" ca="1" si="289"/>
        <v>-9.8132766906753872</v>
      </c>
    </row>
    <row r="601" spans="1:34" x14ac:dyDescent="0.2">
      <c r="A601" s="347">
        <f t="shared" ca="1" si="267"/>
        <v>0.1</v>
      </c>
      <c r="B601" s="304">
        <f t="shared" ca="1" si="268"/>
        <v>41.700000000000323</v>
      </c>
      <c r="D601" s="306">
        <f t="shared" ca="1" si="269"/>
        <v>-0.39756551372225657</v>
      </c>
      <c r="E601" s="307">
        <f t="shared" ca="1" si="270"/>
        <v>5.7448534842805543E-3</v>
      </c>
      <c r="F601" s="304">
        <f t="shared" ca="1" si="271"/>
        <v>0.39760701835203766</v>
      </c>
      <c r="G601" s="306">
        <f t="shared" ca="1" si="272"/>
        <v>4.3826432169813296</v>
      </c>
      <c r="H601" s="307">
        <f t="shared" ca="1" si="273"/>
        <v>-109.18683304364707</v>
      </c>
      <c r="I601" s="304">
        <f t="shared" ca="1" si="274"/>
        <v>109.27475496046017</v>
      </c>
      <c r="J601" s="306">
        <f t="shared" ca="1" si="275"/>
        <v>844.48899971490368</v>
      </c>
      <c r="K601" s="307">
        <f t="shared" ca="1" si="276"/>
        <v>60.426883763516472</v>
      </c>
      <c r="L601" s="304">
        <f t="shared" ca="1" si="261"/>
        <v>846.64814351703865</v>
      </c>
      <c r="M601" s="306">
        <f t="shared" ca="1" si="277"/>
        <v>-1.5306789271765104</v>
      </c>
      <c r="N601" s="304">
        <f t="shared" ca="1" si="278"/>
        <v>-87.701442316826743</v>
      </c>
      <c r="P601" s="310">
        <f t="shared" ca="1" si="279"/>
        <v>23</v>
      </c>
      <c r="Q601" s="304">
        <f t="shared" ca="1" si="280"/>
        <v>0</v>
      </c>
      <c r="R601" s="306">
        <f t="shared" ca="1" si="281"/>
        <v>0</v>
      </c>
      <c r="S601" s="307">
        <f t="shared" ca="1" si="282"/>
        <v>4.5130000000000043</v>
      </c>
      <c r="T601" s="304">
        <f t="shared" ca="1" si="262"/>
        <v>44.272530000000046</v>
      </c>
      <c r="U601" s="311">
        <f t="shared" ca="1" si="263"/>
        <v>0</v>
      </c>
      <c r="V601" s="306">
        <f t="shared" ca="1" si="264"/>
        <v>1.2176200042462486</v>
      </c>
      <c r="W601" s="304">
        <f t="shared" ca="1" si="265"/>
        <v>44.381444477587181</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-2.1829486600257297E-2</v>
      </c>
      <c r="AH601" s="304">
        <f t="shared" ca="1" si="289"/>
        <v>-9.8237928198025628</v>
      </c>
    </row>
    <row r="602" spans="1:34" x14ac:dyDescent="0.2">
      <c r="A602" s="347">
        <f t="shared" ca="1" si="267"/>
        <v>0.1</v>
      </c>
      <c r="B602" s="304">
        <f t="shared" ca="1" si="268"/>
        <v>41.800000000000324</v>
      </c>
      <c r="D602" s="306">
        <f t="shared" ca="1" si="269"/>
        <v>-0.39441404820879905</v>
      </c>
      <c r="E602" s="307">
        <f t="shared" ca="1" si="270"/>
        <v>1.6221004023492469E-2</v>
      </c>
      <c r="F602" s="304">
        <f t="shared" ca="1" si="271"/>
        <v>0.39474746661122856</v>
      </c>
      <c r="G602" s="306">
        <f t="shared" ca="1" si="272"/>
        <v>4.3432018121604496</v>
      </c>
      <c r="H602" s="307">
        <f t="shared" ca="1" si="273"/>
        <v>-109.18521094324473</v>
      </c>
      <c r="I602" s="304">
        <f t="shared" ca="1" si="274"/>
        <v>109.27155938624654</v>
      </c>
      <c r="J602" s="306">
        <f t="shared" ca="1" si="275"/>
        <v>844.92529196636076</v>
      </c>
      <c r="K602" s="307">
        <f t="shared" ca="1" si="276"/>
        <v>49.508281564171881</v>
      </c>
      <c r="L602" s="304">
        <f t="shared" ca="1" si="261"/>
        <v>846.3745145902476</v>
      </c>
      <c r="M602" s="306">
        <f t="shared" ca="1" si="277"/>
        <v>-1.5310389898912764</v>
      </c>
      <c r="N602" s="304">
        <f t="shared" ca="1" si="278"/>
        <v>-87.722072390742852</v>
      </c>
      <c r="P602" s="310">
        <f t="shared" ca="1" si="279"/>
        <v>23</v>
      </c>
      <c r="Q602" s="304">
        <f t="shared" ca="1" si="280"/>
        <v>0</v>
      </c>
      <c r="R602" s="306">
        <f t="shared" ca="1" si="281"/>
        <v>0</v>
      </c>
      <c r="S602" s="307">
        <f t="shared" ca="1" si="282"/>
        <v>4.5130000000000043</v>
      </c>
      <c r="T602" s="304">
        <f t="shared" ca="1" si="262"/>
        <v>44.272530000000046</v>
      </c>
      <c r="U602" s="311">
        <f t="shared" ca="1" si="263"/>
        <v>0</v>
      </c>
      <c r="V602" s="306">
        <f t="shared" ca="1" si="264"/>
        <v>1.2189502112406541</v>
      </c>
      <c r="W602" s="304">
        <f t="shared" ca="1" si="265"/>
        <v>44.427331109846236</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-3.2026574778813099E-2</v>
      </c>
      <c r="AH602" s="304">
        <f t="shared" ca="1" si="289"/>
        <v>-9.8341334982466506</v>
      </c>
    </row>
    <row r="603" spans="1:34" x14ac:dyDescent="0.2">
      <c r="A603" s="347">
        <f t="shared" ca="1" si="267"/>
        <v>0.1</v>
      </c>
      <c r="B603" s="304">
        <f t="shared" ca="1" si="268"/>
        <v>41.900000000000325</v>
      </c>
      <c r="D603" s="306">
        <f t="shared" ca="1" si="269"/>
        <v>-0.39128009935458408</v>
      </c>
      <c r="E603" s="307">
        <f t="shared" ca="1" si="270"/>
        <v>2.6522002341089035E-2</v>
      </c>
      <c r="F603" s="304">
        <f t="shared" ca="1" si="271"/>
        <v>0.39217793507426441</v>
      </c>
      <c r="G603" s="306">
        <f t="shared" ca="1" si="272"/>
        <v>4.3040738022249911</v>
      </c>
      <c r="H603" s="307">
        <f t="shared" ca="1" si="273"/>
        <v>-109.18255874301062</v>
      </c>
      <c r="I603" s="304">
        <f t="shared" ca="1" si="274"/>
        <v>109.26736102316173</v>
      </c>
      <c r="J603" s="306">
        <f t="shared" ca="1" si="275"/>
        <v>845.35765574708</v>
      </c>
      <c r="K603" s="307">
        <f t="shared" ca="1" si="276"/>
        <v>38.58989307985911</v>
      </c>
      <c r="L603" s="304">
        <f t="shared" ca="1" si="261"/>
        <v>846.23799606145883</v>
      </c>
      <c r="M603" s="306">
        <f t="shared" ca="1" si="277"/>
        <v>-1.5313958363829083</v>
      </c>
      <c r="N603" s="304">
        <f t="shared" ca="1" si="278"/>
        <v>-87.742518188647409</v>
      </c>
      <c r="P603" s="310">
        <f t="shared" ca="1" si="279"/>
        <v>23</v>
      </c>
      <c r="Q603" s="304">
        <f t="shared" ca="1" si="280"/>
        <v>0</v>
      </c>
      <c r="R603" s="306">
        <f t="shared" ca="1" si="281"/>
        <v>0</v>
      </c>
      <c r="S603" s="307">
        <f t="shared" ca="1" si="282"/>
        <v>4.5130000000000043</v>
      </c>
      <c r="T603" s="304">
        <f t="shared" ca="1" si="262"/>
        <v>44.272530000000046</v>
      </c>
      <c r="U603" s="311">
        <f t="shared" ca="1" si="263"/>
        <v>0</v>
      </c>
      <c r="V603" s="306">
        <f t="shared" ca="1" si="264"/>
        <v>1.2202818417588206</v>
      </c>
      <c r="W603" s="304">
        <f t="shared" ca="1" si="265"/>
        <v>44.472447741710027</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-4.2053201058340761E-2</v>
      </c>
      <c r="AH603" s="304">
        <f t="shared" ca="1" si="289"/>
        <v>-9.8443011544086403</v>
      </c>
    </row>
    <row r="604" spans="1:34" x14ac:dyDescent="0.2">
      <c r="A604" s="347">
        <f t="shared" ca="1" si="267"/>
        <v>0.1</v>
      </c>
      <c r="B604" s="304">
        <f t="shared" ca="1" si="268"/>
        <v>42.000000000000327</v>
      </c>
      <c r="D604" s="306">
        <f t="shared" ca="1" si="269"/>
        <v>-0.38816373244035363</v>
      </c>
      <c r="E604" s="307">
        <f t="shared" ca="1" si="270"/>
        <v>3.6650282150473501E-2</v>
      </c>
      <c r="F604" s="304">
        <f t="shared" ca="1" si="271"/>
        <v>0.38989014653327125</v>
      </c>
      <c r="G604" s="306">
        <f t="shared" ca="1" si="272"/>
        <v>4.2652574289809557</v>
      </c>
      <c r="H604" s="307">
        <f t="shared" ca="1" si="273"/>
        <v>-109.17889371479556</v>
      </c>
      <c r="I604" s="304">
        <f t="shared" ca="1" si="274"/>
        <v>109.26217668398384</v>
      </c>
      <c r="J604" s="306">
        <f t="shared" ca="1" si="275"/>
        <v>845.7861223086403</v>
      </c>
      <c r="K604" s="307">
        <f t="shared" ca="1" si="276"/>
        <v>27.671820456968799</v>
      </c>
      <c r="L604" s="304">
        <f t="shared" ca="1" si="261"/>
        <v>846.23867456958567</v>
      </c>
      <c r="M604" s="306">
        <f t="shared" ca="1" si="277"/>
        <v>-1.5317494984032647</v>
      </c>
      <c r="N604" s="304">
        <f t="shared" ca="1" si="278"/>
        <v>-87.762781529787901</v>
      </c>
      <c r="P604" s="310">
        <f t="shared" ca="1" si="279"/>
        <v>23</v>
      </c>
      <c r="Q604" s="304">
        <f t="shared" ca="1" si="280"/>
        <v>0</v>
      </c>
      <c r="R604" s="306">
        <f t="shared" ca="1" si="281"/>
        <v>0</v>
      </c>
      <c r="S604" s="307">
        <f t="shared" ca="1" si="282"/>
        <v>4.5130000000000043</v>
      </c>
      <c r="T604" s="304">
        <f t="shared" ca="1" si="262"/>
        <v>44.272530000000046</v>
      </c>
      <c r="U604" s="311">
        <f t="shared" ca="1" si="263"/>
        <v>0</v>
      </c>
      <c r="V604" s="306">
        <f t="shared" ca="1" si="264"/>
        <v>1.2216148856079057</v>
      </c>
      <c r="W604" s="304">
        <f t="shared" ca="1" si="265"/>
        <v>44.516805112009529</v>
      </c>
      <c r="Y604" s="314" t="str">
        <f t="shared" ca="1" si="283"/>
        <v/>
      </c>
      <c r="Z604" s="315" t="str">
        <f t="shared" ca="1" si="284"/>
        <v/>
      </c>
      <c r="AA604" s="316" t="str">
        <f t="shared" ca="1" si="285"/>
        <v/>
      </c>
      <c r="AC604" s="310">
        <f t="shared" ca="1" si="286"/>
        <v>42.000000000000327</v>
      </c>
      <c r="AD604" s="323">
        <f t="shared" ca="1" si="287"/>
        <v>845.7861223086403</v>
      </c>
      <c r="AE604" s="324" t="e">
        <f t="shared" ca="1" si="266"/>
        <v>#N/A</v>
      </c>
      <c r="AG604" s="306">
        <f t="shared" ca="1" si="288"/>
        <v>-5.19117226086383E-2</v>
      </c>
      <c r="AH604" s="304">
        <f t="shared" ca="1" si="289"/>
        <v>-9.8542981922689972</v>
      </c>
    </row>
    <row r="605" spans="1:34" x14ac:dyDescent="0.2">
      <c r="A605" s="347">
        <f t="shared" ca="1" si="267"/>
        <v>0.1</v>
      </c>
      <c r="B605" s="304">
        <f t="shared" ca="1" si="268"/>
        <v>42.100000000000328</v>
      </c>
      <c r="D605" s="306">
        <f t="shared" ca="1" si="269"/>
        <v>-0.3850650079212532</v>
      </c>
      <c r="E605" s="307">
        <f t="shared" ca="1" si="270"/>
        <v>4.6608252404038097E-2</v>
      </c>
      <c r="F605" s="304">
        <f t="shared" ca="1" si="271"/>
        <v>0.38787548197527683</v>
      </c>
      <c r="G605" s="306">
        <f t="shared" ca="1" si="272"/>
        <v>4.2267509281888307</v>
      </c>
      <c r="H605" s="307">
        <f t="shared" ca="1" si="273"/>
        <v>-109.17423288955516</v>
      </c>
      <c r="I605" s="304">
        <f t="shared" ca="1" si="274"/>
        <v>109.25602294808178</v>
      </c>
      <c r="J605" s="306">
        <f t="shared" ca="1" si="275"/>
        <v>846.21072272649883</v>
      </c>
      <c r="K605" s="307">
        <f t="shared" ca="1" si="276"/>
        <v>16.754164126751263</v>
      </c>
      <c r="L605" s="304">
        <f t="shared" ca="1" si="261"/>
        <v>846.37656469971432</v>
      </c>
      <c r="M605" s="306">
        <f t="shared" ca="1" si="277"/>
        <v>-1.5321000072860722</v>
      </c>
      <c r="N605" s="304">
        <f t="shared" ca="1" si="278"/>
        <v>-87.782864209454615</v>
      </c>
      <c r="P605" s="310">
        <f t="shared" ca="1" si="279"/>
        <v>23</v>
      </c>
      <c r="Q605" s="304">
        <f t="shared" ca="1" si="280"/>
        <v>0</v>
      </c>
      <c r="R605" s="306">
        <f t="shared" ca="1" si="281"/>
        <v>0</v>
      </c>
      <c r="S605" s="307">
        <f t="shared" ca="1" si="282"/>
        <v>4.5130000000000043</v>
      </c>
      <c r="T605" s="304">
        <f t="shared" ca="1" si="262"/>
        <v>44.272530000000046</v>
      </c>
      <c r="U605" s="311">
        <f t="shared" ca="1" si="263"/>
        <v>0</v>
      </c>
      <c r="V605" s="306">
        <f t="shared" ca="1" si="264"/>
        <v>1.2229493327552523</v>
      </c>
      <c r="W605" s="304">
        <f t="shared" ca="1" si="265"/>
        <v>44.560413849169159</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-6.16044730702896E-2</v>
      </c>
      <c r="AH605" s="304">
        <f t="shared" ca="1" si="289"/>
        <v>-9.8641269913604006</v>
      </c>
    </row>
    <row r="606" spans="1:34" x14ac:dyDescent="0.2">
      <c r="A606" s="347">
        <f t="shared" ca="1" si="267"/>
        <v>0.1</v>
      </c>
      <c r="B606" s="304">
        <f t="shared" ca="1" si="268"/>
        <v>42.20000000000033</v>
      </c>
      <c r="D606" s="306">
        <f t="shared" ca="1" si="269"/>
        <v>-0.38198398154154767</v>
      </c>
      <c r="E606" s="307">
        <f t="shared" ca="1" si="270"/>
        <v>5.639829727706136E-2</v>
      </c>
      <c r="F606" s="304">
        <f t="shared" ca="1" si="271"/>
        <v>0.38612501873109079</v>
      </c>
      <c r="G606" s="306">
        <f t="shared" ca="1" si="272"/>
        <v>4.1885525300346762</v>
      </c>
      <c r="H606" s="307">
        <f t="shared" ca="1" si="273"/>
        <v>-109.16859305982744</v>
      </c>
      <c r="I606" s="304">
        <f t="shared" ca="1" si="274"/>
        <v>109.24891616377283</v>
      </c>
      <c r="J606" s="306">
        <f t="shared" ca="1" si="275"/>
        <v>846.63148789940999</v>
      </c>
      <c r="K606" s="307">
        <f t="shared" ca="1" si="276"/>
        <v>5.8370228292821338</v>
      </c>
      <c r="L606" s="304">
        <f t="shared" ca="1" si="261"/>
        <v>846.65160906849894</v>
      </c>
      <c r="M606" s="306">
        <f t="shared" ca="1" si="277"/>
        <v>-1.5324473939548677</v>
      </c>
      <c r="N606" s="304">
        <f t="shared" ca="1" si="278"/>
        <v>-87.802767999435702</v>
      </c>
      <c r="P606" s="310">
        <f t="shared" ca="1" si="279"/>
        <v>23</v>
      </c>
      <c r="Q606" s="304">
        <f t="shared" ca="1" si="280"/>
        <v>0</v>
      </c>
      <c r="R606" s="306">
        <f t="shared" ca="1" si="281"/>
        <v>0</v>
      </c>
      <c r="S606" s="307">
        <f t="shared" ca="1" si="282"/>
        <v>4.5130000000000043</v>
      </c>
      <c r="T606" s="304">
        <f t="shared" ca="1" si="262"/>
        <v>44.272530000000046</v>
      </c>
      <c r="U606" s="311">
        <f t="shared" ca="1" si="263"/>
        <v>0</v>
      </c>
      <c r="V606" s="306">
        <f t="shared" ca="1" si="264"/>
        <v>1.224285173326394</v>
      </c>
      <c r="W606" s="304">
        <f t="shared" ca="1" si="265"/>
        <v>44.603284471180537</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-7.1133762517854748E-2</v>
      </c>
      <c r="AH606" s="304">
        <f t="shared" ca="1" si="289"/>
        <v>-9.8737899067514103</v>
      </c>
    </row>
    <row r="607" spans="1:34" x14ac:dyDescent="0.2">
      <c r="A607" s="347">
        <f t="shared" ca="1" si="267"/>
        <v>0.1</v>
      </c>
      <c r="B607" s="304">
        <f t="shared" ca="1" si="268"/>
        <v>42.300000000000331</v>
      </c>
      <c r="D607" s="306">
        <f t="shared" ca="1" si="269"/>
        <v>-0.37892070444751991</v>
      </c>
      <c r="E607" s="307">
        <f t="shared" ca="1" si="270"/>
        <v>6.6022776162236951E-2</v>
      </c>
      <c r="F607" s="304">
        <f t="shared" ca="1" si="271"/>
        <v>0.38462957144657195</v>
      </c>
      <c r="G607" s="306">
        <f t="shared" ca="1" si="272"/>
        <v>4.1506604595899246</v>
      </c>
      <c r="H607" s="307">
        <f t="shared" ca="1" si="273"/>
        <v>-109.16199078221122</v>
      </c>
      <c r="I607" s="304">
        <f t="shared" ca="1" si="274"/>
        <v>109.2408724506829</v>
      </c>
      <c r="J607" s="306">
        <f t="shared" ca="1" si="275"/>
        <v>847.0484485488912</v>
      </c>
      <c r="K607" s="307">
        <f t="shared" ca="1" si="276"/>
        <v>-5.0795063628197994</v>
      </c>
      <c r="L607" s="304">
        <f t="shared" ca="1" si="261"/>
        <v>847.06367858265139</v>
      </c>
      <c r="M607" s="306">
        <f t="shared" ca="1" si="277"/>
        <v>-1.532791688930752</v>
      </c>
      <c r="N607" s="304">
        <f t="shared" ca="1" si="278"/>
        <v>-87.822494648461429</v>
      </c>
      <c r="P607" s="310">
        <f t="shared" ca="1" si="279"/>
        <v>23</v>
      </c>
      <c r="Q607" s="304">
        <f t="shared" ca="1" si="280"/>
        <v>0</v>
      </c>
      <c r="R607" s="306">
        <f t="shared" ca="1" si="281"/>
        <v>0</v>
      </c>
      <c r="S607" s="307">
        <f t="shared" ca="1" si="282"/>
        <v>4.5130000000000043</v>
      </c>
      <c r="T607" s="304">
        <f t="shared" ca="1" si="262"/>
        <v>44.272530000000046</v>
      </c>
      <c r="U607" s="311">
        <f t="shared" ca="1" si="263"/>
        <v>0</v>
      </c>
      <c r="V607" s="306">
        <f t="shared" ca="1" si="264"/>
        <v>1.2256223976030749</v>
      </c>
      <c r="W607" s="304">
        <f t="shared" ca="1" si="265"/>
        <v>44.645427385622291</v>
      </c>
      <c r="Y607" s="314" t="str">
        <f t="shared" ca="1" si="283"/>
        <v>Impact balistique</v>
      </c>
      <c r="Z607" s="315" t="str">
        <f t="shared" ca="1" si="284"/>
        <v/>
      </c>
      <c r="AA607" s="316" t="str">
        <f t="shared" ca="1" si="285"/>
        <v/>
      </c>
      <c r="AC607" s="310" t="e">
        <f t="shared" ca="1" si="286"/>
        <v>#N/A</v>
      </c>
      <c r="AD607" s="323" t="e">
        <f t="shared" ca="1" si="287"/>
        <v>#N/A</v>
      </c>
      <c r="AE607" s="324" t="e">
        <f t="shared" ca="1" si="266"/>
        <v>#N/A</v>
      </c>
      <c r="AG607" s="306">
        <f t="shared" ca="1" si="288"/>
        <v>-8.0501877434164371E-2</v>
      </c>
      <c r="AH607" s="304">
        <f t="shared" ca="1" si="289"/>
        <v>-9.8832892690406595</v>
      </c>
    </row>
    <row r="608" spans="1:34" x14ac:dyDescent="0.2">
      <c r="A608" s="347">
        <f t="shared" ca="1" si="267"/>
        <v>1E-4</v>
      </c>
      <c r="B608" s="304">
        <f t="shared" ca="1" si="268"/>
        <v>42.300100000000334</v>
      </c>
      <c r="D608" s="306">
        <f t="shared" ca="1" si="269"/>
        <v>-0.37587522329851092</v>
      </c>
      <c r="E608" s="307">
        <f t="shared" ca="1" si="270"/>
        <v>7.5484023674514233E-2</v>
      </c>
      <c r="F608" s="304">
        <f t="shared" ca="1" si="271"/>
        <v>0.3833797351449344</v>
      </c>
      <c r="G608" s="306">
        <f t="shared" ca="1" si="272"/>
        <v>4.1506228720675944</v>
      </c>
      <c r="H608" s="307">
        <f t="shared" ca="1" si="273"/>
        <v>-109.16198323380885</v>
      </c>
      <c r="I608" s="304">
        <f t="shared" ca="1" si="274"/>
        <v>109.24086347958119</v>
      </c>
      <c r="J608" s="306">
        <f t="shared" ca="1" si="275"/>
        <v>847.0484485488912</v>
      </c>
      <c r="K608" s="307">
        <f t="shared" ca="1" si="276"/>
        <v>-5.0904225615206</v>
      </c>
      <c r="L608" s="304">
        <f t="shared" ca="1" si="261"/>
        <v>847.06374411312072</v>
      </c>
      <c r="M608" s="306">
        <f t="shared" ca="1" si="277"/>
        <v>-1.5327920301361795</v>
      </c>
      <c r="N608" s="304">
        <f t="shared" ca="1" si="278"/>
        <v>-87.822514198092378</v>
      </c>
      <c r="P608" s="310">
        <f t="shared" ca="1" si="279"/>
        <v>23</v>
      </c>
      <c r="Q608" s="304">
        <f t="shared" ca="1" si="280"/>
        <v>0</v>
      </c>
      <c r="R608" s="306">
        <f t="shared" ca="1" si="281"/>
        <v>0</v>
      </c>
      <c r="S608" s="307">
        <f t="shared" ca="1" si="282"/>
        <v>4.5130000000000043</v>
      </c>
      <c r="T608" s="304">
        <f t="shared" ca="1" si="262"/>
        <v>44.272530000000046</v>
      </c>
      <c r="U608" s="311">
        <f t="shared" ca="1" si="263"/>
        <v>0</v>
      </c>
      <c r="V608" s="306">
        <f t="shared" ca="1" si="264"/>
        <v>1.2256237355176538</v>
      </c>
      <c r="W608" s="304">
        <f t="shared" ca="1" si="265"/>
        <v>44.645468788717778</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-8.9711080695282774E-2</v>
      </c>
      <c r="AH608" s="304">
        <f t="shared" ca="1" si="289"/>
        <v>-9.8926273843612336</v>
      </c>
    </row>
    <row r="609" spans="1:34" x14ac:dyDescent="0.2">
      <c r="A609" s="347">
        <f t="shared" ca="1" si="267"/>
        <v>1E-4</v>
      </c>
      <c r="B609" s="304">
        <f t="shared" ca="1" si="268"/>
        <v>42.300200000000338</v>
      </c>
      <c r="D609" s="306">
        <f t="shared" ca="1" si="269"/>
        <v>-0.37587219889220003</v>
      </c>
      <c r="E609" s="307">
        <f t="shared" ca="1" si="270"/>
        <v>7.5493319484829513E-2</v>
      </c>
      <c r="F609" s="304">
        <f t="shared" ca="1" si="271"/>
        <v>0.38337860032466092</v>
      </c>
      <c r="G609" s="306">
        <f t="shared" ca="1" si="272"/>
        <v>4.1505852848477049</v>
      </c>
      <c r="H609" s="307">
        <f t="shared" ca="1" si="273"/>
        <v>-109.1619756844769</v>
      </c>
      <c r="I609" s="304">
        <f t="shared" ca="1" si="274"/>
        <v>109.24085450757477</v>
      </c>
      <c r="J609" s="306">
        <f t="shared" ca="1" si="275"/>
        <v>847.0484485488912</v>
      </c>
      <c r="K609" s="307">
        <f t="shared" ca="1" si="276"/>
        <v>-5.1013387594665147</v>
      </c>
      <c r="L609" s="304">
        <f t="shared" ca="1" si="261"/>
        <v>847.06380978425841</v>
      </c>
      <c r="M609" s="306">
        <f t="shared" ca="1" si="277"/>
        <v>-1.5327923713385734</v>
      </c>
      <c r="N609" s="304">
        <f t="shared" ca="1" si="278"/>
        <v>-87.8225337475495</v>
      </c>
      <c r="P609" s="310">
        <f t="shared" ca="1" si="279"/>
        <v>23</v>
      </c>
      <c r="Q609" s="304">
        <f t="shared" ca="1" si="280"/>
        <v>0</v>
      </c>
      <c r="R609" s="306">
        <f t="shared" ca="1" si="281"/>
        <v>0</v>
      </c>
      <c r="S609" s="307">
        <f t="shared" ca="1" si="282"/>
        <v>4.5130000000000043</v>
      </c>
      <c r="T609" s="304">
        <f t="shared" ca="1" si="262"/>
        <v>44.272530000000046</v>
      </c>
      <c r="U609" s="311">
        <f t="shared" ca="1" si="263"/>
        <v>0</v>
      </c>
      <c r="V609" s="306">
        <f t="shared" ca="1" si="264"/>
        <v>1.2256250734336014</v>
      </c>
      <c r="W609" s="304">
        <f t="shared" ca="1" si="265"/>
        <v>44.645510191108215</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-8.972012770107618E-2</v>
      </c>
      <c r="AH609" s="304">
        <f t="shared" ca="1" si="289"/>
        <v>-9.8926365585459202</v>
      </c>
    </row>
    <row r="610" spans="1:34" x14ac:dyDescent="0.2">
      <c r="A610" s="347">
        <f t="shared" ca="1" si="267"/>
        <v>1E-4</v>
      </c>
      <c r="B610" s="304">
        <f t="shared" ca="1" si="268"/>
        <v>42.300300000000341</v>
      </c>
      <c r="D610" s="306">
        <f t="shared" ca="1" si="269"/>
        <v>-0.37586917450364199</v>
      </c>
      <c r="E610" s="307">
        <f t="shared" ca="1" si="270"/>
        <v>7.550261513697798E-2</v>
      </c>
      <c r="F610" s="304">
        <f t="shared" ca="1" si="271"/>
        <v>0.38337746573653997</v>
      </c>
      <c r="G610" s="306">
        <f t="shared" ca="1" si="272"/>
        <v>4.1505476979302545</v>
      </c>
      <c r="H610" s="307">
        <f t="shared" ca="1" si="273"/>
        <v>-109.16196813421539</v>
      </c>
      <c r="I610" s="304">
        <f t="shared" ca="1" si="274"/>
        <v>109.24084553466368</v>
      </c>
      <c r="J610" s="306">
        <f t="shared" ca="1" si="275"/>
        <v>847.0484485488912</v>
      </c>
      <c r="K610" s="307">
        <f t="shared" ca="1" si="276"/>
        <v>-5.1122549566574493</v>
      </c>
      <c r="L610" s="304">
        <f t="shared" ca="1" si="261"/>
        <v>847.06387559606469</v>
      </c>
      <c r="M610" s="306">
        <f t="shared" ca="1" si="277"/>
        <v>-1.5327927125379333</v>
      </c>
      <c r="N610" s="304">
        <f t="shared" ca="1" si="278"/>
        <v>-87.822553296832794</v>
      </c>
      <c r="P610" s="310">
        <f t="shared" ca="1" si="279"/>
        <v>23</v>
      </c>
      <c r="Q610" s="304">
        <f t="shared" ca="1" si="280"/>
        <v>0</v>
      </c>
      <c r="R610" s="306">
        <f t="shared" ca="1" si="281"/>
        <v>0</v>
      </c>
      <c r="S610" s="307">
        <f t="shared" ca="1" si="282"/>
        <v>4.5130000000000043</v>
      </c>
      <c r="T610" s="304">
        <f t="shared" ca="1" si="262"/>
        <v>44.272530000000046</v>
      </c>
      <c r="U610" s="311">
        <f t="shared" ca="1" si="263"/>
        <v>0</v>
      </c>
      <c r="V610" s="306">
        <f t="shared" ca="1" si="264"/>
        <v>1.2256264113509172</v>
      </c>
      <c r="W610" s="304">
        <f t="shared" ca="1" si="265"/>
        <v>44.64555159279363</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-8.9729174552914515E-2</v>
      </c>
      <c r="AH610" s="304">
        <f t="shared" ca="1" si="289"/>
        <v>-9.8926457325743797</v>
      </c>
    </row>
    <row r="611" spans="1:34" x14ac:dyDescent="0.2">
      <c r="A611" s="347">
        <f t="shared" ca="1" si="267"/>
        <v>1E-4</v>
      </c>
      <c r="B611" s="304">
        <f t="shared" ca="1" si="268"/>
        <v>42.300400000000344</v>
      </c>
      <c r="D611" s="306">
        <f t="shared" ca="1" si="269"/>
        <v>-0.37586615013284153</v>
      </c>
      <c r="E611" s="307">
        <f t="shared" ca="1" si="270"/>
        <v>7.5511910630963186E-2</v>
      </c>
      <c r="F611" s="304">
        <f t="shared" ca="1" si="271"/>
        <v>0.38337633138056704</v>
      </c>
      <c r="G611" s="306">
        <f t="shared" ca="1" si="272"/>
        <v>4.1505101113152412</v>
      </c>
      <c r="H611" s="307">
        <f t="shared" ca="1" si="273"/>
        <v>-109.16196058302432</v>
      </c>
      <c r="I611" s="304">
        <f t="shared" ca="1" si="274"/>
        <v>109.24083656084791</v>
      </c>
      <c r="J611" s="306">
        <f t="shared" ca="1" si="275"/>
        <v>847.0484485488912</v>
      </c>
      <c r="K611" s="307">
        <f t="shared" ca="1" si="276"/>
        <v>-5.1231711530933115</v>
      </c>
      <c r="L611" s="304">
        <f t="shared" ca="1" si="261"/>
        <v>847.06394154853945</v>
      </c>
      <c r="M611" s="306">
        <f t="shared" ca="1" si="277"/>
        <v>-1.5327930537342593</v>
      </c>
      <c r="N611" s="304">
        <f t="shared" ca="1" si="278"/>
        <v>-87.822572845942261</v>
      </c>
      <c r="P611" s="310">
        <f t="shared" ca="1" si="279"/>
        <v>23</v>
      </c>
      <c r="Q611" s="304">
        <f t="shared" ca="1" si="280"/>
        <v>0</v>
      </c>
      <c r="R611" s="306">
        <f t="shared" ca="1" si="281"/>
        <v>0</v>
      </c>
      <c r="S611" s="307">
        <f t="shared" ca="1" si="282"/>
        <v>4.5130000000000043</v>
      </c>
      <c r="T611" s="304">
        <f t="shared" ca="1" si="262"/>
        <v>44.272530000000046</v>
      </c>
      <c r="U611" s="311">
        <f t="shared" ca="1" si="263"/>
        <v>0</v>
      </c>
      <c r="V611" s="306">
        <f t="shared" ca="1" si="264"/>
        <v>1.2256277492696015</v>
      </c>
      <c r="W611" s="304">
        <f t="shared" ca="1" si="265"/>
        <v>44.645592993774024</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-8.9738221250804884E-2</v>
      </c>
      <c r="AH611" s="304">
        <f t="shared" ca="1" si="289"/>
        <v>-9.8926549064466176</v>
      </c>
    </row>
    <row r="612" spans="1:34" x14ac:dyDescent="0.2">
      <c r="A612" s="347">
        <f t="shared" ca="1" si="267"/>
        <v>1E-4</v>
      </c>
      <c r="B612" s="304">
        <f t="shared" ca="1" si="268"/>
        <v>42.300500000000348</v>
      </c>
      <c r="D612" s="306">
        <f t="shared" ca="1" si="269"/>
        <v>-0.37586312577979691</v>
      </c>
      <c r="E612" s="307">
        <f t="shared" ca="1" si="270"/>
        <v>7.5521205966790461E-2</v>
      </c>
      <c r="F612" s="304">
        <f t="shared" ca="1" si="271"/>
        <v>0.38337519725673158</v>
      </c>
      <c r="G612" s="306">
        <f t="shared" ca="1" si="272"/>
        <v>4.1504725250026633</v>
      </c>
      <c r="H612" s="307">
        <f t="shared" ca="1" si="273"/>
        <v>-109.16195303090373</v>
      </c>
      <c r="I612" s="304">
        <f t="shared" ca="1" si="274"/>
        <v>109.24082758612749</v>
      </c>
      <c r="J612" s="306">
        <f t="shared" ca="1" si="275"/>
        <v>847.0484485488912</v>
      </c>
      <c r="K612" s="307">
        <f t="shared" ca="1" si="276"/>
        <v>-5.134087348774008</v>
      </c>
      <c r="L612" s="304">
        <f t="shared" ca="1" si="261"/>
        <v>847.06400764168257</v>
      </c>
      <c r="M612" s="306">
        <f t="shared" ca="1" si="277"/>
        <v>-1.5327933949275518</v>
      </c>
      <c r="N612" s="304">
        <f t="shared" ca="1" si="278"/>
        <v>-87.82259239487793</v>
      </c>
      <c r="P612" s="310">
        <f t="shared" ca="1" si="279"/>
        <v>23</v>
      </c>
      <c r="Q612" s="304">
        <f t="shared" ca="1" si="280"/>
        <v>0</v>
      </c>
      <c r="R612" s="306">
        <f t="shared" ca="1" si="281"/>
        <v>0</v>
      </c>
      <c r="S612" s="307">
        <f t="shared" ca="1" si="282"/>
        <v>4.5130000000000043</v>
      </c>
      <c r="T612" s="304">
        <f t="shared" ca="1" si="262"/>
        <v>44.272530000000046</v>
      </c>
      <c r="U612" s="311">
        <f t="shared" ca="1" si="263"/>
        <v>0</v>
      </c>
      <c r="V612" s="306">
        <f t="shared" ca="1" si="264"/>
        <v>1.2256290871896542</v>
      </c>
      <c r="W612" s="304">
        <f t="shared" ca="1" si="265"/>
        <v>44.645634394049409</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-8.9747267794749064E-2</v>
      </c>
      <c r="AH612" s="304">
        <f t="shared" ca="1" si="289"/>
        <v>-9.8926640801626373</v>
      </c>
    </row>
    <row r="613" spans="1:34" x14ac:dyDescent="0.2">
      <c r="A613" s="347">
        <f t="shared" ca="1" si="267"/>
        <v>1E-4</v>
      </c>
      <c r="B613" s="304">
        <f t="shared" ca="1" si="268"/>
        <v>42.300600000000351</v>
      </c>
      <c r="D613" s="306">
        <f t="shared" ca="1" si="269"/>
        <v>-0.37586010144450605</v>
      </c>
      <c r="E613" s="307">
        <f t="shared" ca="1" si="270"/>
        <v>7.5530501144459805E-2</v>
      </c>
      <c r="F613" s="304">
        <f t="shared" ca="1" si="271"/>
        <v>0.38337406336502161</v>
      </c>
      <c r="G613" s="306">
        <f t="shared" ca="1" si="272"/>
        <v>4.150434938992519</v>
      </c>
      <c r="H613" s="307">
        <f t="shared" ca="1" si="273"/>
        <v>-109.16194547785362</v>
      </c>
      <c r="I613" s="304">
        <f t="shared" ca="1" si="274"/>
        <v>109.24081861050244</v>
      </c>
      <c r="J613" s="306">
        <f t="shared" ca="1" si="275"/>
        <v>847.0484485488912</v>
      </c>
      <c r="K613" s="307">
        <f t="shared" ca="1" si="276"/>
        <v>-5.1450035436994455</v>
      </c>
      <c r="L613" s="304">
        <f t="shared" ca="1" si="261"/>
        <v>847.06407387549393</v>
      </c>
      <c r="M613" s="306">
        <f t="shared" ca="1" si="277"/>
        <v>-1.5327937361178106</v>
      </c>
      <c r="N613" s="304">
        <f t="shared" ca="1" si="278"/>
        <v>-87.822611943639757</v>
      </c>
      <c r="P613" s="310">
        <f t="shared" ca="1" si="279"/>
        <v>23</v>
      </c>
      <c r="Q613" s="304">
        <f t="shared" ca="1" si="280"/>
        <v>0</v>
      </c>
      <c r="R613" s="306">
        <f t="shared" ca="1" si="281"/>
        <v>0</v>
      </c>
      <c r="S613" s="307">
        <f t="shared" ca="1" si="282"/>
        <v>4.5130000000000043</v>
      </c>
      <c r="T613" s="304">
        <f t="shared" ca="1" si="262"/>
        <v>44.272530000000046</v>
      </c>
      <c r="U613" s="311">
        <f t="shared" ca="1" si="263"/>
        <v>0</v>
      </c>
      <c r="V613" s="306">
        <f t="shared" ca="1" si="264"/>
        <v>1.225630425111075</v>
      </c>
      <c r="W613" s="304">
        <f t="shared" ca="1" si="265"/>
        <v>44.64567579361978</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-8.9756314184745278E-2</v>
      </c>
      <c r="AH613" s="304">
        <f t="shared" ca="1" si="289"/>
        <v>-9.8926732537224389</v>
      </c>
    </row>
    <row r="614" spans="1:34" x14ac:dyDescent="0.2">
      <c r="A614" s="347">
        <f t="shared" ca="1" si="267"/>
        <v>1E-4</v>
      </c>
      <c r="B614" s="304">
        <f t="shared" ca="1" si="268"/>
        <v>42.300700000000354</v>
      </c>
      <c r="D614" s="306">
        <f t="shared" ca="1" si="269"/>
        <v>-0.37585707712697153</v>
      </c>
      <c r="E614" s="307">
        <f t="shared" ca="1" si="270"/>
        <v>7.5539796163969442E-2</v>
      </c>
      <c r="F614" s="304">
        <f t="shared" ca="1" si="271"/>
        <v>0.38337292970542958</v>
      </c>
      <c r="G614" s="306">
        <f t="shared" ca="1" si="272"/>
        <v>4.1503973532848066</v>
      </c>
      <c r="H614" s="307">
        <f t="shared" ca="1" si="273"/>
        <v>-109.16193792387401</v>
      </c>
      <c r="I614" s="304">
        <f t="shared" ca="1" si="274"/>
        <v>109.24080963397276</v>
      </c>
      <c r="J614" s="306">
        <f t="shared" ca="1" si="275"/>
        <v>847.0484485488912</v>
      </c>
      <c r="K614" s="307">
        <f t="shared" ca="1" si="276"/>
        <v>-5.1559197378695316</v>
      </c>
      <c r="L614" s="304">
        <f t="shared" ca="1" si="261"/>
        <v>847.06414024997355</v>
      </c>
      <c r="M614" s="306">
        <f t="shared" ca="1" si="277"/>
        <v>-1.5327940773050355</v>
      </c>
      <c r="N614" s="304">
        <f t="shared" ca="1" si="278"/>
        <v>-87.822631492227771</v>
      </c>
      <c r="P614" s="310">
        <f t="shared" ca="1" si="279"/>
        <v>23</v>
      </c>
      <c r="Q614" s="304">
        <f t="shared" ca="1" si="280"/>
        <v>0</v>
      </c>
      <c r="R614" s="306">
        <f t="shared" ca="1" si="281"/>
        <v>0</v>
      </c>
      <c r="S614" s="307">
        <f t="shared" ca="1" si="282"/>
        <v>4.5130000000000043</v>
      </c>
      <c r="T614" s="304">
        <f t="shared" ca="1" si="262"/>
        <v>44.272530000000046</v>
      </c>
      <c r="U614" s="311">
        <f t="shared" ca="1" si="263"/>
        <v>0</v>
      </c>
      <c r="V614" s="306">
        <f t="shared" ca="1" si="264"/>
        <v>1.225631763033864</v>
      </c>
      <c r="W614" s="304">
        <f t="shared" ca="1" si="265"/>
        <v>44.645717192485151</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-8.976536042079708E-2</v>
      </c>
      <c r="AH614" s="304">
        <f t="shared" ca="1" si="289"/>
        <v>-9.8926824271260223</v>
      </c>
    </row>
    <row r="615" spans="1:34" x14ac:dyDescent="0.2">
      <c r="A615" s="347">
        <f t="shared" ca="1" si="267"/>
        <v>1E-4</v>
      </c>
      <c r="B615" s="304">
        <f t="shared" ca="1" si="268"/>
        <v>42.300800000000358</v>
      </c>
      <c r="D615" s="306">
        <f t="shared" ca="1" si="269"/>
        <v>-0.37585405282719364</v>
      </c>
      <c r="E615" s="307">
        <f t="shared" ca="1" si="270"/>
        <v>7.5549091025322923E-2</v>
      </c>
      <c r="F615" s="304">
        <f t="shared" ca="1" si="271"/>
        <v>0.3833717962779466</v>
      </c>
      <c r="G615" s="306">
        <f t="shared" ca="1" si="272"/>
        <v>4.1503597678795243</v>
      </c>
      <c r="H615" s="307">
        <f t="shared" ca="1" si="273"/>
        <v>-109.1619303689649</v>
      </c>
      <c r="I615" s="304">
        <f t="shared" ca="1" si="274"/>
        <v>109.24080065653847</v>
      </c>
      <c r="J615" s="306">
        <f t="shared" ca="1" si="275"/>
        <v>847.0484485488912</v>
      </c>
      <c r="K615" s="307">
        <f t="shared" ca="1" si="276"/>
        <v>-5.1668359312841732</v>
      </c>
      <c r="L615" s="304">
        <f t="shared" ca="1" si="261"/>
        <v>847.06420676512141</v>
      </c>
      <c r="M615" s="306">
        <f t="shared" ca="1" si="277"/>
        <v>-1.5327944184892268</v>
      </c>
      <c r="N615" s="304">
        <f t="shared" ca="1" si="278"/>
        <v>-87.822651040641972</v>
      </c>
      <c r="P615" s="310">
        <f t="shared" ca="1" si="279"/>
        <v>23</v>
      </c>
      <c r="Q615" s="304">
        <f t="shared" ca="1" si="280"/>
        <v>0</v>
      </c>
      <c r="R615" s="306">
        <f t="shared" ca="1" si="281"/>
        <v>0</v>
      </c>
      <c r="S615" s="307">
        <f t="shared" ca="1" si="282"/>
        <v>4.5130000000000043</v>
      </c>
      <c r="T615" s="304">
        <f t="shared" ca="1" si="262"/>
        <v>44.272530000000046</v>
      </c>
      <c r="U615" s="311">
        <f t="shared" ca="1" si="263"/>
        <v>0</v>
      </c>
      <c r="V615" s="306">
        <f t="shared" ca="1" si="264"/>
        <v>1.225633100958021</v>
      </c>
      <c r="W615" s="304">
        <f t="shared" ca="1" si="265"/>
        <v>44.645758590645528</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-8.9774406502904469E-2</v>
      </c>
      <c r="AH615" s="304">
        <f t="shared" ca="1" si="289"/>
        <v>-9.8926916003733893</v>
      </c>
    </row>
    <row r="616" spans="1:34" x14ac:dyDescent="0.2">
      <c r="A616" s="347">
        <f t="shared" ca="1" si="267"/>
        <v>1E-4</v>
      </c>
      <c r="B616" s="304">
        <f t="shared" ca="1" si="268"/>
        <v>42.300900000000361</v>
      </c>
      <c r="D616" s="306">
        <f t="shared" ca="1" si="269"/>
        <v>-0.37585102854517055</v>
      </c>
      <c r="E616" s="307">
        <f t="shared" ca="1" si="270"/>
        <v>7.5558385728522026E-2</v>
      </c>
      <c r="F616" s="304">
        <f t="shared" ca="1" si="271"/>
        <v>0.38337066308256129</v>
      </c>
      <c r="G616" s="306">
        <f t="shared" ca="1" si="272"/>
        <v>4.1503221827766694</v>
      </c>
      <c r="H616" s="307">
        <f t="shared" ca="1" si="273"/>
        <v>-109.16192281312632</v>
      </c>
      <c r="I616" s="304">
        <f t="shared" ca="1" si="274"/>
        <v>109.24079167819959</v>
      </c>
      <c r="J616" s="306">
        <f t="shared" ca="1" si="275"/>
        <v>847.0484485488912</v>
      </c>
      <c r="K616" s="307">
        <f t="shared" ca="1" si="276"/>
        <v>-5.1777521239432778</v>
      </c>
      <c r="L616" s="304">
        <f t="shared" ca="1" si="261"/>
        <v>847.06427342093741</v>
      </c>
      <c r="M616" s="306">
        <f t="shared" ca="1" si="277"/>
        <v>-1.5327947596703846</v>
      </c>
      <c r="N616" s="304">
        <f t="shared" ca="1" si="278"/>
        <v>-87.82267058888236</v>
      </c>
      <c r="P616" s="310">
        <f t="shared" ca="1" si="279"/>
        <v>23</v>
      </c>
      <c r="Q616" s="304">
        <f t="shared" ca="1" si="280"/>
        <v>0</v>
      </c>
      <c r="R616" s="306">
        <f t="shared" ca="1" si="281"/>
        <v>0</v>
      </c>
      <c r="S616" s="307">
        <f t="shared" ca="1" si="282"/>
        <v>4.5130000000000043</v>
      </c>
      <c r="T616" s="304">
        <f t="shared" ca="1" si="262"/>
        <v>44.272530000000046</v>
      </c>
      <c r="U616" s="311">
        <f t="shared" ca="1" si="263"/>
        <v>0</v>
      </c>
      <c r="V616" s="306">
        <f t="shared" ca="1" si="264"/>
        <v>1.2256344388835467</v>
      </c>
      <c r="W616" s="304">
        <f t="shared" ca="1" si="265"/>
        <v>44.64579998810094</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-8.9783452431069222E-2</v>
      </c>
      <c r="AH616" s="304">
        <f t="shared" ca="1" si="289"/>
        <v>-9.8927007734645436</v>
      </c>
    </row>
    <row r="617" spans="1:34" x14ac:dyDescent="0.2">
      <c r="A617" s="347">
        <f t="shared" ca="1" si="267"/>
        <v>1E-4</v>
      </c>
      <c r="B617" s="304">
        <f t="shared" ca="1" si="268"/>
        <v>42.301000000000364</v>
      </c>
      <c r="D617" s="306">
        <f t="shared" ca="1" si="269"/>
        <v>-0.37584800428090265</v>
      </c>
      <c r="E617" s="307">
        <f t="shared" ca="1" si="270"/>
        <v>7.5567680273575633E-2</v>
      </c>
      <c r="F617" s="304">
        <f t="shared" ca="1" si="271"/>
        <v>0.383369530119266</v>
      </c>
      <c r="G617" s="306">
        <f t="shared" ca="1" si="272"/>
        <v>4.1502845979762411</v>
      </c>
      <c r="H617" s="307">
        <f t="shared" ca="1" si="273"/>
        <v>-109.1619152563583</v>
      </c>
      <c r="I617" s="304">
        <f t="shared" ca="1" si="274"/>
        <v>109.24078269895611</v>
      </c>
      <c r="J617" s="306">
        <f t="shared" ca="1" si="275"/>
        <v>847.0484485488912</v>
      </c>
      <c r="K617" s="307">
        <f t="shared" ca="1" si="276"/>
        <v>-5.1886683158467521</v>
      </c>
      <c r="L617" s="304">
        <f t="shared" ca="1" si="261"/>
        <v>847.06434021742143</v>
      </c>
      <c r="M617" s="306">
        <f t="shared" ca="1" si="277"/>
        <v>-1.5327951008485086</v>
      </c>
      <c r="N617" s="304">
        <f t="shared" ca="1" si="278"/>
        <v>-87.822690136948935</v>
      </c>
      <c r="P617" s="310">
        <f t="shared" ca="1" si="279"/>
        <v>23</v>
      </c>
      <c r="Q617" s="304">
        <f t="shared" ca="1" si="280"/>
        <v>0</v>
      </c>
      <c r="R617" s="306">
        <f t="shared" ca="1" si="281"/>
        <v>0</v>
      </c>
      <c r="S617" s="307">
        <f t="shared" ca="1" si="282"/>
        <v>4.5130000000000043</v>
      </c>
      <c r="T617" s="304">
        <f t="shared" ca="1" si="262"/>
        <v>44.272530000000046</v>
      </c>
      <c r="U617" s="311">
        <f t="shared" ca="1" si="263"/>
        <v>0</v>
      </c>
      <c r="V617" s="306">
        <f t="shared" ca="1" si="264"/>
        <v>1.2256357768104411</v>
      </c>
      <c r="W617" s="304">
        <f t="shared" ca="1" si="265"/>
        <v>44.645841384851401</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-8.979249820530022E-2</v>
      </c>
      <c r="AH617" s="304">
        <f t="shared" ca="1" si="289"/>
        <v>-9.8927099463994903</v>
      </c>
    </row>
    <row r="618" spans="1:34" x14ac:dyDescent="0.2">
      <c r="A618" s="347">
        <f t="shared" ca="1" si="267"/>
        <v>1E-4</v>
      </c>
      <c r="B618" s="304">
        <f t="shared" ca="1" si="268"/>
        <v>42.301100000000368</v>
      </c>
      <c r="D618" s="306">
        <f t="shared" ca="1" si="269"/>
        <v>-0.37584498003439254</v>
      </c>
      <c r="E618" s="307">
        <f t="shared" ca="1" si="270"/>
        <v>7.557697466048019E-2</v>
      </c>
      <c r="F618" s="304">
        <f t="shared" ca="1" si="271"/>
        <v>0.38336839738805256</v>
      </c>
      <c r="G618" s="306">
        <f t="shared" ca="1" si="272"/>
        <v>4.1502470134782374</v>
      </c>
      <c r="H618" s="307">
        <f t="shared" ca="1" si="273"/>
        <v>-109.16190769866083</v>
      </c>
      <c r="I618" s="304">
        <f t="shared" ca="1" si="274"/>
        <v>109.24077371880809</v>
      </c>
      <c r="J618" s="306">
        <f t="shared" ca="1" si="275"/>
        <v>847.0484485488912</v>
      </c>
      <c r="K618" s="307">
        <f t="shared" ca="1" si="276"/>
        <v>-5.199584506994503</v>
      </c>
      <c r="L618" s="304">
        <f t="shared" ca="1" si="261"/>
        <v>847.06440715457336</v>
      </c>
      <c r="M618" s="306">
        <f t="shared" ca="1" si="277"/>
        <v>-1.5327954420235992</v>
      </c>
      <c r="N618" s="304">
        <f t="shared" ca="1" si="278"/>
        <v>-87.822709684841698</v>
      </c>
      <c r="P618" s="310">
        <f t="shared" ca="1" si="279"/>
        <v>23</v>
      </c>
      <c r="Q618" s="304">
        <f t="shared" ca="1" si="280"/>
        <v>0</v>
      </c>
      <c r="R618" s="306">
        <f t="shared" ca="1" si="281"/>
        <v>0</v>
      </c>
      <c r="S618" s="307">
        <f t="shared" ca="1" si="282"/>
        <v>4.5130000000000043</v>
      </c>
      <c r="T618" s="304">
        <f t="shared" ca="1" si="262"/>
        <v>44.272530000000046</v>
      </c>
      <c r="U618" s="311">
        <f t="shared" ca="1" si="263"/>
        <v>0</v>
      </c>
      <c r="V618" s="306">
        <f t="shared" ca="1" si="264"/>
        <v>1.2256371147387031</v>
      </c>
      <c r="W618" s="304">
        <f t="shared" ca="1" si="265"/>
        <v>44.645882780896883</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-8.9801543825595687E-2</v>
      </c>
      <c r="AH618" s="304">
        <f t="shared" ca="1" si="289"/>
        <v>-9.8927191191782313</v>
      </c>
    </row>
    <row r="619" spans="1:34" x14ac:dyDescent="0.2">
      <c r="A619" s="347">
        <f t="shared" ca="1" si="267"/>
        <v>1E-4</v>
      </c>
      <c r="B619" s="304">
        <f t="shared" ca="1" si="268"/>
        <v>42.301200000000371</v>
      </c>
      <c r="D619" s="306">
        <f t="shared" ca="1" si="269"/>
        <v>-0.37584195580563584</v>
      </c>
      <c r="E619" s="307">
        <f t="shared" ca="1" si="270"/>
        <v>7.5586268889237473E-2</v>
      </c>
      <c r="F619" s="304">
        <f t="shared" ca="1" si="271"/>
        <v>0.38336726488890732</v>
      </c>
      <c r="G619" s="306">
        <f t="shared" ca="1" si="272"/>
        <v>4.1502094292826568</v>
      </c>
      <c r="H619" s="307">
        <f t="shared" ca="1" si="273"/>
        <v>-109.16190014003394</v>
      </c>
      <c r="I619" s="304">
        <f t="shared" ca="1" si="274"/>
        <v>109.24076473775551</v>
      </c>
      <c r="J619" s="306">
        <f t="shared" ca="1" si="275"/>
        <v>847.0484485488912</v>
      </c>
      <c r="K619" s="307">
        <f t="shared" ca="1" si="276"/>
        <v>-5.2105006973864381</v>
      </c>
      <c r="L619" s="304">
        <f t="shared" ca="1" si="261"/>
        <v>847.06447423239331</v>
      </c>
      <c r="M619" s="306">
        <f t="shared" ca="1" si="277"/>
        <v>-1.532795783195656</v>
      </c>
      <c r="N619" s="304">
        <f t="shared" ca="1" si="278"/>
        <v>-87.822729232560647</v>
      </c>
      <c r="P619" s="310">
        <f t="shared" ca="1" si="279"/>
        <v>23</v>
      </c>
      <c r="Q619" s="304">
        <f t="shared" ca="1" si="280"/>
        <v>0</v>
      </c>
      <c r="R619" s="306">
        <f t="shared" ca="1" si="281"/>
        <v>0</v>
      </c>
      <c r="S619" s="307">
        <f t="shared" ca="1" si="282"/>
        <v>4.5130000000000043</v>
      </c>
      <c r="T619" s="304">
        <f t="shared" ca="1" si="262"/>
        <v>44.272530000000046</v>
      </c>
      <c r="U619" s="311">
        <f t="shared" ca="1" si="263"/>
        <v>0</v>
      </c>
      <c r="V619" s="306">
        <f t="shared" ca="1" si="264"/>
        <v>1.2256384526683337</v>
      </c>
      <c r="W619" s="304">
        <f t="shared" ca="1" si="265"/>
        <v>44.645924176237436</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-8.9810589291953846E-2</v>
      </c>
      <c r="AH619" s="304">
        <f t="shared" ca="1" si="289"/>
        <v>-9.8927282918007631</v>
      </c>
    </row>
    <row r="620" spans="1:34" x14ac:dyDescent="0.2">
      <c r="A620" s="347">
        <f t="shared" ca="1" si="267"/>
        <v>1E-4</v>
      </c>
      <c r="B620" s="304">
        <f t="shared" ca="1" si="268"/>
        <v>42.301300000000374</v>
      </c>
      <c r="D620" s="306">
        <f t="shared" ca="1" si="269"/>
        <v>-0.37583893159463755</v>
      </c>
      <c r="E620" s="307">
        <f t="shared" ca="1" si="270"/>
        <v>7.5595562959852813E-2</v>
      </c>
      <c r="F620" s="304">
        <f t="shared" ca="1" si="271"/>
        <v>0.38336613262182628</v>
      </c>
      <c r="G620" s="306">
        <f t="shared" ca="1" si="272"/>
        <v>4.1501718453894973</v>
      </c>
      <c r="H620" s="307">
        <f t="shared" ca="1" si="273"/>
        <v>-109.16189258047764</v>
      </c>
      <c r="I620" s="304">
        <f t="shared" ca="1" si="274"/>
        <v>109.2407557557984</v>
      </c>
      <c r="J620" s="306">
        <f t="shared" ca="1" si="275"/>
        <v>847.0484485488912</v>
      </c>
      <c r="K620" s="307">
        <f t="shared" ca="1" si="276"/>
        <v>-5.221416887022464</v>
      </c>
      <c r="L620" s="304">
        <f t="shared" ca="1" si="261"/>
        <v>847.06454145088117</v>
      </c>
      <c r="M620" s="306">
        <f t="shared" ca="1" si="277"/>
        <v>-1.5327961243646795</v>
      </c>
      <c r="N620" s="304">
        <f t="shared" ca="1" si="278"/>
        <v>-87.822748780105783</v>
      </c>
      <c r="P620" s="310">
        <f t="shared" ca="1" si="279"/>
        <v>23</v>
      </c>
      <c r="Q620" s="304">
        <f t="shared" ca="1" si="280"/>
        <v>0</v>
      </c>
      <c r="R620" s="306">
        <f t="shared" ca="1" si="281"/>
        <v>0</v>
      </c>
      <c r="S620" s="307">
        <f t="shared" ca="1" si="282"/>
        <v>4.5130000000000043</v>
      </c>
      <c r="T620" s="304">
        <f t="shared" ca="1" si="262"/>
        <v>44.272530000000046</v>
      </c>
      <c r="U620" s="311">
        <f t="shared" ca="1" si="263"/>
        <v>0</v>
      </c>
      <c r="V620" s="306">
        <f t="shared" ca="1" si="264"/>
        <v>1.2256397905993326</v>
      </c>
      <c r="W620" s="304">
        <f t="shared" ca="1" si="265"/>
        <v>44.645965570873059</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-8.9819634604385357E-2</v>
      </c>
      <c r="AH620" s="304">
        <f t="shared" ca="1" si="289"/>
        <v>-9.8927374642670944</v>
      </c>
    </row>
    <row r="621" spans="1:34" x14ac:dyDescent="0.2">
      <c r="A621" s="347">
        <f t="shared" ca="1" si="267"/>
        <v>1E-4</v>
      </c>
      <c r="B621" s="304">
        <f t="shared" ca="1" si="268"/>
        <v>42.301400000000378</v>
      </c>
      <c r="D621" s="306">
        <f t="shared" ca="1" si="269"/>
        <v>-0.37583590740139361</v>
      </c>
      <c r="E621" s="307">
        <f t="shared" ca="1" si="270"/>
        <v>7.5604856872327986E-2</v>
      </c>
      <c r="F621" s="304">
        <f t="shared" ca="1" si="271"/>
        <v>0.38336500058679601</v>
      </c>
      <c r="G621" s="306">
        <f t="shared" ca="1" si="272"/>
        <v>4.1501342617987573</v>
      </c>
      <c r="H621" s="307">
        <f t="shared" ca="1" si="273"/>
        <v>-109.16188501999196</v>
      </c>
      <c r="I621" s="304">
        <f t="shared" ca="1" si="274"/>
        <v>109.24074677293679</v>
      </c>
      <c r="J621" s="306">
        <f t="shared" ca="1" si="275"/>
        <v>847.0484485488912</v>
      </c>
      <c r="K621" s="307">
        <f t="shared" ca="1" si="276"/>
        <v>-5.2323330759024875</v>
      </c>
      <c r="L621" s="304">
        <f t="shared" ca="1" si="261"/>
        <v>847.06460881003682</v>
      </c>
      <c r="M621" s="306">
        <f t="shared" ca="1" si="277"/>
        <v>-1.5327964655306694</v>
      </c>
      <c r="N621" s="304">
        <f t="shared" ca="1" si="278"/>
        <v>-87.822768327477121</v>
      </c>
      <c r="P621" s="310">
        <f t="shared" ca="1" si="279"/>
        <v>23</v>
      </c>
      <c r="Q621" s="304">
        <f t="shared" ca="1" si="280"/>
        <v>0</v>
      </c>
      <c r="R621" s="306">
        <f t="shared" ca="1" si="281"/>
        <v>0</v>
      </c>
      <c r="S621" s="307">
        <f t="shared" ca="1" si="282"/>
        <v>4.5130000000000043</v>
      </c>
      <c r="T621" s="304">
        <f t="shared" ca="1" si="262"/>
        <v>44.272530000000046</v>
      </c>
      <c r="U621" s="311">
        <f t="shared" ca="1" si="263"/>
        <v>0</v>
      </c>
      <c r="V621" s="306">
        <f t="shared" ca="1" si="264"/>
        <v>1.2256411285316993</v>
      </c>
      <c r="W621" s="304">
        <f t="shared" ca="1" si="265"/>
        <v>44.646006964803732</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-8.9828679762884889E-2</v>
      </c>
      <c r="AH621" s="304">
        <f t="shared" ca="1" si="289"/>
        <v>-9.8927466365772254</v>
      </c>
    </row>
    <row r="622" spans="1:34" x14ac:dyDescent="0.2">
      <c r="A622" s="347">
        <f t="shared" ca="1" si="267"/>
        <v>1E-4</v>
      </c>
      <c r="B622" s="304">
        <f t="shared" ca="1" si="268"/>
        <v>42.301500000000381</v>
      </c>
      <c r="D622" s="306">
        <f t="shared" ca="1" si="269"/>
        <v>-0.37583288322590624</v>
      </c>
      <c r="E622" s="307">
        <f t="shared" ca="1" si="270"/>
        <v>7.5614150626659438E-2</v>
      </c>
      <c r="F622" s="304">
        <f t="shared" ca="1" si="271"/>
        <v>0.38336386878380807</v>
      </c>
      <c r="G622" s="306">
        <f t="shared" ca="1" si="272"/>
        <v>4.150096678510435</v>
      </c>
      <c r="H622" s="307">
        <f t="shared" ca="1" si="273"/>
        <v>-109.1618774585769</v>
      </c>
      <c r="I622" s="304">
        <f t="shared" ca="1" si="274"/>
        <v>109.24073778917068</v>
      </c>
      <c r="J622" s="306">
        <f t="shared" ca="1" si="275"/>
        <v>847.0484485488912</v>
      </c>
      <c r="K622" s="307">
        <f t="shared" ca="1" si="276"/>
        <v>-5.2432492640264163</v>
      </c>
      <c r="L622" s="304">
        <f t="shared" ca="1" si="261"/>
        <v>847.06467630986015</v>
      </c>
      <c r="M622" s="306">
        <f t="shared" ca="1" si="277"/>
        <v>-1.5327968066936259</v>
      </c>
      <c r="N622" s="304">
        <f t="shared" ca="1" si="278"/>
        <v>-87.82278787467466</v>
      </c>
      <c r="P622" s="310">
        <f t="shared" ca="1" si="279"/>
        <v>23</v>
      </c>
      <c r="Q622" s="304">
        <f t="shared" ca="1" si="280"/>
        <v>0</v>
      </c>
      <c r="R622" s="306">
        <f t="shared" ca="1" si="281"/>
        <v>0</v>
      </c>
      <c r="S622" s="307">
        <f t="shared" ca="1" si="282"/>
        <v>4.5130000000000043</v>
      </c>
      <c r="T622" s="304">
        <f t="shared" ca="1" si="262"/>
        <v>44.272530000000046</v>
      </c>
      <c r="U622" s="311">
        <f t="shared" ca="1" si="263"/>
        <v>0</v>
      </c>
      <c r="V622" s="306">
        <f t="shared" ca="1" si="264"/>
        <v>1.2256424664654344</v>
      </c>
      <c r="W622" s="304">
        <f t="shared" ca="1" si="265"/>
        <v>44.646048358029525</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-8.9837724767454219E-2</v>
      </c>
      <c r="AH622" s="304">
        <f t="shared" ca="1" si="289"/>
        <v>-9.8927558087311525</v>
      </c>
    </row>
    <row r="623" spans="1:34" x14ac:dyDescent="0.2">
      <c r="A623" s="347">
        <f t="shared" ca="1" si="267"/>
        <v>1E-4</v>
      </c>
      <c r="B623" s="304">
        <f t="shared" ca="1" si="268"/>
        <v>42.301600000000384</v>
      </c>
      <c r="D623" s="306">
        <f t="shared" ca="1" si="269"/>
        <v>-0.37582985906817401</v>
      </c>
      <c r="E623" s="307">
        <f t="shared" ca="1" si="270"/>
        <v>7.562344422286138E-2</v>
      </c>
      <c r="F623" s="304">
        <f t="shared" ca="1" si="271"/>
        <v>0.38336273721285402</v>
      </c>
      <c r="G623" s="306">
        <f t="shared" ca="1" si="272"/>
        <v>4.1500590955245285</v>
      </c>
      <c r="H623" s="307">
        <f t="shared" ca="1" si="273"/>
        <v>-109.16186989623247</v>
      </c>
      <c r="I623" s="304">
        <f t="shared" ca="1" si="274"/>
        <v>109.24072880450008</v>
      </c>
      <c r="J623" s="306">
        <f t="shared" ca="1" si="275"/>
        <v>847.0484485488912</v>
      </c>
      <c r="K623" s="307">
        <f t="shared" ca="1" si="276"/>
        <v>-5.2541654513941571</v>
      </c>
      <c r="L623" s="304">
        <f t="shared" ca="1" si="261"/>
        <v>847.06474395035127</v>
      </c>
      <c r="M623" s="306">
        <f t="shared" ca="1" si="277"/>
        <v>-1.5327971478535491</v>
      </c>
      <c r="N623" s="304">
        <f t="shared" ca="1" si="278"/>
        <v>-87.8228074216984</v>
      </c>
      <c r="P623" s="310">
        <f t="shared" ca="1" si="279"/>
        <v>23</v>
      </c>
      <c r="Q623" s="304">
        <f t="shared" ca="1" si="280"/>
        <v>0</v>
      </c>
      <c r="R623" s="306">
        <f t="shared" ca="1" si="281"/>
        <v>0</v>
      </c>
      <c r="S623" s="307">
        <f t="shared" ca="1" si="282"/>
        <v>4.5130000000000043</v>
      </c>
      <c r="T623" s="304">
        <f t="shared" ca="1" si="262"/>
        <v>44.272530000000046</v>
      </c>
      <c r="U623" s="311">
        <f t="shared" ca="1" si="263"/>
        <v>0</v>
      </c>
      <c r="V623" s="306">
        <f t="shared" ca="1" si="264"/>
        <v>1.225643804400538</v>
      </c>
      <c r="W623" s="304">
        <f t="shared" ca="1" si="265"/>
        <v>44.646089750550402</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-8.9846769618102229E-2</v>
      </c>
      <c r="AH623" s="304">
        <f t="shared" ca="1" si="289"/>
        <v>-9.8927649807288898</v>
      </c>
    </row>
    <row r="624" spans="1:34" x14ac:dyDescent="0.2">
      <c r="A624" s="347">
        <f t="shared" ca="1" si="267"/>
        <v>1E-4</v>
      </c>
      <c r="B624" s="304">
        <f t="shared" ca="1" si="268"/>
        <v>42.301700000000388</v>
      </c>
      <c r="D624" s="306">
        <f t="shared" ca="1" si="269"/>
        <v>-0.37582683492819713</v>
      </c>
      <c r="E624" s="307">
        <f t="shared" ca="1" si="270"/>
        <v>7.5632737660926708E-2</v>
      </c>
      <c r="F624" s="304">
        <f t="shared" ca="1" si="271"/>
        <v>0.38336160587392276</v>
      </c>
      <c r="G624" s="306">
        <f t="shared" ca="1" si="272"/>
        <v>4.150021512841036</v>
      </c>
      <c r="H624" s="307">
        <f t="shared" ca="1" si="273"/>
        <v>-109.16186233295871</v>
      </c>
      <c r="I624" s="304">
        <f t="shared" ca="1" si="274"/>
        <v>109.240719818925</v>
      </c>
      <c r="J624" s="306">
        <f t="shared" ca="1" si="275"/>
        <v>847.0484485488912</v>
      </c>
      <c r="K624" s="307">
        <f t="shared" ca="1" si="276"/>
        <v>-5.2650816380056167</v>
      </c>
      <c r="L624" s="304">
        <f t="shared" ca="1" si="261"/>
        <v>847.06481173150996</v>
      </c>
      <c r="M624" s="306">
        <f t="shared" ca="1" si="277"/>
        <v>-1.5327974890104388</v>
      </c>
      <c r="N624" s="304">
        <f t="shared" ca="1" si="278"/>
        <v>-87.822826968548327</v>
      </c>
      <c r="P624" s="310">
        <f t="shared" ca="1" si="279"/>
        <v>23</v>
      </c>
      <c r="Q624" s="304">
        <f t="shared" ca="1" si="280"/>
        <v>0</v>
      </c>
      <c r="R624" s="306">
        <f t="shared" ca="1" si="281"/>
        <v>0</v>
      </c>
      <c r="S624" s="307">
        <f t="shared" ca="1" si="282"/>
        <v>4.5130000000000043</v>
      </c>
      <c r="T624" s="304">
        <f t="shared" ca="1" si="262"/>
        <v>44.272530000000046</v>
      </c>
      <c r="U624" s="311">
        <f t="shared" ca="1" si="263"/>
        <v>0</v>
      </c>
      <c r="V624" s="306">
        <f t="shared" ca="1" si="264"/>
        <v>1.2256451423370094</v>
      </c>
      <c r="W624" s="304">
        <f t="shared" ca="1" si="265"/>
        <v>44.646131142366364</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-8.9855814314830695E-2</v>
      </c>
      <c r="AH624" s="304">
        <f t="shared" ca="1" si="289"/>
        <v>-9.892774152570432</v>
      </c>
    </row>
    <row r="625" spans="1:34" x14ac:dyDescent="0.2">
      <c r="A625" s="347">
        <f t="shared" ca="1" si="267"/>
        <v>1E-4</v>
      </c>
      <c r="B625" s="304">
        <f t="shared" ca="1" si="268"/>
        <v>42.301800000000391</v>
      </c>
      <c r="D625" s="306">
        <f t="shared" ca="1" si="269"/>
        <v>-0.37582381080597771</v>
      </c>
      <c r="E625" s="307">
        <f t="shared" ca="1" si="270"/>
        <v>7.564203094085542E-2</v>
      </c>
      <c r="F625" s="304">
        <f t="shared" ca="1" si="271"/>
        <v>0.38336047476700658</v>
      </c>
      <c r="G625" s="306">
        <f t="shared" ca="1" si="272"/>
        <v>4.1499839304599551</v>
      </c>
      <c r="H625" s="307">
        <f t="shared" ca="1" si="273"/>
        <v>-109.16185476875562</v>
      </c>
      <c r="I625" s="304">
        <f t="shared" ca="1" si="274"/>
        <v>109.24071083244547</v>
      </c>
      <c r="J625" s="306">
        <f t="shared" ca="1" si="275"/>
        <v>847.0484485488912</v>
      </c>
      <c r="K625" s="307">
        <f t="shared" ca="1" si="276"/>
        <v>-5.2759978238607026</v>
      </c>
      <c r="L625" s="304">
        <f t="shared" ca="1" si="261"/>
        <v>847.06487965333622</v>
      </c>
      <c r="M625" s="306">
        <f t="shared" ca="1" si="277"/>
        <v>-1.532797830164295</v>
      </c>
      <c r="N625" s="304">
        <f t="shared" ca="1" si="278"/>
        <v>-87.822846515224455</v>
      </c>
      <c r="P625" s="310">
        <f t="shared" ca="1" si="279"/>
        <v>23</v>
      </c>
      <c r="Q625" s="304">
        <f t="shared" ca="1" si="280"/>
        <v>0</v>
      </c>
      <c r="R625" s="306">
        <f t="shared" ca="1" si="281"/>
        <v>0</v>
      </c>
      <c r="S625" s="307">
        <f t="shared" ca="1" si="282"/>
        <v>4.5130000000000043</v>
      </c>
      <c r="T625" s="304">
        <f t="shared" ca="1" si="262"/>
        <v>44.272530000000046</v>
      </c>
      <c r="U625" s="311">
        <f t="shared" ca="1" si="263"/>
        <v>0</v>
      </c>
      <c r="V625" s="306">
        <f t="shared" ca="1" si="264"/>
        <v>1.2256464802748492</v>
      </c>
      <c r="W625" s="304">
        <f t="shared" ca="1" si="265"/>
        <v>44.646172533477454</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-8.9864858857630736E-2</v>
      </c>
      <c r="AH625" s="304">
        <f t="shared" ca="1" si="289"/>
        <v>-9.8927833242557774</v>
      </c>
    </row>
    <row r="626" spans="1:34" x14ac:dyDescent="0.2">
      <c r="A626" s="347">
        <f t="shared" ca="1" si="267"/>
        <v>1E-4</v>
      </c>
      <c r="B626" s="304">
        <f t="shared" ca="1" si="268"/>
        <v>42.301900000000394</v>
      </c>
      <c r="D626" s="306">
        <f t="shared" ca="1" si="269"/>
        <v>-0.37582078670151436</v>
      </c>
      <c r="E626" s="307">
        <f t="shared" ca="1" si="270"/>
        <v>7.56513240626564E-2</v>
      </c>
      <c r="F626" s="304">
        <f t="shared" ca="1" si="271"/>
        <v>0.38335934389209586</v>
      </c>
      <c r="G626" s="306">
        <f t="shared" ca="1" si="272"/>
        <v>4.1499463483812846</v>
      </c>
      <c r="H626" s="307">
        <f t="shared" ca="1" si="273"/>
        <v>-109.16184720362321</v>
      </c>
      <c r="I626" s="304">
        <f t="shared" ca="1" si="274"/>
        <v>109.24070184506151</v>
      </c>
      <c r="J626" s="306">
        <f t="shared" ca="1" si="275"/>
        <v>847.0484485488912</v>
      </c>
      <c r="K626" s="307">
        <f t="shared" ca="1" si="276"/>
        <v>-5.2869140089593216</v>
      </c>
      <c r="L626" s="304">
        <f t="shared" ca="1" si="261"/>
        <v>847.06494771582993</v>
      </c>
      <c r="M626" s="306">
        <f t="shared" ca="1" si="277"/>
        <v>-1.532798171315118</v>
      </c>
      <c r="N626" s="304">
        <f t="shared" ca="1" si="278"/>
        <v>-87.822866061726785</v>
      </c>
      <c r="P626" s="310">
        <f t="shared" ca="1" si="279"/>
        <v>23</v>
      </c>
      <c r="Q626" s="304">
        <f t="shared" ca="1" si="280"/>
        <v>0</v>
      </c>
      <c r="R626" s="306">
        <f t="shared" ca="1" si="281"/>
        <v>0</v>
      </c>
      <c r="S626" s="307">
        <f t="shared" ca="1" si="282"/>
        <v>4.5130000000000043</v>
      </c>
      <c r="T626" s="304">
        <f t="shared" ca="1" si="262"/>
        <v>44.272530000000046</v>
      </c>
      <c r="U626" s="311">
        <f t="shared" ca="1" si="263"/>
        <v>0</v>
      </c>
      <c r="V626" s="306">
        <f t="shared" ca="1" si="264"/>
        <v>1.2256478182140573</v>
      </c>
      <c r="W626" s="304">
        <f t="shared" ca="1" si="265"/>
        <v>44.646213923883678</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-8.9873903246516562E-2</v>
      </c>
      <c r="AH626" s="304">
        <f t="shared" ca="1" si="289"/>
        <v>-9.8927924957849349</v>
      </c>
    </row>
    <row r="627" spans="1:34" x14ac:dyDescent="0.2">
      <c r="A627" s="347">
        <f t="shared" ca="1" si="267"/>
        <v>1E-4</v>
      </c>
      <c r="B627" s="304">
        <f t="shared" ca="1" si="268"/>
        <v>42.302000000000398</v>
      </c>
      <c r="D627" s="306">
        <f t="shared" ca="1" si="269"/>
        <v>-0.37581776261480732</v>
      </c>
      <c r="E627" s="307">
        <f t="shared" ca="1" si="270"/>
        <v>7.5660617026333199E-2</v>
      </c>
      <c r="F627" s="304">
        <f t="shared" ca="1" si="271"/>
        <v>0.38335821324918173</v>
      </c>
      <c r="G627" s="306">
        <f t="shared" ca="1" si="272"/>
        <v>4.1499087666050229</v>
      </c>
      <c r="H627" s="307">
        <f t="shared" ca="1" si="273"/>
        <v>-109.16183963756151</v>
      </c>
      <c r="I627" s="304">
        <f t="shared" ca="1" si="274"/>
        <v>109.24069285677312</v>
      </c>
      <c r="J627" s="306">
        <f t="shared" ca="1" si="275"/>
        <v>847.0484485488912</v>
      </c>
      <c r="K627" s="307">
        <f t="shared" ca="1" si="276"/>
        <v>-5.2978301933013805</v>
      </c>
      <c r="L627" s="304">
        <f t="shared" ca="1" si="261"/>
        <v>847.06501591899098</v>
      </c>
      <c r="M627" s="306">
        <f t="shared" ca="1" si="277"/>
        <v>-1.5327985124629075</v>
      </c>
      <c r="N627" s="304">
        <f t="shared" ca="1" si="278"/>
        <v>-87.822885608055316</v>
      </c>
      <c r="P627" s="310">
        <f t="shared" ca="1" si="279"/>
        <v>23</v>
      </c>
      <c r="Q627" s="304">
        <f t="shared" ca="1" si="280"/>
        <v>0</v>
      </c>
      <c r="R627" s="306">
        <f t="shared" ca="1" si="281"/>
        <v>0</v>
      </c>
      <c r="S627" s="307">
        <f t="shared" ca="1" si="282"/>
        <v>4.5130000000000043</v>
      </c>
      <c r="T627" s="304">
        <f t="shared" ca="1" si="262"/>
        <v>44.272530000000046</v>
      </c>
      <c r="U627" s="311">
        <f t="shared" ca="1" si="263"/>
        <v>0</v>
      </c>
      <c r="V627" s="306">
        <f t="shared" ca="1" si="264"/>
        <v>1.225649156154633</v>
      </c>
      <c r="W627" s="304">
        <f t="shared" ca="1" si="265"/>
        <v>44.646255313585016</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-8.9882947481488173E-2</v>
      </c>
      <c r="AH627" s="304">
        <f t="shared" ca="1" si="289"/>
        <v>-9.892801667157908</v>
      </c>
    </row>
    <row r="628" spans="1:34" x14ac:dyDescent="0.2">
      <c r="A628" s="347">
        <f t="shared" ca="1" si="267"/>
        <v>1E-4</v>
      </c>
      <c r="B628" s="304">
        <f t="shared" ca="1" si="268"/>
        <v>42.302100000000401</v>
      </c>
      <c r="D628" s="306">
        <f t="shared" ca="1" si="269"/>
        <v>-0.37581473854585662</v>
      </c>
      <c r="E628" s="307">
        <f t="shared" ca="1" si="270"/>
        <v>7.5669909831878712E-2</v>
      </c>
      <c r="F628" s="304">
        <f t="shared" ca="1" si="271"/>
        <v>0.38335708283825304</v>
      </c>
      <c r="G628" s="306">
        <f t="shared" ca="1" si="272"/>
        <v>4.1498711851311683</v>
      </c>
      <c r="H628" s="307">
        <f t="shared" ca="1" si="273"/>
        <v>-109.16183207057053</v>
      </c>
      <c r="I628" s="304">
        <f t="shared" ca="1" si="274"/>
        <v>109.24068386758032</v>
      </c>
      <c r="J628" s="306">
        <f t="shared" ca="1" si="275"/>
        <v>847.0484485488912</v>
      </c>
      <c r="K628" s="307">
        <f t="shared" ca="1" si="276"/>
        <v>-5.3087463768867869</v>
      </c>
      <c r="L628" s="304">
        <f t="shared" ca="1" si="261"/>
        <v>847.0650842628196</v>
      </c>
      <c r="M628" s="306">
        <f t="shared" ca="1" si="277"/>
        <v>-1.532798853607664</v>
      </c>
      <c r="N628" s="304">
        <f t="shared" ca="1" si="278"/>
        <v>-87.822905154210062</v>
      </c>
      <c r="P628" s="310">
        <f t="shared" ca="1" si="279"/>
        <v>23</v>
      </c>
      <c r="Q628" s="304">
        <f t="shared" ca="1" si="280"/>
        <v>0</v>
      </c>
      <c r="R628" s="306">
        <f t="shared" ca="1" si="281"/>
        <v>0</v>
      </c>
      <c r="S628" s="307">
        <f t="shared" ca="1" si="282"/>
        <v>4.5130000000000043</v>
      </c>
      <c r="T628" s="304">
        <f t="shared" ca="1" si="262"/>
        <v>44.272530000000046</v>
      </c>
      <c r="U628" s="311">
        <f t="shared" ca="1" si="263"/>
        <v>0</v>
      </c>
      <c r="V628" s="306">
        <f t="shared" ca="1" si="264"/>
        <v>1.2256504940965776</v>
      </c>
      <c r="W628" s="304">
        <f t="shared" ca="1" si="265"/>
        <v>44.646296702581509</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-8.9891991562540241E-2</v>
      </c>
      <c r="AH628" s="304">
        <f t="shared" ca="1" si="289"/>
        <v>-9.8928108383746896</v>
      </c>
    </row>
    <row r="629" spans="1:34" x14ac:dyDescent="0.2">
      <c r="A629" s="347">
        <f t="shared" ca="1" si="267"/>
        <v>1E-4</v>
      </c>
      <c r="B629" s="304">
        <f t="shared" ca="1" si="268"/>
        <v>42.302200000000404</v>
      </c>
      <c r="D629" s="306">
        <f t="shared" ca="1" si="269"/>
        <v>-0.37581171449466078</v>
      </c>
      <c r="E629" s="307">
        <f t="shared" ca="1" si="270"/>
        <v>7.5679202479303598E-2</v>
      </c>
      <c r="F629" s="304">
        <f t="shared" ca="1" si="271"/>
        <v>0.3833559526593005</v>
      </c>
      <c r="G629" s="306">
        <f t="shared" ca="1" si="272"/>
        <v>4.1498336039597188</v>
      </c>
      <c r="H629" s="307">
        <f t="shared" ca="1" si="273"/>
        <v>-109.16182450265028</v>
      </c>
      <c r="I629" s="304">
        <f t="shared" ca="1" si="274"/>
        <v>109.24067487748312</v>
      </c>
      <c r="J629" s="306">
        <f t="shared" ca="1" si="275"/>
        <v>847.0484485488912</v>
      </c>
      <c r="K629" s="307">
        <f t="shared" ca="1" si="276"/>
        <v>-5.3196625597154483</v>
      </c>
      <c r="L629" s="304">
        <f t="shared" ca="1" si="261"/>
        <v>847.06515274731532</v>
      </c>
      <c r="M629" s="306">
        <f t="shared" ca="1" si="277"/>
        <v>-1.5327991947493871</v>
      </c>
      <c r="N629" s="304">
        <f t="shared" ca="1" si="278"/>
        <v>-87.82292470019101</v>
      </c>
      <c r="P629" s="310">
        <f t="shared" ca="1" si="279"/>
        <v>23</v>
      </c>
      <c r="Q629" s="304">
        <f t="shared" ca="1" si="280"/>
        <v>0</v>
      </c>
      <c r="R629" s="306">
        <f t="shared" ca="1" si="281"/>
        <v>0</v>
      </c>
      <c r="S629" s="307">
        <f t="shared" ca="1" si="282"/>
        <v>4.5130000000000043</v>
      </c>
      <c r="T629" s="304">
        <f t="shared" ca="1" si="262"/>
        <v>44.272530000000046</v>
      </c>
      <c r="U629" s="311">
        <f t="shared" ca="1" si="263"/>
        <v>0</v>
      </c>
      <c r="V629" s="306">
        <f t="shared" ca="1" si="264"/>
        <v>1.2256518320398901</v>
      </c>
      <c r="W629" s="304">
        <f t="shared" ca="1" si="265"/>
        <v>44.646338090873158</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-8.9901035489683423E-2</v>
      </c>
      <c r="AH629" s="304">
        <f t="shared" ca="1" si="289"/>
        <v>-9.8928200094352903</v>
      </c>
    </row>
    <row r="630" spans="1:34" x14ac:dyDescent="0.2">
      <c r="A630" s="347">
        <f t="shared" ca="1" si="267"/>
        <v>1E-4</v>
      </c>
      <c r="B630" s="304">
        <f t="shared" ca="1" si="268"/>
        <v>42.302300000000407</v>
      </c>
      <c r="D630" s="306">
        <f t="shared" ca="1" si="269"/>
        <v>-0.37580869046122212</v>
      </c>
      <c r="E630" s="307">
        <f t="shared" ca="1" si="270"/>
        <v>7.5688494968606079E-2</v>
      </c>
      <c r="F630" s="304">
        <f t="shared" ca="1" si="271"/>
        <v>0.38335482271231619</v>
      </c>
      <c r="G630" s="306">
        <f t="shared" ca="1" si="272"/>
        <v>4.1497960230906727</v>
      </c>
      <c r="H630" s="307">
        <f t="shared" ca="1" si="273"/>
        <v>-109.16181693380078</v>
      </c>
      <c r="I630" s="304">
        <f t="shared" ca="1" si="274"/>
        <v>109.24066588648155</v>
      </c>
      <c r="J630" s="306">
        <f t="shared" ca="1" si="275"/>
        <v>847.0484485488912</v>
      </c>
      <c r="K630" s="307">
        <f t="shared" ca="1" si="276"/>
        <v>-5.3305787417872708</v>
      </c>
      <c r="L630" s="304">
        <f t="shared" ca="1" si="261"/>
        <v>847.06522137247839</v>
      </c>
      <c r="M630" s="306">
        <f t="shared" ca="1" si="277"/>
        <v>-1.532799535888077</v>
      </c>
      <c r="N630" s="304">
        <f t="shared" ca="1" si="278"/>
        <v>-87.822944245998173</v>
      </c>
      <c r="P630" s="310">
        <f t="shared" ca="1" si="279"/>
        <v>23</v>
      </c>
      <c r="Q630" s="304">
        <f t="shared" ca="1" si="280"/>
        <v>0</v>
      </c>
      <c r="R630" s="306">
        <f t="shared" ca="1" si="281"/>
        <v>0</v>
      </c>
      <c r="S630" s="307">
        <f t="shared" ca="1" si="282"/>
        <v>4.5130000000000043</v>
      </c>
      <c r="T630" s="304">
        <f t="shared" ca="1" si="262"/>
        <v>44.272530000000046</v>
      </c>
      <c r="U630" s="311">
        <f t="shared" ca="1" si="263"/>
        <v>0</v>
      </c>
      <c r="V630" s="306">
        <f t="shared" ca="1" si="264"/>
        <v>1.225653169984571</v>
      </c>
      <c r="W630" s="304">
        <f t="shared" ca="1" si="265"/>
        <v>44.646379478459991</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-8.9910079262914167E-2</v>
      </c>
      <c r="AH630" s="304">
        <f t="shared" ca="1" si="289"/>
        <v>-9.8928291803397101</v>
      </c>
    </row>
    <row r="631" spans="1:34" x14ac:dyDescent="0.2">
      <c r="A631" s="347">
        <f t="shared" ca="1" si="267"/>
        <v>1E-4</v>
      </c>
      <c r="B631" s="304">
        <f t="shared" ca="1" si="268"/>
        <v>42.302400000000411</v>
      </c>
      <c r="D631" s="306">
        <f t="shared" ca="1" si="269"/>
        <v>-0.37580566644553898</v>
      </c>
      <c r="E631" s="307">
        <f t="shared" ca="1" si="270"/>
        <v>7.5697787299796815E-2</v>
      </c>
      <c r="F631" s="304">
        <f t="shared" ca="1" si="271"/>
        <v>0.38335369299729066</v>
      </c>
      <c r="G631" s="306">
        <f t="shared" ca="1" si="272"/>
        <v>4.1497584425240284</v>
      </c>
      <c r="H631" s="307">
        <f t="shared" ca="1" si="273"/>
        <v>-109.16180936402205</v>
      </c>
      <c r="I631" s="304">
        <f t="shared" ca="1" si="274"/>
        <v>109.24065689457562</v>
      </c>
      <c r="J631" s="306">
        <f t="shared" ca="1" si="275"/>
        <v>847.0484485488912</v>
      </c>
      <c r="K631" s="307">
        <f t="shared" ca="1" si="276"/>
        <v>-5.3414949231021618</v>
      </c>
      <c r="L631" s="304">
        <f t="shared" ca="1" si="261"/>
        <v>847.06529013830868</v>
      </c>
      <c r="M631" s="306">
        <f t="shared" ca="1" si="277"/>
        <v>-1.5327998770237337</v>
      </c>
      <c r="N631" s="304">
        <f t="shared" ca="1" si="278"/>
        <v>-87.822963791631537</v>
      </c>
      <c r="P631" s="310">
        <f t="shared" ca="1" si="279"/>
        <v>23</v>
      </c>
      <c r="Q631" s="304">
        <f t="shared" ca="1" si="280"/>
        <v>0</v>
      </c>
      <c r="R631" s="306">
        <f t="shared" ca="1" si="281"/>
        <v>0</v>
      </c>
      <c r="S631" s="307">
        <f t="shared" ca="1" si="282"/>
        <v>4.5130000000000043</v>
      </c>
      <c r="T631" s="304">
        <f t="shared" ca="1" si="262"/>
        <v>44.272530000000046</v>
      </c>
      <c r="U631" s="311">
        <f t="shared" ca="1" si="263"/>
        <v>0</v>
      </c>
      <c r="V631" s="306">
        <f t="shared" ca="1" si="264"/>
        <v>1.2256545079306194</v>
      </c>
      <c r="W631" s="304">
        <f t="shared" ca="1" si="265"/>
        <v>44.646420865341966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-8.9919122882244906E-2</v>
      </c>
      <c r="AH631" s="304">
        <f t="shared" ca="1" si="289"/>
        <v>-9.8928383510879563</v>
      </c>
    </row>
    <row r="632" spans="1:34" x14ac:dyDescent="0.2">
      <c r="A632" s="347">
        <f t="shared" ca="1" si="267"/>
        <v>1E-4</v>
      </c>
      <c r="B632" s="304">
        <f t="shared" ca="1" si="268"/>
        <v>42.302500000000414</v>
      </c>
      <c r="D632" s="306">
        <f t="shared" ca="1" si="269"/>
        <v>-0.37580264244761347</v>
      </c>
      <c r="E632" s="307">
        <f t="shared" ca="1" si="270"/>
        <v>7.5707079472861594E-2</v>
      </c>
      <c r="F632" s="304">
        <f t="shared" ca="1" si="271"/>
        <v>0.38335256351421337</v>
      </c>
      <c r="G632" s="306">
        <f t="shared" ca="1" si="272"/>
        <v>4.1497208622597839</v>
      </c>
      <c r="H632" s="307">
        <f t="shared" ca="1" si="273"/>
        <v>-109.1618017933141</v>
      </c>
      <c r="I632" s="304">
        <f t="shared" ca="1" si="274"/>
        <v>109.24064790176534</v>
      </c>
      <c r="J632" s="306">
        <f t="shared" ca="1" si="275"/>
        <v>847.0484485488912</v>
      </c>
      <c r="K632" s="307">
        <f t="shared" ca="1" si="276"/>
        <v>-5.352411103660029</v>
      </c>
      <c r="L632" s="304">
        <f t="shared" ca="1" si="261"/>
        <v>847.06535904480609</v>
      </c>
      <c r="M632" s="306">
        <f t="shared" ca="1" si="277"/>
        <v>-1.5328002181563571</v>
      </c>
      <c r="N632" s="304">
        <f t="shared" ca="1" si="278"/>
        <v>-87.822983337091117</v>
      </c>
      <c r="P632" s="310">
        <f t="shared" ca="1" si="279"/>
        <v>23</v>
      </c>
      <c r="Q632" s="304">
        <f t="shared" ca="1" si="280"/>
        <v>0</v>
      </c>
      <c r="R632" s="306">
        <f t="shared" ca="1" si="281"/>
        <v>0</v>
      </c>
      <c r="S632" s="307">
        <f t="shared" ca="1" si="282"/>
        <v>4.5130000000000043</v>
      </c>
      <c r="T632" s="304">
        <f t="shared" ca="1" si="262"/>
        <v>44.272530000000046</v>
      </c>
      <c r="U632" s="311">
        <f t="shared" ca="1" si="263"/>
        <v>0</v>
      </c>
      <c r="V632" s="306">
        <f t="shared" ca="1" si="264"/>
        <v>1.2256558458780364</v>
      </c>
      <c r="W632" s="304">
        <f t="shared" ca="1" si="265"/>
        <v>44.646462251519154</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-8.9928166347661431E-2</v>
      </c>
      <c r="AH632" s="304">
        <f t="shared" ca="1" si="289"/>
        <v>-9.892847521680018</v>
      </c>
    </row>
    <row r="633" spans="1:34" x14ac:dyDescent="0.2">
      <c r="A633" s="347">
        <f t="shared" ca="1" si="267"/>
        <v>1E-4</v>
      </c>
      <c r="B633" s="304">
        <f t="shared" ca="1" si="268"/>
        <v>42.302600000000417</v>
      </c>
      <c r="D633" s="306">
        <f t="shared" ca="1" si="269"/>
        <v>-0.3757996184674442</v>
      </c>
      <c r="E633" s="307">
        <f t="shared" ca="1" si="270"/>
        <v>7.5716371487818179E-2</v>
      </c>
      <c r="F633" s="304">
        <f t="shared" ca="1" si="271"/>
        <v>0.38335143426307655</v>
      </c>
      <c r="G633" s="306">
        <f t="shared" ca="1" si="272"/>
        <v>4.1496832822979375</v>
      </c>
      <c r="H633" s="307">
        <f t="shared" ca="1" si="273"/>
        <v>-109.16179422167694</v>
      </c>
      <c r="I633" s="304">
        <f t="shared" ca="1" si="274"/>
        <v>109.24063890805073</v>
      </c>
      <c r="J633" s="306">
        <f t="shared" ca="1" si="275"/>
        <v>847.0484485488912</v>
      </c>
      <c r="K633" s="307">
        <f t="shared" ca="1" si="276"/>
        <v>-5.3633272834607784</v>
      </c>
      <c r="L633" s="304">
        <f t="shared" ca="1" si="261"/>
        <v>847.06542809197038</v>
      </c>
      <c r="M633" s="306">
        <f t="shared" ca="1" si="277"/>
        <v>-1.5328005592859477</v>
      </c>
      <c r="N633" s="304">
        <f t="shared" ca="1" si="278"/>
        <v>-87.823002882376926</v>
      </c>
      <c r="P633" s="310">
        <f t="shared" ca="1" si="279"/>
        <v>23</v>
      </c>
      <c r="Q633" s="304">
        <f t="shared" ca="1" si="280"/>
        <v>0</v>
      </c>
      <c r="R633" s="306">
        <f t="shared" ca="1" si="281"/>
        <v>0</v>
      </c>
      <c r="S633" s="307">
        <f t="shared" ca="1" si="282"/>
        <v>4.5130000000000043</v>
      </c>
      <c r="T633" s="304">
        <f t="shared" ca="1" si="262"/>
        <v>44.272530000000046</v>
      </c>
      <c r="U633" s="311">
        <f t="shared" ca="1" si="263"/>
        <v>0</v>
      </c>
      <c r="V633" s="306">
        <f t="shared" ca="1" si="264"/>
        <v>1.2256571838268213</v>
      </c>
      <c r="W633" s="304">
        <f t="shared" ca="1" si="265"/>
        <v>44.646503636991504</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-8.9937209659181505E-2</v>
      </c>
      <c r="AH633" s="304">
        <f t="shared" ca="1" si="289"/>
        <v>-9.8928566921159113</v>
      </c>
    </row>
    <row r="634" spans="1:34" x14ac:dyDescent="0.2">
      <c r="A634" s="347">
        <f t="shared" ca="1" si="267"/>
        <v>1E-4</v>
      </c>
      <c r="B634" s="304">
        <f t="shared" ca="1" si="268"/>
        <v>42.302700000000421</v>
      </c>
      <c r="D634" s="306">
        <f t="shared" ca="1" si="269"/>
        <v>-0.37579659450502878</v>
      </c>
      <c r="E634" s="307">
        <f t="shared" ca="1" si="270"/>
        <v>7.572566334465769E-2</v>
      </c>
      <c r="F634" s="304">
        <f t="shared" ca="1" si="271"/>
        <v>0.38335030524386632</v>
      </c>
      <c r="G634" s="306">
        <f t="shared" ca="1" si="272"/>
        <v>4.1496457026384874</v>
      </c>
      <c r="H634" s="307">
        <f t="shared" ca="1" si="273"/>
        <v>-109.16178664911061</v>
      </c>
      <c r="I634" s="304">
        <f t="shared" ca="1" si="274"/>
        <v>109.24062991343179</v>
      </c>
      <c r="J634" s="306">
        <f t="shared" ca="1" si="275"/>
        <v>847.0484485488912</v>
      </c>
      <c r="K634" s="307">
        <f t="shared" ca="1" si="276"/>
        <v>-5.3742434625043174</v>
      </c>
      <c r="L634" s="304">
        <f t="shared" ca="1" si="261"/>
        <v>847.06549727980178</v>
      </c>
      <c r="M634" s="306">
        <f t="shared" ca="1" si="277"/>
        <v>-1.5328009004125049</v>
      </c>
      <c r="N634" s="304">
        <f t="shared" ca="1" si="278"/>
        <v>-87.823022427488937</v>
      </c>
      <c r="P634" s="310">
        <f t="shared" ca="1" si="279"/>
        <v>23</v>
      </c>
      <c r="Q634" s="304">
        <f t="shared" ca="1" si="280"/>
        <v>0</v>
      </c>
      <c r="R634" s="306">
        <f t="shared" ca="1" si="281"/>
        <v>0</v>
      </c>
      <c r="S634" s="307">
        <f t="shared" ca="1" si="282"/>
        <v>4.5130000000000043</v>
      </c>
      <c r="T634" s="304">
        <f t="shared" ca="1" si="262"/>
        <v>44.272530000000046</v>
      </c>
      <c r="U634" s="311">
        <f t="shared" ca="1" si="263"/>
        <v>0</v>
      </c>
      <c r="V634" s="306">
        <f t="shared" ca="1" si="264"/>
        <v>1.2256585217769747</v>
      </c>
      <c r="W634" s="304">
        <f t="shared" ca="1" si="265"/>
        <v>44.646545021759081</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-8.9946252816792693E-2</v>
      </c>
      <c r="AH634" s="304">
        <f t="shared" ca="1" si="289"/>
        <v>-9.8928658623956256</v>
      </c>
    </row>
    <row r="635" spans="1:34" x14ac:dyDescent="0.2">
      <c r="A635" s="347">
        <f t="shared" ca="1" si="267"/>
        <v>1E-4</v>
      </c>
      <c r="B635" s="304">
        <f t="shared" ca="1" si="268"/>
        <v>42.302800000000424</v>
      </c>
      <c r="D635" s="306">
        <f t="shared" ca="1" si="269"/>
        <v>-0.37579357056037244</v>
      </c>
      <c r="E635" s="307">
        <f t="shared" ca="1" si="270"/>
        <v>7.5734955043390784E-2</v>
      </c>
      <c r="F635" s="304">
        <f t="shared" ca="1" si="271"/>
        <v>0.3833491764565799</v>
      </c>
      <c r="G635" s="306">
        <f t="shared" ca="1" si="272"/>
        <v>4.149608123281431</v>
      </c>
      <c r="H635" s="307">
        <f t="shared" ca="1" si="273"/>
        <v>-109.1617790756151</v>
      </c>
      <c r="I635" s="304">
        <f t="shared" ca="1" si="274"/>
        <v>109.24062091790856</v>
      </c>
      <c r="J635" s="306">
        <f t="shared" ca="1" si="275"/>
        <v>847.0484485488912</v>
      </c>
      <c r="K635" s="307">
        <f t="shared" ca="1" si="276"/>
        <v>-5.3851596407905538</v>
      </c>
      <c r="L635" s="304">
        <f t="shared" ca="1" si="261"/>
        <v>847.06556660830006</v>
      </c>
      <c r="M635" s="306">
        <f t="shared" ca="1" si="277"/>
        <v>-1.5328012415360293</v>
      </c>
      <c r="N635" s="304">
        <f t="shared" ca="1" si="278"/>
        <v>-87.823041972427177</v>
      </c>
      <c r="P635" s="310">
        <f t="shared" ca="1" si="279"/>
        <v>23</v>
      </c>
      <c r="Q635" s="304">
        <f t="shared" ca="1" si="280"/>
        <v>0</v>
      </c>
      <c r="R635" s="306">
        <f t="shared" ca="1" si="281"/>
        <v>0</v>
      </c>
      <c r="S635" s="307">
        <f t="shared" ca="1" si="282"/>
        <v>4.5130000000000043</v>
      </c>
      <c r="T635" s="304">
        <f t="shared" ca="1" si="262"/>
        <v>44.272530000000046</v>
      </c>
      <c r="U635" s="311">
        <f t="shared" ca="1" si="263"/>
        <v>0</v>
      </c>
      <c r="V635" s="306">
        <f t="shared" ca="1" si="264"/>
        <v>1.225659859728496</v>
      </c>
      <c r="W635" s="304">
        <f t="shared" ca="1" si="265"/>
        <v>44.646586405821864</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-8.9955295820510983E-2</v>
      </c>
      <c r="AH635" s="304">
        <f t="shared" ca="1" si="289"/>
        <v>-9.892875032519175</v>
      </c>
    </row>
    <row r="636" spans="1:34" x14ac:dyDescent="0.2">
      <c r="A636" s="347">
        <f t="shared" ca="1" si="267"/>
        <v>1E-4</v>
      </c>
      <c r="B636" s="304">
        <f t="shared" ca="1" si="268"/>
        <v>42.302900000000427</v>
      </c>
      <c r="D636" s="306">
        <f t="shared" ca="1" si="269"/>
        <v>-0.37579054663347078</v>
      </c>
      <c r="E636" s="307">
        <f t="shared" ca="1" si="270"/>
        <v>7.5744246584013908E-2</v>
      </c>
      <c r="F636" s="304">
        <f t="shared" ca="1" si="271"/>
        <v>0.38334804790120253</v>
      </c>
      <c r="G636" s="306">
        <f t="shared" ca="1" si="272"/>
        <v>4.1495705442267674</v>
      </c>
      <c r="H636" s="307">
        <f t="shared" ca="1" si="273"/>
        <v>-109.16177150119044</v>
      </c>
      <c r="I636" s="304">
        <f t="shared" ca="1" si="274"/>
        <v>109.24061192148106</v>
      </c>
      <c r="J636" s="306">
        <f t="shared" ca="1" si="275"/>
        <v>847.0484485488912</v>
      </c>
      <c r="K636" s="307">
        <f t="shared" ca="1" si="276"/>
        <v>-5.3960758183193942</v>
      </c>
      <c r="L636" s="304">
        <f t="shared" ca="1" si="261"/>
        <v>847.06563607746511</v>
      </c>
      <c r="M636" s="306">
        <f t="shared" ca="1" si="277"/>
        <v>-1.5328015826565202</v>
      </c>
      <c r="N636" s="304">
        <f t="shared" ca="1" si="278"/>
        <v>-87.823061517191618</v>
      </c>
      <c r="P636" s="310">
        <f t="shared" ca="1" si="279"/>
        <v>23</v>
      </c>
      <c r="Q636" s="304">
        <f t="shared" ca="1" si="280"/>
        <v>0</v>
      </c>
      <c r="R636" s="306">
        <f t="shared" ca="1" si="281"/>
        <v>0</v>
      </c>
      <c r="S636" s="307">
        <f t="shared" ca="1" si="282"/>
        <v>4.5130000000000043</v>
      </c>
      <c r="T636" s="304">
        <f t="shared" ca="1" si="262"/>
        <v>44.272530000000046</v>
      </c>
      <c r="U636" s="311">
        <f t="shared" ca="1" si="263"/>
        <v>0</v>
      </c>
      <c r="V636" s="306">
        <f t="shared" ca="1" si="264"/>
        <v>1.2256611976813854</v>
      </c>
      <c r="W636" s="304">
        <f t="shared" ca="1" si="265"/>
        <v>44.646627789179895</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-8.9964338670327493E-2</v>
      </c>
      <c r="AH636" s="304">
        <f t="shared" ca="1" si="289"/>
        <v>-9.8928842024865542</v>
      </c>
    </row>
    <row r="637" spans="1:34" x14ac:dyDescent="0.2">
      <c r="A637" s="347">
        <f t="shared" ca="1" si="267"/>
        <v>1E-4</v>
      </c>
      <c r="B637" s="304">
        <f t="shared" ca="1" si="268"/>
        <v>42.303000000000431</v>
      </c>
      <c r="D637" s="306">
        <f t="shared" ca="1" si="269"/>
        <v>-0.37578752272432897</v>
      </c>
      <c r="E637" s="307">
        <f t="shared" ca="1" si="270"/>
        <v>7.5753537966537721E-2</v>
      </c>
      <c r="F637" s="304">
        <f t="shared" ca="1" si="271"/>
        <v>0.38334691957773148</v>
      </c>
      <c r="G637" s="306">
        <f t="shared" ca="1" si="272"/>
        <v>4.1495329654744948</v>
      </c>
      <c r="H637" s="307">
        <f t="shared" ca="1" si="273"/>
        <v>-109.16176392583665</v>
      </c>
      <c r="I637" s="304">
        <f t="shared" ca="1" si="274"/>
        <v>109.24060292414927</v>
      </c>
      <c r="J637" s="306">
        <f t="shared" ca="1" si="275"/>
        <v>847.0484485488912</v>
      </c>
      <c r="K637" s="307">
        <f t="shared" ca="1" si="276"/>
        <v>-5.4069919950907455</v>
      </c>
      <c r="L637" s="304">
        <f t="shared" ca="1" si="261"/>
        <v>847.06570568729705</v>
      </c>
      <c r="M637" s="306">
        <f t="shared" ca="1" si="277"/>
        <v>-1.5328019237739785</v>
      </c>
      <c r="N637" s="304">
        <f t="shared" ca="1" si="278"/>
        <v>-87.82308106178229</v>
      </c>
      <c r="P637" s="310">
        <f t="shared" ca="1" si="279"/>
        <v>23</v>
      </c>
      <c r="Q637" s="304">
        <f t="shared" ca="1" si="280"/>
        <v>0</v>
      </c>
      <c r="R637" s="306">
        <f t="shared" ca="1" si="281"/>
        <v>0</v>
      </c>
      <c r="S637" s="307">
        <f t="shared" ca="1" si="282"/>
        <v>4.5130000000000043</v>
      </c>
      <c r="T637" s="304">
        <f t="shared" ca="1" si="262"/>
        <v>44.272530000000046</v>
      </c>
      <c r="U637" s="311">
        <f t="shared" ca="1" si="263"/>
        <v>0</v>
      </c>
      <c r="V637" s="306">
        <f t="shared" ca="1" si="264"/>
        <v>1.2256625356356428</v>
      </c>
      <c r="W637" s="304">
        <f t="shared" ca="1" si="265"/>
        <v>44.646669171833139</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-8.9973381366258209E-2</v>
      </c>
      <c r="AH637" s="304">
        <f t="shared" ca="1" si="289"/>
        <v>-9.8928933722977739</v>
      </c>
    </row>
    <row r="638" spans="1:34" x14ac:dyDescent="0.2">
      <c r="A638" s="347">
        <f t="shared" ca="1" si="267"/>
        <v>1E-4</v>
      </c>
      <c r="B638" s="304">
        <f t="shared" ca="1" si="268"/>
        <v>42.303100000000434</v>
      </c>
      <c r="D638" s="306">
        <f t="shared" ca="1" si="269"/>
        <v>-0.37578449883294018</v>
      </c>
      <c r="E638" s="307">
        <f t="shared" ca="1" si="270"/>
        <v>7.576282919095334E-2</v>
      </c>
      <c r="F638" s="304">
        <f t="shared" ca="1" si="271"/>
        <v>0.38334579148614845</v>
      </c>
      <c r="G638" s="306">
        <f t="shared" ca="1" si="272"/>
        <v>4.1494953870246114</v>
      </c>
      <c r="H638" s="307">
        <f t="shared" ca="1" si="273"/>
        <v>-109.16175634955373</v>
      </c>
      <c r="I638" s="304">
        <f t="shared" ca="1" si="274"/>
        <v>109.24059392591325</v>
      </c>
      <c r="J638" s="306">
        <f t="shared" ca="1" si="275"/>
        <v>847.0484485488912</v>
      </c>
      <c r="K638" s="307">
        <f t="shared" ca="1" si="276"/>
        <v>-5.4179081711045152</v>
      </c>
      <c r="L638" s="304">
        <f t="shared" ca="1" si="261"/>
        <v>847.06577543779565</v>
      </c>
      <c r="M638" s="306">
        <f t="shared" ca="1" si="277"/>
        <v>-1.5328022648884037</v>
      </c>
      <c r="N638" s="304">
        <f t="shared" ca="1" si="278"/>
        <v>-87.823100606199176</v>
      </c>
      <c r="P638" s="310">
        <f t="shared" ca="1" si="279"/>
        <v>23</v>
      </c>
      <c r="Q638" s="304">
        <f t="shared" ca="1" si="280"/>
        <v>0</v>
      </c>
      <c r="R638" s="306">
        <f t="shared" ca="1" si="281"/>
        <v>0</v>
      </c>
      <c r="S638" s="307">
        <f t="shared" ca="1" si="282"/>
        <v>4.5130000000000043</v>
      </c>
      <c r="T638" s="304">
        <f t="shared" ca="1" si="262"/>
        <v>44.272530000000046</v>
      </c>
      <c r="U638" s="311">
        <f t="shared" ca="1" si="263"/>
        <v>0</v>
      </c>
      <c r="V638" s="306">
        <f t="shared" ca="1" si="264"/>
        <v>1.2256638735912682</v>
      </c>
      <c r="W638" s="304">
        <f t="shared" ca="1" si="265"/>
        <v>44.646710553781638</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-8.9982423908288922E-2</v>
      </c>
      <c r="AH638" s="304">
        <f t="shared" ca="1" si="289"/>
        <v>-9.8929025419528251</v>
      </c>
    </row>
    <row r="639" spans="1:34" x14ac:dyDescent="0.2">
      <c r="A639" s="347">
        <f t="shared" ca="1" si="267"/>
        <v>1E-4</v>
      </c>
      <c r="B639" s="304">
        <f t="shared" ca="1" si="268"/>
        <v>42.303200000000437</v>
      </c>
      <c r="D639" s="306">
        <f t="shared" ca="1" si="269"/>
        <v>-0.37578147495930947</v>
      </c>
      <c r="E639" s="307">
        <f t="shared" ca="1" si="270"/>
        <v>7.5772120257271425E-2</v>
      </c>
      <c r="F639" s="304">
        <f t="shared" ca="1" si="271"/>
        <v>0.38334466362645053</v>
      </c>
      <c r="G639" s="306">
        <f t="shared" ca="1" si="272"/>
        <v>4.1494578088771155</v>
      </c>
      <c r="H639" s="307">
        <f t="shared" ca="1" si="273"/>
        <v>-109.1617487723417</v>
      </c>
      <c r="I639" s="304">
        <f t="shared" ca="1" si="274"/>
        <v>109.24058492677295</v>
      </c>
      <c r="J639" s="306">
        <f t="shared" ca="1" si="275"/>
        <v>847.0484485488912</v>
      </c>
      <c r="K639" s="307">
        <f t="shared" ca="1" si="276"/>
        <v>-5.4288243463606101</v>
      </c>
      <c r="L639" s="304">
        <f t="shared" ca="1" si="261"/>
        <v>847.0658453289609</v>
      </c>
      <c r="M639" s="306">
        <f t="shared" ca="1" si="277"/>
        <v>-1.5328026059997959</v>
      </c>
      <c r="N639" s="304">
        <f t="shared" ca="1" si="278"/>
        <v>-87.823120150442307</v>
      </c>
      <c r="P639" s="310">
        <f t="shared" ca="1" si="279"/>
        <v>23</v>
      </c>
      <c r="Q639" s="304">
        <f t="shared" ca="1" si="280"/>
        <v>0</v>
      </c>
      <c r="R639" s="306">
        <f t="shared" ca="1" si="281"/>
        <v>0</v>
      </c>
      <c r="S639" s="307">
        <f t="shared" ca="1" si="282"/>
        <v>4.5130000000000043</v>
      </c>
      <c r="T639" s="304">
        <f t="shared" ca="1" si="262"/>
        <v>44.272530000000046</v>
      </c>
      <c r="U639" s="311">
        <f t="shared" ca="1" si="263"/>
        <v>0</v>
      </c>
      <c r="V639" s="306">
        <f t="shared" ca="1" si="264"/>
        <v>1.2256652115482616</v>
      </c>
      <c r="W639" s="304">
        <f t="shared" ca="1" si="265"/>
        <v>44.646751935025364</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-8.9991466296433842E-2</v>
      </c>
      <c r="AH639" s="304">
        <f t="shared" ca="1" si="289"/>
        <v>-9.8929117114517169</v>
      </c>
    </row>
    <row r="640" spans="1:34" x14ac:dyDescent="0.2">
      <c r="A640" s="347">
        <f t="shared" ca="1" si="267"/>
        <v>1E-4</v>
      </c>
      <c r="B640" s="304">
        <f t="shared" ca="1" si="268"/>
        <v>42.303300000000441</v>
      </c>
      <c r="D640" s="306">
        <f t="shared" ca="1" si="269"/>
        <v>-0.37577845110343455</v>
      </c>
      <c r="E640" s="307">
        <f t="shared" ca="1" si="270"/>
        <v>7.5781411165483092E-2</v>
      </c>
      <c r="F640" s="304">
        <f t="shared" ca="1" si="271"/>
        <v>0.38334353599862403</v>
      </c>
      <c r="G640" s="306">
        <f t="shared" ca="1" si="272"/>
        <v>4.1494202310320052</v>
      </c>
      <c r="H640" s="307">
        <f t="shared" ca="1" si="273"/>
        <v>-109.16174119420057</v>
      </c>
      <c r="I640" s="304">
        <f t="shared" ca="1" si="274"/>
        <v>109.24057592672845</v>
      </c>
      <c r="J640" s="306">
        <f t="shared" ca="1" si="275"/>
        <v>847.0484485488912</v>
      </c>
      <c r="K640" s="307">
        <f t="shared" ca="1" si="276"/>
        <v>-5.4397405208589369</v>
      </c>
      <c r="L640" s="304">
        <f t="shared" ca="1" si="261"/>
        <v>847.06591536079281</v>
      </c>
      <c r="M640" s="306">
        <f t="shared" ca="1" si="277"/>
        <v>-1.5328029471081552</v>
      </c>
      <c r="N640" s="304">
        <f t="shared" ca="1" si="278"/>
        <v>-87.823139694511653</v>
      </c>
      <c r="P640" s="310">
        <f t="shared" ca="1" si="279"/>
        <v>23</v>
      </c>
      <c r="Q640" s="304">
        <f t="shared" ca="1" si="280"/>
        <v>0</v>
      </c>
      <c r="R640" s="306">
        <f t="shared" ca="1" si="281"/>
        <v>0</v>
      </c>
      <c r="S640" s="307">
        <f t="shared" ca="1" si="282"/>
        <v>4.5130000000000043</v>
      </c>
      <c r="T640" s="304">
        <f t="shared" ca="1" si="262"/>
        <v>44.272530000000046</v>
      </c>
      <c r="U640" s="311">
        <f t="shared" ca="1" si="263"/>
        <v>0</v>
      </c>
      <c r="V640" s="306">
        <f t="shared" ca="1" si="264"/>
        <v>1.2256665495066232</v>
      </c>
      <c r="W640" s="304">
        <f t="shared" ca="1" si="265"/>
        <v>44.646793315564373</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-9.000050853068231E-2</v>
      </c>
      <c r="AH640" s="304">
        <f t="shared" ca="1" si="289"/>
        <v>-9.8929208807944438</v>
      </c>
    </row>
    <row r="641" spans="1:34" x14ac:dyDescent="0.2">
      <c r="A641" s="347">
        <f t="shared" ca="1" si="267"/>
        <v>1E-4</v>
      </c>
      <c r="B641" s="304">
        <f t="shared" ca="1" si="268"/>
        <v>42.303400000000444</v>
      </c>
      <c r="D641" s="306">
        <f t="shared" ca="1" si="269"/>
        <v>-0.37577542726531632</v>
      </c>
      <c r="E641" s="307">
        <f t="shared" ca="1" si="270"/>
        <v>7.5790701915600778E-2</v>
      </c>
      <c r="F641" s="304">
        <f t="shared" ca="1" si="271"/>
        <v>0.38334240860266233</v>
      </c>
      <c r="G641" s="306">
        <f t="shared" ca="1" si="272"/>
        <v>4.1493826534892788</v>
      </c>
      <c r="H641" s="307">
        <f t="shared" ca="1" si="273"/>
        <v>-109.16173361513039</v>
      </c>
      <c r="I641" s="304">
        <f t="shared" ca="1" si="274"/>
        <v>109.24056692577976</v>
      </c>
      <c r="J641" s="306">
        <f t="shared" ca="1" si="275"/>
        <v>847.0484485488912</v>
      </c>
      <c r="K641" s="307">
        <f t="shared" ca="1" si="276"/>
        <v>-5.4506566945994033</v>
      </c>
      <c r="L641" s="304">
        <f t="shared" ca="1" si="261"/>
        <v>847.06598553329115</v>
      </c>
      <c r="M641" s="306">
        <f t="shared" ca="1" si="277"/>
        <v>-1.5328032882134814</v>
      </c>
      <c r="N641" s="304">
        <f t="shared" ca="1" si="278"/>
        <v>-87.823159238407214</v>
      </c>
      <c r="P641" s="310">
        <f t="shared" ca="1" si="279"/>
        <v>23</v>
      </c>
      <c r="Q641" s="304">
        <f t="shared" ca="1" si="280"/>
        <v>0</v>
      </c>
      <c r="R641" s="306">
        <f t="shared" ca="1" si="281"/>
        <v>0</v>
      </c>
      <c r="S641" s="307">
        <f t="shared" ca="1" si="282"/>
        <v>4.5130000000000043</v>
      </c>
      <c r="T641" s="304">
        <f t="shared" ca="1" si="262"/>
        <v>44.272530000000046</v>
      </c>
      <c r="U641" s="311">
        <f t="shared" ca="1" si="263"/>
        <v>0</v>
      </c>
      <c r="V641" s="306">
        <f t="shared" ca="1" si="264"/>
        <v>1.2256678874663531</v>
      </c>
      <c r="W641" s="304">
        <f t="shared" ca="1" si="265"/>
        <v>44.646834695398688</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-9.0009550611048539E-2</v>
      </c>
      <c r="AH641" s="304">
        <f t="shared" ca="1" si="289"/>
        <v>-9.8929300499810164</v>
      </c>
    </row>
    <row r="642" spans="1:34" x14ac:dyDescent="0.2">
      <c r="A642" s="347">
        <f t="shared" ca="1" si="267"/>
        <v>1E-4</v>
      </c>
      <c r="B642" s="304">
        <f t="shared" ca="1" si="268"/>
        <v>42.303500000000447</v>
      </c>
      <c r="D642" s="306">
        <f t="shared" ca="1" si="269"/>
        <v>-0.37577240344495733</v>
      </c>
      <c r="E642" s="307">
        <f t="shared" ca="1" si="270"/>
        <v>7.5799992507635139E-2</v>
      </c>
      <c r="F642" s="304">
        <f t="shared" ca="1" si="271"/>
        <v>0.38334128143856011</v>
      </c>
      <c r="G642" s="306">
        <f t="shared" ca="1" si="272"/>
        <v>4.1493450762489346</v>
      </c>
      <c r="H642" s="307">
        <f t="shared" ca="1" si="273"/>
        <v>-109.16172603513114</v>
      </c>
      <c r="I642" s="304">
        <f t="shared" ca="1" si="274"/>
        <v>109.24055792392686</v>
      </c>
      <c r="J642" s="306">
        <f t="shared" ca="1" si="275"/>
        <v>847.0484485488912</v>
      </c>
      <c r="K642" s="307">
        <f t="shared" ca="1" si="276"/>
        <v>-5.461572867581916</v>
      </c>
      <c r="L642" s="304">
        <f t="shared" ca="1" si="261"/>
        <v>847.06605584645604</v>
      </c>
      <c r="M642" s="306">
        <f t="shared" ca="1" si="277"/>
        <v>-1.532803629315775</v>
      </c>
      <c r="N642" s="304">
        <f t="shared" ca="1" si="278"/>
        <v>-87.823178782129006</v>
      </c>
      <c r="P642" s="310">
        <f t="shared" ca="1" si="279"/>
        <v>23</v>
      </c>
      <c r="Q642" s="304">
        <f t="shared" ca="1" si="280"/>
        <v>0</v>
      </c>
      <c r="R642" s="306">
        <f t="shared" ca="1" si="281"/>
        <v>0</v>
      </c>
      <c r="S642" s="307">
        <f t="shared" ca="1" si="282"/>
        <v>4.5130000000000043</v>
      </c>
      <c r="T642" s="304">
        <f t="shared" ca="1" si="262"/>
        <v>44.272530000000046</v>
      </c>
      <c r="U642" s="311">
        <f t="shared" ca="1" si="263"/>
        <v>0</v>
      </c>
      <c r="V642" s="306">
        <f t="shared" ca="1" si="264"/>
        <v>1.2256692254274508</v>
      </c>
      <c r="W642" s="304">
        <f t="shared" ca="1" si="265"/>
        <v>44.646876074528258</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-9.0018592537539632E-2</v>
      </c>
      <c r="AH642" s="304">
        <f t="shared" ca="1" si="289"/>
        <v>-9.8929392190114438</v>
      </c>
    </row>
    <row r="643" spans="1:34" x14ac:dyDescent="0.2">
      <c r="A643" s="347">
        <f t="shared" ca="1" si="267"/>
        <v>1E-4</v>
      </c>
      <c r="B643" s="304">
        <f t="shared" ca="1" si="268"/>
        <v>42.303600000000451</v>
      </c>
      <c r="D643" s="306">
        <f t="shared" ca="1" si="269"/>
        <v>-0.37576937964235296</v>
      </c>
      <c r="E643" s="307">
        <f t="shared" ca="1" si="270"/>
        <v>7.5809282941568412E-2</v>
      </c>
      <c r="F643" s="304">
        <f t="shared" ca="1" si="271"/>
        <v>0.38334015450629949</v>
      </c>
      <c r="G643" s="306">
        <f t="shared" ca="1" si="272"/>
        <v>4.1493074993109706</v>
      </c>
      <c r="H643" s="307">
        <f t="shared" ca="1" si="273"/>
        <v>-109.16171845420284</v>
      </c>
      <c r="I643" s="304">
        <f t="shared" ca="1" si="274"/>
        <v>109.24054892116978</v>
      </c>
      <c r="J643" s="306">
        <f t="shared" ca="1" si="275"/>
        <v>847.0484485488912</v>
      </c>
      <c r="K643" s="307">
        <f t="shared" ca="1" si="276"/>
        <v>-5.4724890398063826</v>
      </c>
      <c r="L643" s="304">
        <f t="shared" ca="1" si="261"/>
        <v>847.06612630028735</v>
      </c>
      <c r="M643" s="306">
        <f t="shared" ca="1" si="277"/>
        <v>-1.5328039704150358</v>
      </c>
      <c r="N643" s="304">
        <f t="shared" ca="1" si="278"/>
        <v>-87.823198325677055</v>
      </c>
      <c r="P643" s="310">
        <f t="shared" ca="1" si="279"/>
        <v>23</v>
      </c>
      <c r="Q643" s="304">
        <f t="shared" ca="1" si="280"/>
        <v>0</v>
      </c>
      <c r="R643" s="306">
        <f t="shared" ca="1" si="281"/>
        <v>0</v>
      </c>
      <c r="S643" s="307">
        <f t="shared" ca="1" si="282"/>
        <v>4.5130000000000043</v>
      </c>
      <c r="T643" s="304">
        <f t="shared" ca="1" si="262"/>
        <v>44.272530000000046</v>
      </c>
      <c r="U643" s="311">
        <f t="shared" ca="1" si="263"/>
        <v>0</v>
      </c>
      <c r="V643" s="306">
        <f t="shared" ca="1" si="264"/>
        <v>1.2256705633899165</v>
      </c>
      <c r="W643" s="304">
        <f t="shared" ca="1" si="265"/>
        <v>44.646917452953119</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-9.0027634310143156E-2</v>
      </c>
      <c r="AH643" s="304">
        <f t="shared" ca="1" si="289"/>
        <v>-9.8929483878857116</v>
      </c>
    </row>
    <row r="644" spans="1:34" x14ac:dyDescent="0.2">
      <c r="A644" s="347">
        <f t="shared" ca="1" si="267"/>
        <v>1E-4</v>
      </c>
      <c r="B644" s="304">
        <f t="shared" ca="1" si="268"/>
        <v>42.303700000000454</v>
      </c>
      <c r="D644" s="306">
        <f t="shared" ca="1" si="269"/>
        <v>-0.37576635585750379</v>
      </c>
      <c r="E644" s="307">
        <f t="shared" ca="1" si="270"/>
        <v>7.5818573217413032E-2</v>
      </c>
      <c r="F644" s="304">
        <f t="shared" ca="1" si="271"/>
        <v>0.38333902780587364</v>
      </c>
      <c r="G644" s="306">
        <f t="shared" ca="1" si="272"/>
        <v>4.1492699226753853</v>
      </c>
      <c r="H644" s="307">
        <f t="shared" ca="1" si="273"/>
        <v>-109.16171087234552</v>
      </c>
      <c r="I644" s="304">
        <f t="shared" ca="1" si="274"/>
        <v>109.24053991750856</v>
      </c>
      <c r="J644" s="306">
        <f t="shared" ca="1" si="275"/>
        <v>847.0484485488912</v>
      </c>
      <c r="K644" s="307">
        <f t="shared" ca="1" si="276"/>
        <v>-5.4834052112727099</v>
      </c>
      <c r="L644" s="304">
        <f t="shared" ref="L644:L707" ca="1" si="290">SQRT(pos_x^2+pos_z^2)</f>
        <v>847.06619689478487</v>
      </c>
      <c r="M644" s="306">
        <f t="shared" ca="1" si="277"/>
        <v>-1.5328043115112635</v>
      </c>
      <c r="N644" s="304">
        <f t="shared" ca="1" si="278"/>
        <v>-87.823217869051305</v>
      </c>
      <c r="P644" s="310">
        <f t="shared" ca="1" si="279"/>
        <v>23</v>
      </c>
      <c r="Q644" s="304">
        <f t="shared" ca="1" si="280"/>
        <v>0</v>
      </c>
      <c r="R644" s="306">
        <f t="shared" ca="1" si="281"/>
        <v>0</v>
      </c>
      <c r="S644" s="307">
        <f t="shared" ca="1" si="282"/>
        <v>4.5130000000000043</v>
      </c>
      <c r="T644" s="304">
        <f t="shared" ref="T644:T707" ca="1" si="291">m*g</f>
        <v>44.272530000000046</v>
      </c>
      <c r="U644" s="311">
        <f t="shared" ref="U644:U707" ca="1" si="292">IF(pos_xz&lt;L_rampe,Poids*COS(Beta),0)</f>
        <v>0</v>
      </c>
      <c r="V644" s="306">
        <f t="shared" ref="V644:V707" ca="1" si="293">Rho_moyen*(20000-Alt_rampe-pos_z)/(20000+Alt_rampe+pos_z)</f>
        <v>1.22567190135375</v>
      </c>
      <c r="W644" s="304">
        <f t="shared" ref="W644:W707" ca="1" si="294">1/2*Rho*Sref*Cx*vit_xz^2</f>
        <v>44.646958830673292</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-9.0036675928867993E-2</v>
      </c>
      <c r="AH644" s="304">
        <f t="shared" ca="1" si="289"/>
        <v>-9.8929575566038288</v>
      </c>
    </row>
    <row r="645" spans="1:34" x14ac:dyDescent="0.2">
      <c r="A645" s="347">
        <f t="shared" ref="A645:A708" ca="1" si="296">IF(B644+0.01&lt;=T_ini+ROUNDUP(Temps_fin_propu,0), 0.01, IF(K644&gt;0, 0.1, 0.0001))</f>
        <v>1E-4</v>
      </c>
      <c r="B645" s="304">
        <f t="shared" ref="B645:B708" ca="1" si="297">B644+pas</f>
        <v>42.303800000000457</v>
      </c>
      <c r="D645" s="306">
        <f t="shared" ref="D645:D708" ca="1" si="298">IF(AND(L644&lt;L_rampe,Poussee&lt;Poids*SIN(M644)),0,(-W644+Poussee)/m*COS(M644)-U644/m*SIN(M644))</f>
        <v>-0.37576333209041463</v>
      </c>
      <c r="E645" s="307">
        <f t="shared" ref="E645:E708" ca="1" si="299">IF(AND(L644&lt;L_rampe,Poussee&lt;Poids*SIN(M644)),0,(-W644+Poussee)/m*SIN(M644)+U644/m*COS(M644)-Poids/m)</f>
        <v>7.5827863335170775E-2</v>
      </c>
      <c r="F645" s="304">
        <f t="shared" ref="F645:F708" ca="1" si="300">SQRT(acc_x^2+acc_z^2)</f>
        <v>0.38333790133727785</v>
      </c>
      <c r="G645" s="306">
        <f t="shared" ref="G645:G708" ca="1" si="301">G644+acc_x*pas</f>
        <v>4.1492323463421759</v>
      </c>
      <c r="H645" s="307">
        <f t="shared" ref="H645:H708" ca="1" si="302">H644+acc_z*pas</f>
        <v>-109.16170328955918</v>
      </c>
      <c r="I645" s="304">
        <f t="shared" ref="I645:I708" ca="1" si="303">SQRT(vit_x^2+vit_z^2)</f>
        <v>109.24053091294316</v>
      </c>
      <c r="J645" s="306">
        <f t="shared" ref="J645:J708" ca="1" si="304">J644+0.5*(vit_x+G644)*pas*(K644&gt;=0)</f>
        <v>847.0484485488912</v>
      </c>
      <c r="K645" s="307">
        <f t="shared" ref="K645:K708" ca="1" si="305">K644+0.5*(vit_z+H644)*pas</f>
        <v>-5.4943213819808054</v>
      </c>
      <c r="L645" s="304">
        <f t="shared" ca="1" si="290"/>
        <v>847.06626762994881</v>
      </c>
      <c r="M645" s="306">
        <f t="shared" ref="M645:M708" ca="1" si="306">IF(AND(L644&gt;L_rampe,G645&gt;0),ATAN2(G645,H645),$M$4)</f>
        <v>-1.5328046526044588</v>
      </c>
      <c r="N645" s="304">
        <f t="shared" ref="N645:N708" ca="1" si="307">DEGREES(Beta)</f>
        <v>-87.823237412251814</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4.5130000000000043</v>
      </c>
      <c r="T645" s="304">
        <f t="shared" ca="1" si="291"/>
        <v>44.272530000000046</v>
      </c>
      <c r="U645" s="311">
        <f t="shared" ca="1" si="292"/>
        <v>0</v>
      </c>
      <c r="V645" s="306">
        <f t="shared" ca="1" si="293"/>
        <v>1.2256732393189522</v>
      </c>
      <c r="W645" s="304">
        <f t="shared" ca="1" si="294"/>
        <v>44.647000207688784</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-9.0045717393712366E-2</v>
      </c>
      <c r="AH645" s="304">
        <f t="shared" ref="AH645:AH708" ca="1" si="318">IF(AND(L644&lt;L_rampe,Poussee&lt;Poids*SIN(M644)), g*SIN(M644), (-W644+Poussee)/m)</f>
        <v>-9.8929667251657989</v>
      </c>
    </row>
    <row r="646" spans="1:34" x14ac:dyDescent="0.2">
      <c r="A646" s="347">
        <f t="shared" ca="1" si="296"/>
        <v>1E-4</v>
      </c>
      <c r="B646" s="304">
        <f t="shared" ca="1" si="297"/>
        <v>42.303900000000461</v>
      </c>
      <c r="D646" s="306">
        <f t="shared" ca="1" si="298"/>
        <v>-0.37576030834107921</v>
      </c>
      <c r="E646" s="307">
        <f t="shared" ca="1" si="299"/>
        <v>7.5837153294843418E-2</v>
      </c>
      <c r="F646" s="304">
        <f t="shared" ca="1" si="300"/>
        <v>0.38333677510049635</v>
      </c>
      <c r="G646" s="306">
        <f t="shared" ca="1" si="301"/>
        <v>4.1491947703113414</v>
      </c>
      <c r="H646" s="307">
        <f t="shared" ca="1" si="302"/>
        <v>-109.16169570584385</v>
      </c>
      <c r="I646" s="304">
        <f t="shared" ca="1" si="303"/>
        <v>109.24052190747364</v>
      </c>
      <c r="J646" s="306">
        <f t="shared" ca="1" si="304"/>
        <v>847.0484485488912</v>
      </c>
      <c r="K646" s="307">
        <f t="shared" ca="1" si="305"/>
        <v>-5.5052375519305752</v>
      </c>
      <c r="L646" s="304">
        <f t="shared" ca="1" si="290"/>
        <v>847.06633850577884</v>
      </c>
      <c r="M646" s="306">
        <f t="shared" ca="1" si="306"/>
        <v>-1.5328049936946211</v>
      </c>
      <c r="N646" s="304">
        <f t="shared" ca="1" si="307"/>
        <v>-87.823256955278552</v>
      </c>
      <c r="P646" s="310">
        <f t="shared" ca="1" si="308"/>
        <v>23</v>
      </c>
      <c r="Q646" s="304">
        <f t="shared" ca="1" si="309"/>
        <v>0</v>
      </c>
      <c r="R646" s="306">
        <f t="shared" ca="1" si="310"/>
        <v>0</v>
      </c>
      <c r="S646" s="307">
        <f t="shared" ca="1" si="311"/>
        <v>4.5130000000000043</v>
      </c>
      <c r="T646" s="304">
        <f t="shared" ca="1" si="291"/>
        <v>44.272530000000046</v>
      </c>
      <c r="U646" s="311">
        <f t="shared" ca="1" si="292"/>
        <v>0</v>
      </c>
      <c r="V646" s="306">
        <f t="shared" ca="1" si="293"/>
        <v>1.2256745772855218</v>
      </c>
      <c r="W646" s="304">
        <f t="shared" ca="1" si="294"/>
        <v>44.647041583999588</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-9.005475870468338E-2</v>
      </c>
      <c r="AH646" s="304">
        <f t="shared" ca="1" si="318"/>
        <v>-9.8929758935716237</v>
      </c>
    </row>
    <row r="647" spans="1:34" x14ac:dyDescent="0.2">
      <c r="A647" s="347">
        <f t="shared" ca="1" si="296"/>
        <v>1E-4</v>
      </c>
      <c r="B647" s="304">
        <f t="shared" ca="1" si="297"/>
        <v>42.304000000000464</v>
      </c>
      <c r="D647" s="306">
        <f t="shared" ca="1" si="298"/>
        <v>-0.3757572846095022</v>
      </c>
      <c r="E647" s="307">
        <f t="shared" ca="1" si="299"/>
        <v>7.5846443096432736E-2</v>
      </c>
      <c r="F647" s="304">
        <f t="shared" ca="1" si="300"/>
        <v>0.3833356490955242</v>
      </c>
      <c r="G647" s="306">
        <f t="shared" ca="1" si="301"/>
        <v>4.1491571945828802</v>
      </c>
      <c r="H647" s="307">
        <f t="shared" ca="1" si="302"/>
        <v>-109.16168812119955</v>
      </c>
      <c r="I647" s="304">
        <f t="shared" ca="1" si="303"/>
        <v>109.2405129011</v>
      </c>
      <c r="J647" s="306">
        <f t="shared" ca="1" si="304"/>
        <v>847.0484485488912</v>
      </c>
      <c r="K647" s="307">
        <f t="shared" ca="1" si="305"/>
        <v>-5.5161537211219276</v>
      </c>
      <c r="L647" s="304">
        <f t="shared" ca="1" si="290"/>
        <v>847.06640952227508</v>
      </c>
      <c r="M647" s="306">
        <f t="shared" ca="1" si="306"/>
        <v>-1.5328053347817507</v>
      </c>
      <c r="N647" s="304">
        <f t="shared" ca="1" si="307"/>
        <v>-87.82327649813152</v>
      </c>
      <c r="P647" s="310">
        <f t="shared" ca="1" si="308"/>
        <v>23</v>
      </c>
      <c r="Q647" s="304">
        <f t="shared" ca="1" si="309"/>
        <v>0</v>
      </c>
      <c r="R647" s="306">
        <f t="shared" ca="1" si="310"/>
        <v>0</v>
      </c>
      <c r="S647" s="307">
        <f t="shared" ca="1" si="311"/>
        <v>4.5130000000000043</v>
      </c>
      <c r="T647" s="304">
        <f t="shared" ca="1" si="291"/>
        <v>44.272530000000046</v>
      </c>
      <c r="U647" s="311">
        <f t="shared" ca="1" si="292"/>
        <v>0</v>
      </c>
      <c r="V647" s="306">
        <f t="shared" ca="1" si="293"/>
        <v>1.2256759152534593</v>
      </c>
      <c r="W647" s="304">
        <f t="shared" ca="1" si="294"/>
        <v>44.647082959605719</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-9.0063799861782812E-2</v>
      </c>
      <c r="AH647" s="304">
        <f t="shared" ca="1" si="318"/>
        <v>-9.8929850618213049</v>
      </c>
    </row>
    <row r="648" spans="1:34" x14ac:dyDescent="0.2">
      <c r="A648" s="347">
        <f t="shared" ca="1" si="296"/>
        <v>1E-4</v>
      </c>
      <c r="B648" s="304">
        <f t="shared" ca="1" si="297"/>
        <v>42.304100000000467</v>
      </c>
      <c r="D648" s="306">
        <f t="shared" ca="1" si="298"/>
        <v>-0.37575426089568159</v>
      </c>
      <c r="E648" s="307">
        <f t="shared" ca="1" si="299"/>
        <v>7.5855732739936954E-2</v>
      </c>
      <c r="F648" s="304">
        <f t="shared" ca="1" si="300"/>
        <v>0.38333452332234924</v>
      </c>
      <c r="G648" s="306">
        <f t="shared" ca="1" si="301"/>
        <v>4.1491196191567905</v>
      </c>
      <c r="H648" s="307">
        <f t="shared" ca="1" si="302"/>
        <v>-109.16168053562627</v>
      </c>
      <c r="I648" s="304">
        <f t="shared" ca="1" si="303"/>
        <v>109.24050389382228</v>
      </c>
      <c r="J648" s="306">
        <f t="shared" ca="1" si="304"/>
        <v>847.0484485488912</v>
      </c>
      <c r="K648" s="307">
        <f t="shared" ca="1" si="305"/>
        <v>-5.5270698895547685</v>
      </c>
      <c r="L648" s="304">
        <f t="shared" ca="1" si="290"/>
        <v>847.0664806794374</v>
      </c>
      <c r="M648" s="306">
        <f t="shared" ca="1" si="306"/>
        <v>-1.5328056758658475</v>
      </c>
      <c r="N648" s="304">
        <f t="shared" ca="1" si="307"/>
        <v>-87.823296040810732</v>
      </c>
      <c r="P648" s="310">
        <f t="shared" ca="1" si="308"/>
        <v>23</v>
      </c>
      <c r="Q648" s="304">
        <f t="shared" ca="1" si="309"/>
        <v>0</v>
      </c>
      <c r="R648" s="306">
        <f t="shared" ca="1" si="310"/>
        <v>0</v>
      </c>
      <c r="S648" s="307">
        <f t="shared" ca="1" si="311"/>
        <v>4.5130000000000043</v>
      </c>
      <c r="T648" s="304">
        <f t="shared" ca="1" si="291"/>
        <v>44.272530000000046</v>
      </c>
      <c r="U648" s="311">
        <f t="shared" ca="1" si="292"/>
        <v>0</v>
      </c>
      <c r="V648" s="306">
        <f t="shared" ca="1" si="293"/>
        <v>1.2256772532227653</v>
      </c>
      <c r="W648" s="304">
        <f t="shared" ca="1" si="294"/>
        <v>44.647124334507225</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-9.0072840865005332E-2</v>
      </c>
      <c r="AH648" s="304">
        <f t="shared" ca="1" si="318"/>
        <v>-9.8929942299148408</v>
      </c>
    </row>
    <row r="649" spans="1:34" x14ac:dyDescent="0.2">
      <c r="A649" s="347">
        <f t="shared" ca="1" si="296"/>
        <v>1E-4</v>
      </c>
      <c r="B649" s="304">
        <f t="shared" ca="1" si="297"/>
        <v>42.304200000000471</v>
      </c>
      <c r="D649" s="306">
        <f t="shared" ca="1" si="298"/>
        <v>-0.37575123719962034</v>
      </c>
      <c r="E649" s="307">
        <f t="shared" ca="1" si="299"/>
        <v>7.5865022225370282E-2</v>
      </c>
      <c r="F649" s="304">
        <f t="shared" ca="1" si="300"/>
        <v>0.38333339778096726</v>
      </c>
      <c r="G649" s="306">
        <f t="shared" ca="1" si="301"/>
        <v>4.1490820440330705</v>
      </c>
      <c r="H649" s="307">
        <f t="shared" ca="1" si="302"/>
        <v>-109.16167294912405</v>
      </c>
      <c r="I649" s="304">
        <f t="shared" ca="1" si="303"/>
        <v>109.24049488564046</v>
      </c>
      <c r="J649" s="306">
        <f t="shared" ca="1" si="304"/>
        <v>847.0484485488912</v>
      </c>
      <c r="K649" s="307">
        <f t="shared" ca="1" si="305"/>
        <v>-5.5379860572290056</v>
      </c>
      <c r="L649" s="304">
        <f t="shared" ca="1" si="290"/>
        <v>847.06655197726559</v>
      </c>
      <c r="M649" s="306">
        <f t="shared" ca="1" si="306"/>
        <v>-1.5328060169469118</v>
      </c>
      <c r="N649" s="304">
        <f t="shared" ca="1" si="307"/>
        <v>-87.823315583316187</v>
      </c>
      <c r="P649" s="310">
        <f t="shared" ca="1" si="308"/>
        <v>23</v>
      </c>
      <c r="Q649" s="304">
        <f t="shared" ca="1" si="309"/>
        <v>0</v>
      </c>
      <c r="R649" s="306">
        <f t="shared" ca="1" si="310"/>
        <v>0</v>
      </c>
      <c r="S649" s="307">
        <f t="shared" ca="1" si="311"/>
        <v>4.5130000000000043</v>
      </c>
      <c r="T649" s="304">
        <f t="shared" ca="1" si="291"/>
        <v>44.272530000000046</v>
      </c>
      <c r="U649" s="311">
        <f t="shared" ca="1" si="292"/>
        <v>0</v>
      </c>
      <c r="V649" s="306">
        <f t="shared" ca="1" si="293"/>
        <v>1.2256785911934389</v>
      </c>
      <c r="W649" s="304">
        <f t="shared" ca="1" si="294"/>
        <v>44.647165708704058</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-9.0081881714368706E-2</v>
      </c>
      <c r="AH649" s="304">
        <f t="shared" ca="1" si="318"/>
        <v>-9.8930033978522456</v>
      </c>
    </row>
    <row r="650" spans="1:34" x14ac:dyDescent="0.2">
      <c r="A650" s="347">
        <f t="shared" ca="1" si="296"/>
        <v>1E-4</v>
      </c>
      <c r="B650" s="304">
        <f t="shared" ca="1" si="297"/>
        <v>42.304300000000474</v>
      </c>
      <c r="D650" s="306">
        <f t="shared" ca="1" si="298"/>
        <v>-0.37574821352131382</v>
      </c>
      <c r="E650" s="307">
        <f t="shared" ca="1" si="299"/>
        <v>7.5874311552722062E-2</v>
      </c>
      <c r="F650" s="304">
        <f t="shared" ca="1" si="300"/>
        <v>0.38333227247136181</v>
      </c>
      <c r="G650" s="306">
        <f t="shared" ca="1" si="301"/>
        <v>4.1490444692117183</v>
      </c>
      <c r="H650" s="307">
        <f t="shared" ca="1" si="302"/>
        <v>-109.1616653616929</v>
      </c>
      <c r="I650" s="304">
        <f t="shared" ca="1" si="303"/>
        <v>109.24048587655457</v>
      </c>
      <c r="J650" s="306">
        <f t="shared" ca="1" si="304"/>
        <v>847.0484485488912</v>
      </c>
      <c r="K650" s="307">
        <f t="shared" ca="1" si="305"/>
        <v>-5.5489022241445465</v>
      </c>
      <c r="L650" s="304">
        <f t="shared" ca="1" si="290"/>
        <v>847.06662341575986</v>
      </c>
      <c r="M650" s="306">
        <f t="shared" ca="1" si="306"/>
        <v>-1.5328063580249436</v>
      </c>
      <c r="N650" s="304">
        <f t="shared" ca="1" si="307"/>
        <v>-87.823335125647887</v>
      </c>
      <c r="P650" s="310">
        <f t="shared" ca="1" si="308"/>
        <v>23</v>
      </c>
      <c r="Q650" s="304">
        <f t="shared" ca="1" si="309"/>
        <v>0</v>
      </c>
      <c r="R650" s="306">
        <f t="shared" ca="1" si="310"/>
        <v>0</v>
      </c>
      <c r="S650" s="307">
        <f t="shared" ca="1" si="311"/>
        <v>4.5130000000000043</v>
      </c>
      <c r="T650" s="304">
        <f t="shared" ca="1" si="291"/>
        <v>44.272530000000046</v>
      </c>
      <c r="U650" s="311">
        <f t="shared" ca="1" si="292"/>
        <v>0</v>
      </c>
      <c r="V650" s="306">
        <f t="shared" ca="1" si="293"/>
        <v>1.225679929165481</v>
      </c>
      <c r="W650" s="304">
        <f t="shared" ca="1" si="294"/>
        <v>44.647207082196289</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-9.009092240985872E-2</v>
      </c>
      <c r="AH650" s="304">
        <f t="shared" ca="1" si="318"/>
        <v>-9.8930125656335068</v>
      </c>
    </row>
    <row r="651" spans="1:34" x14ac:dyDescent="0.2">
      <c r="A651" s="347">
        <f t="shared" ca="1" si="296"/>
        <v>1E-4</v>
      </c>
      <c r="B651" s="304">
        <f t="shared" ca="1" si="297"/>
        <v>42.304400000000477</v>
      </c>
      <c r="D651" s="306">
        <f t="shared" ca="1" si="298"/>
        <v>-0.37574518986076294</v>
      </c>
      <c r="E651" s="307">
        <f t="shared" ca="1" si="299"/>
        <v>7.5883600722004729E-2</v>
      </c>
      <c r="F651" s="304">
        <f t="shared" ca="1" si="300"/>
        <v>0.38333114739352636</v>
      </c>
      <c r="G651" s="306">
        <f t="shared" ca="1" si="301"/>
        <v>4.1490068946927323</v>
      </c>
      <c r="H651" s="307">
        <f t="shared" ca="1" si="302"/>
        <v>-109.16165777333282</v>
      </c>
      <c r="I651" s="304">
        <f t="shared" ca="1" si="303"/>
        <v>109.24047686656463</v>
      </c>
      <c r="J651" s="306">
        <f t="shared" ca="1" si="304"/>
        <v>847.0484485488912</v>
      </c>
      <c r="K651" s="307">
        <f t="shared" ca="1" si="305"/>
        <v>-5.5598183903012979</v>
      </c>
      <c r="L651" s="304">
        <f t="shared" ca="1" si="290"/>
        <v>847.06669499491989</v>
      </c>
      <c r="M651" s="306">
        <f t="shared" ca="1" si="306"/>
        <v>-1.5328066990999425</v>
      </c>
      <c r="N651" s="304">
        <f t="shared" ca="1" si="307"/>
        <v>-87.82335466780583</v>
      </c>
      <c r="P651" s="310">
        <f t="shared" ca="1" si="308"/>
        <v>23</v>
      </c>
      <c r="Q651" s="304">
        <f t="shared" ca="1" si="309"/>
        <v>0</v>
      </c>
      <c r="R651" s="306">
        <f t="shared" ca="1" si="310"/>
        <v>0</v>
      </c>
      <c r="S651" s="307">
        <f t="shared" ca="1" si="311"/>
        <v>4.5130000000000043</v>
      </c>
      <c r="T651" s="304">
        <f t="shared" ca="1" si="291"/>
        <v>44.272530000000046</v>
      </c>
      <c r="U651" s="311">
        <f t="shared" ca="1" si="292"/>
        <v>0</v>
      </c>
      <c r="V651" s="306">
        <f t="shared" ca="1" si="293"/>
        <v>1.2256812671388904</v>
      </c>
      <c r="W651" s="304">
        <f t="shared" ca="1" si="294"/>
        <v>44.64724845498386</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-9.0099962951491364E-2</v>
      </c>
      <c r="AH651" s="304">
        <f t="shared" ca="1" si="318"/>
        <v>-9.8930217332586405</v>
      </c>
    </row>
    <row r="652" spans="1:34" x14ac:dyDescent="0.2">
      <c r="A652" s="347">
        <f t="shared" ca="1" si="296"/>
        <v>1E-4</v>
      </c>
      <c r="B652" s="304">
        <f t="shared" ca="1" si="297"/>
        <v>42.30450000000048</v>
      </c>
      <c r="D652" s="306">
        <f t="shared" ca="1" si="298"/>
        <v>-0.37574216621797185</v>
      </c>
      <c r="E652" s="307">
        <f t="shared" ca="1" si="299"/>
        <v>7.5892889733209401E-2</v>
      </c>
      <c r="F652" s="304">
        <f t="shared" ca="1" si="300"/>
        <v>0.3833300225474533</v>
      </c>
      <c r="G652" s="306">
        <f t="shared" ca="1" si="301"/>
        <v>4.1489693204761107</v>
      </c>
      <c r="H652" s="307">
        <f t="shared" ca="1" si="302"/>
        <v>-109.16165018404385</v>
      </c>
      <c r="I652" s="304">
        <f t="shared" ca="1" si="303"/>
        <v>109.24046785567066</v>
      </c>
      <c r="J652" s="306">
        <f t="shared" ca="1" si="304"/>
        <v>847.0484485488912</v>
      </c>
      <c r="K652" s="307">
        <f t="shared" ca="1" si="305"/>
        <v>-5.5707345556991665</v>
      </c>
      <c r="L652" s="304">
        <f t="shared" ca="1" si="290"/>
        <v>847.06676671474588</v>
      </c>
      <c r="M652" s="306">
        <f t="shared" ca="1" si="306"/>
        <v>-1.5328070401719089</v>
      </c>
      <c r="N652" s="304">
        <f t="shared" ca="1" si="307"/>
        <v>-87.823374209790018</v>
      </c>
      <c r="P652" s="310">
        <f t="shared" ca="1" si="308"/>
        <v>23</v>
      </c>
      <c r="Q652" s="304">
        <f t="shared" ca="1" si="309"/>
        <v>0</v>
      </c>
      <c r="R652" s="306">
        <f t="shared" ca="1" si="310"/>
        <v>0</v>
      </c>
      <c r="S652" s="307">
        <f t="shared" ca="1" si="311"/>
        <v>4.5130000000000043</v>
      </c>
      <c r="T652" s="304">
        <f t="shared" ca="1" si="291"/>
        <v>44.272530000000046</v>
      </c>
      <c r="U652" s="311">
        <f t="shared" ca="1" si="292"/>
        <v>0</v>
      </c>
      <c r="V652" s="306">
        <f t="shared" ca="1" si="293"/>
        <v>1.2256826051136678</v>
      </c>
      <c r="W652" s="304">
        <f t="shared" ca="1" si="294"/>
        <v>44.647289827066835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-9.0109003339255977E-2</v>
      </c>
      <c r="AH652" s="304">
        <f t="shared" ca="1" si="318"/>
        <v>-9.8930309007276342</v>
      </c>
    </row>
    <row r="653" spans="1:34" x14ac:dyDescent="0.2">
      <c r="A653" s="347">
        <f t="shared" ca="1" si="296"/>
        <v>1E-4</v>
      </c>
      <c r="B653" s="304">
        <f t="shared" ca="1" si="297"/>
        <v>42.304600000000484</v>
      </c>
      <c r="D653" s="306">
        <f t="shared" ca="1" si="298"/>
        <v>-0.37573914259293695</v>
      </c>
      <c r="E653" s="307">
        <f t="shared" ca="1" si="299"/>
        <v>7.5902178586352065E-2</v>
      </c>
      <c r="F653" s="304">
        <f t="shared" ca="1" si="300"/>
        <v>0.38332889793313246</v>
      </c>
      <c r="G653" s="306">
        <f t="shared" ca="1" si="301"/>
        <v>4.1489317465618516</v>
      </c>
      <c r="H653" s="307">
        <f t="shared" ca="1" si="302"/>
        <v>-109.16164259382599</v>
      </c>
      <c r="I653" s="304">
        <f t="shared" ca="1" si="303"/>
        <v>109.24045884387264</v>
      </c>
      <c r="J653" s="306">
        <f t="shared" ca="1" si="304"/>
        <v>847.0484485488912</v>
      </c>
      <c r="K653" s="307">
        <f t="shared" ca="1" si="305"/>
        <v>-5.5816507203380601</v>
      </c>
      <c r="L653" s="304">
        <f t="shared" ca="1" si="290"/>
        <v>847.06683857523751</v>
      </c>
      <c r="M653" s="306">
        <f t="shared" ca="1" si="306"/>
        <v>-1.5328073812408429</v>
      </c>
      <c r="N653" s="304">
        <f t="shared" ca="1" si="307"/>
        <v>-87.823393751600449</v>
      </c>
      <c r="P653" s="310">
        <f t="shared" ca="1" si="308"/>
        <v>23</v>
      </c>
      <c r="Q653" s="304">
        <f t="shared" ca="1" si="309"/>
        <v>0</v>
      </c>
      <c r="R653" s="306">
        <f t="shared" ca="1" si="310"/>
        <v>0</v>
      </c>
      <c r="S653" s="307">
        <f t="shared" ca="1" si="311"/>
        <v>4.5130000000000043</v>
      </c>
      <c r="T653" s="304">
        <f t="shared" ca="1" si="291"/>
        <v>44.272530000000046</v>
      </c>
      <c r="U653" s="311">
        <f t="shared" ca="1" si="292"/>
        <v>0</v>
      </c>
      <c r="V653" s="306">
        <f t="shared" ca="1" si="293"/>
        <v>1.2256839430898134</v>
      </c>
      <c r="W653" s="304">
        <f t="shared" ca="1" si="294"/>
        <v>44.647331198445187</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-9.0118043573164996E-2</v>
      </c>
      <c r="AH653" s="304">
        <f t="shared" ca="1" si="318"/>
        <v>-9.893040068040504</v>
      </c>
    </row>
    <row r="654" spans="1:34" x14ac:dyDescent="0.2">
      <c r="A654" s="347">
        <f t="shared" ca="1" si="296"/>
        <v>1E-4</v>
      </c>
      <c r="B654" s="304">
        <f t="shared" ca="1" si="297"/>
        <v>42.304700000000487</v>
      </c>
      <c r="D654" s="306">
        <f t="shared" ca="1" si="298"/>
        <v>-0.37573611898565823</v>
      </c>
      <c r="E654" s="307">
        <f t="shared" ca="1" si="299"/>
        <v>7.5911467281422063E-2</v>
      </c>
      <c r="F654" s="304">
        <f t="shared" ca="1" si="300"/>
        <v>0.38332777355055181</v>
      </c>
      <c r="G654" s="306">
        <f t="shared" ca="1" si="301"/>
        <v>4.1488941729499533</v>
      </c>
      <c r="H654" s="307">
        <f t="shared" ca="1" si="302"/>
        <v>-109.16163500267926</v>
      </c>
      <c r="I654" s="304">
        <f t="shared" ca="1" si="303"/>
        <v>109.24044983117064</v>
      </c>
      <c r="J654" s="306">
        <f t="shared" ca="1" si="304"/>
        <v>847.0484485488912</v>
      </c>
      <c r="K654" s="307">
        <f t="shared" ca="1" si="305"/>
        <v>-5.5925668842178853</v>
      </c>
      <c r="L654" s="304">
        <f t="shared" ca="1" si="290"/>
        <v>847.06691057639478</v>
      </c>
      <c r="M654" s="306">
        <f t="shared" ca="1" si="306"/>
        <v>-1.5328077223067442</v>
      </c>
      <c r="N654" s="304">
        <f t="shared" ca="1" si="307"/>
        <v>-87.823413293237138</v>
      </c>
      <c r="P654" s="310">
        <f t="shared" ca="1" si="308"/>
        <v>23</v>
      </c>
      <c r="Q654" s="304">
        <f t="shared" ca="1" si="309"/>
        <v>0</v>
      </c>
      <c r="R654" s="306">
        <f t="shared" ca="1" si="310"/>
        <v>0</v>
      </c>
      <c r="S654" s="307">
        <f t="shared" ca="1" si="311"/>
        <v>4.5130000000000043</v>
      </c>
      <c r="T654" s="304">
        <f t="shared" ca="1" si="291"/>
        <v>44.272530000000046</v>
      </c>
      <c r="U654" s="311">
        <f t="shared" ca="1" si="292"/>
        <v>0</v>
      </c>
      <c r="V654" s="306">
        <f t="shared" ca="1" si="293"/>
        <v>1.2256852810673269</v>
      </c>
      <c r="W654" s="304">
        <f t="shared" ca="1" si="294"/>
        <v>44.647372569118964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-9.0127083653211315E-2</v>
      </c>
      <c r="AH654" s="304">
        <f t="shared" ca="1" si="318"/>
        <v>-9.8930492351972408</v>
      </c>
    </row>
    <row r="655" spans="1:34" x14ac:dyDescent="0.2">
      <c r="A655" s="347">
        <f t="shared" ca="1" si="296"/>
        <v>1E-4</v>
      </c>
      <c r="B655" s="304">
        <f t="shared" ca="1" si="297"/>
        <v>42.30480000000049</v>
      </c>
      <c r="D655" s="306">
        <f t="shared" ca="1" si="298"/>
        <v>-0.37573309539613847</v>
      </c>
      <c r="E655" s="307">
        <f t="shared" ca="1" si="299"/>
        <v>7.5920755818428276E-2</v>
      </c>
      <c r="F655" s="304">
        <f t="shared" ca="1" si="300"/>
        <v>0.38332664939970595</v>
      </c>
      <c r="G655" s="306">
        <f t="shared" ca="1" si="301"/>
        <v>4.1488565996404141</v>
      </c>
      <c r="H655" s="307">
        <f t="shared" ca="1" si="302"/>
        <v>-109.16162741060369</v>
      </c>
      <c r="I655" s="304">
        <f t="shared" ca="1" si="303"/>
        <v>109.24044081756463</v>
      </c>
      <c r="J655" s="306">
        <f t="shared" ca="1" si="304"/>
        <v>847.0484485488912</v>
      </c>
      <c r="K655" s="307">
        <f t="shared" ca="1" si="305"/>
        <v>-5.6034830473385497</v>
      </c>
      <c r="L655" s="304">
        <f t="shared" ca="1" si="290"/>
        <v>847.06698271821779</v>
      </c>
      <c r="M655" s="306">
        <f t="shared" ca="1" si="306"/>
        <v>-1.5328080633696133</v>
      </c>
      <c r="N655" s="304">
        <f t="shared" ca="1" si="307"/>
        <v>-87.823432834700085</v>
      </c>
      <c r="P655" s="310">
        <f t="shared" ca="1" si="308"/>
        <v>23</v>
      </c>
      <c r="Q655" s="304">
        <f t="shared" ca="1" si="309"/>
        <v>0</v>
      </c>
      <c r="R655" s="306">
        <f t="shared" ca="1" si="310"/>
        <v>0</v>
      </c>
      <c r="S655" s="307">
        <f t="shared" ca="1" si="311"/>
        <v>4.5130000000000043</v>
      </c>
      <c r="T655" s="304">
        <f t="shared" ca="1" si="291"/>
        <v>44.272530000000046</v>
      </c>
      <c r="U655" s="311">
        <f t="shared" ca="1" si="292"/>
        <v>0</v>
      </c>
      <c r="V655" s="306">
        <f t="shared" ca="1" si="293"/>
        <v>1.2256866190462086</v>
      </c>
      <c r="W655" s="304">
        <f t="shared" ca="1" si="294"/>
        <v>44.647413939088153</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-9.0136123579405591E-2</v>
      </c>
      <c r="AH655" s="304">
        <f t="shared" ca="1" si="318"/>
        <v>-9.8930584021978554</v>
      </c>
    </row>
    <row r="656" spans="1:34" x14ac:dyDescent="0.2">
      <c r="A656" s="347">
        <f t="shared" ca="1" si="296"/>
        <v>1E-4</v>
      </c>
      <c r="B656" s="304">
        <f t="shared" ca="1" si="297"/>
        <v>42.304900000000494</v>
      </c>
      <c r="D656" s="306">
        <f t="shared" ca="1" si="298"/>
        <v>-0.37573007182437351</v>
      </c>
      <c r="E656" s="307">
        <f t="shared" ca="1" si="299"/>
        <v>7.5930044197372482E-2</v>
      </c>
      <c r="F656" s="304">
        <f t="shared" ca="1" si="300"/>
        <v>0.38332552548058135</v>
      </c>
      <c r="G656" s="306">
        <f t="shared" ca="1" si="301"/>
        <v>4.1488190266332312</v>
      </c>
      <c r="H656" s="307">
        <f t="shared" ca="1" si="302"/>
        <v>-109.16161981759926</v>
      </c>
      <c r="I656" s="304">
        <f t="shared" ca="1" si="303"/>
        <v>109.24043180305465</v>
      </c>
      <c r="J656" s="306">
        <f t="shared" ca="1" si="304"/>
        <v>847.0484485488912</v>
      </c>
      <c r="K656" s="307">
        <f t="shared" ca="1" si="305"/>
        <v>-5.6143992096999602</v>
      </c>
      <c r="L656" s="304">
        <f t="shared" ca="1" si="290"/>
        <v>847.0670550007062</v>
      </c>
      <c r="M656" s="306">
        <f t="shared" ca="1" si="306"/>
        <v>-1.5328084044294497</v>
      </c>
      <c r="N656" s="304">
        <f t="shared" ca="1" si="307"/>
        <v>-87.823452375989262</v>
      </c>
      <c r="P656" s="310">
        <f t="shared" ca="1" si="308"/>
        <v>23</v>
      </c>
      <c r="Q656" s="304">
        <f t="shared" ca="1" si="309"/>
        <v>0</v>
      </c>
      <c r="R656" s="306">
        <f t="shared" ca="1" si="310"/>
        <v>0</v>
      </c>
      <c r="S656" s="307">
        <f t="shared" ca="1" si="311"/>
        <v>4.5130000000000043</v>
      </c>
      <c r="T656" s="304">
        <f t="shared" ca="1" si="291"/>
        <v>44.272530000000046</v>
      </c>
      <c r="U656" s="311">
        <f t="shared" ca="1" si="292"/>
        <v>0</v>
      </c>
      <c r="V656" s="306">
        <f t="shared" ca="1" si="293"/>
        <v>1.2256879570264574</v>
      </c>
      <c r="W656" s="304">
        <f t="shared" ca="1" si="294"/>
        <v>44.64745530835274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-9.0145163351747826E-2</v>
      </c>
      <c r="AH656" s="304">
        <f t="shared" ca="1" si="318"/>
        <v>-9.893067569042346</v>
      </c>
    </row>
    <row r="657" spans="1:34" x14ac:dyDescent="0.2">
      <c r="A657" s="347">
        <f t="shared" ca="1" si="296"/>
        <v>1E-4</v>
      </c>
      <c r="B657" s="304">
        <f t="shared" ca="1" si="297"/>
        <v>42.305000000000497</v>
      </c>
      <c r="D657" s="306">
        <f t="shared" ca="1" si="298"/>
        <v>-0.37572704827036785</v>
      </c>
      <c r="E657" s="307">
        <f t="shared" ca="1" si="299"/>
        <v>7.5939332418252903E-2</v>
      </c>
      <c r="F657" s="304">
        <f t="shared" ca="1" si="300"/>
        <v>0.38332440179317212</v>
      </c>
      <c r="G657" s="306">
        <f t="shared" ca="1" si="301"/>
        <v>4.1487814539284038</v>
      </c>
      <c r="H657" s="307">
        <f t="shared" ca="1" si="302"/>
        <v>-109.16161222366601</v>
      </c>
      <c r="I657" s="304">
        <f t="shared" ca="1" si="303"/>
        <v>109.2404227876407</v>
      </c>
      <c r="J657" s="306">
        <f t="shared" ca="1" si="304"/>
        <v>847.0484485488912</v>
      </c>
      <c r="K657" s="307">
        <f t="shared" ca="1" si="305"/>
        <v>-5.6253153713020234</v>
      </c>
      <c r="L657" s="304">
        <f t="shared" ca="1" si="290"/>
        <v>847.06712742386014</v>
      </c>
      <c r="M657" s="306">
        <f t="shared" ca="1" si="306"/>
        <v>-1.5328087454862538</v>
      </c>
      <c r="N657" s="304">
        <f t="shared" ca="1" si="307"/>
        <v>-87.823471917104712</v>
      </c>
      <c r="P657" s="310">
        <f t="shared" ca="1" si="308"/>
        <v>23</v>
      </c>
      <c r="Q657" s="304">
        <f t="shared" ca="1" si="309"/>
        <v>0</v>
      </c>
      <c r="R657" s="306">
        <f t="shared" ca="1" si="310"/>
        <v>0</v>
      </c>
      <c r="S657" s="307">
        <f t="shared" ca="1" si="311"/>
        <v>4.5130000000000043</v>
      </c>
      <c r="T657" s="304">
        <f t="shared" ca="1" si="291"/>
        <v>44.272530000000046</v>
      </c>
      <c r="U657" s="311">
        <f t="shared" ca="1" si="292"/>
        <v>0</v>
      </c>
      <c r="V657" s="306">
        <f t="shared" ca="1" si="293"/>
        <v>1.2256892950080747</v>
      </c>
      <c r="W657" s="304">
        <f t="shared" ca="1" si="294"/>
        <v>44.64749667691278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-9.0154202970230912E-2</v>
      </c>
      <c r="AH657" s="304">
        <f t="shared" ca="1" si="318"/>
        <v>-9.8930767357307108</v>
      </c>
    </row>
    <row r="658" spans="1:34" x14ac:dyDescent="0.2">
      <c r="A658" s="347">
        <f t="shared" ca="1" si="296"/>
        <v>1E-4</v>
      </c>
      <c r="B658" s="304">
        <f t="shared" ca="1" si="297"/>
        <v>42.3051000000005</v>
      </c>
      <c r="D658" s="306">
        <f t="shared" ca="1" si="298"/>
        <v>-0.37572402473411781</v>
      </c>
      <c r="E658" s="307">
        <f t="shared" ca="1" si="299"/>
        <v>7.5948620481078422E-2</v>
      </c>
      <c r="F658" s="304">
        <f t="shared" ca="1" si="300"/>
        <v>0.3833232783374666</v>
      </c>
      <c r="G658" s="306">
        <f t="shared" ca="1" si="301"/>
        <v>4.1487438815259301</v>
      </c>
      <c r="H658" s="307">
        <f t="shared" ca="1" si="302"/>
        <v>-109.16160462880396</v>
      </c>
      <c r="I658" s="304">
        <f t="shared" ca="1" si="303"/>
        <v>109.24041377132281</v>
      </c>
      <c r="J658" s="306">
        <f t="shared" ca="1" si="304"/>
        <v>847.0484485488912</v>
      </c>
      <c r="K658" s="307">
        <f t="shared" ca="1" si="305"/>
        <v>-5.636231532144647</v>
      </c>
      <c r="L658" s="304">
        <f t="shared" ca="1" si="290"/>
        <v>847.06719998767949</v>
      </c>
      <c r="M658" s="306">
        <f t="shared" ca="1" si="306"/>
        <v>-1.5328090865400252</v>
      </c>
      <c r="N658" s="304">
        <f t="shared" ca="1" si="307"/>
        <v>-87.823491458046405</v>
      </c>
      <c r="P658" s="310">
        <f t="shared" ca="1" si="308"/>
        <v>23</v>
      </c>
      <c r="Q658" s="304">
        <f t="shared" ca="1" si="309"/>
        <v>0</v>
      </c>
      <c r="R658" s="306">
        <f t="shared" ca="1" si="310"/>
        <v>0</v>
      </c>
      <c r="S658" s="307">
        <f t="shared" ca="1" si="311"/>
        <v>4.5130000000000043</v>
      </c>
      <c r="T658" s="304">
        <f t="shared" ca="1" si="291"/>
        <v>44.272530000000046</v>
      </c>
      <c r="U658" s="311">
        <f t="shared" ca="1" si="292"/>
        <v>0</v>
      </c>
      <c r="V658" s="306">
        <f t="shared" ca="1" si="293"/>
        <v>1.22569063299106</v>
      </c>
      <c r="W658" s="304">
        <f t="shared" ca="1" si="294"/>
        <v>44.647538044768282</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-9.0163242434872615E-2</v>
      </c>
      <c r="AH658" s="304">
        <f t="shared" ca="1" si="318"/>
        <v>-9.8930859022629605</v>
      </c>
    </row>
    <row r="659" spans="1:34" x14ac:dyDescent="0.2">
      <c r="A659" s="347">
        <f t="shared" ca="1" si="296"/>
        <v>1E-4</v>
      </c>
      <c r="B659" s="304">
        <f t="shared" ca="1" si="297"/>
        <v>42.305200000000504</v>
      </c>
      <c r="D659" s="306">
        <f t="shared" ca="1" si="298"/>
        <v>-0.37572100121562807</v>
      </c>
      <c r="E659" s="307">
        <f t="shared" ca="1" si="299"/>
        <v>7.5957908385849038E-2</v>
      </c>
      <c r="F659" s="304">
        <f t="shared" ca="1" si="300"/>
        <v>0.38332215511345941</v>
      </c>
      <c r="G659" s="306">
        <f t="shared" ca="1" si="301"/>
        <v>4.1487063094258083</v>
      </c>
      <c r="H659" s="307">
        <f t="shared" ca="1" si="302"/>
        <v>-109.16159703301312</v>
      </c>
      <c r="I659" s="304">
        <f t="shared" ca="1" si="303"/>
        <v>109.24040475410098</v>
      </c>
      <c r="J659" s="306">
        <f t="shared" ca="1" si="304"/>
        <v>847.0484485488912</v>
      </c>
      <c r="K659" s="307">
        <f t="shared" ca="1" si="305"/>
        <v>-5.6471476922277377</v>
      </c>
      <c r="L659" s="304">
        <f t="shared" ca="1" si="290"/>
        <v>847.06727269216424</v>
      </c>
      <c r="M659" s="306">
        <f t="shared" ca="1" si="306"/>
        <v>-1.5328094275907647</v>
      </c>
      <c r="N659" s="304">
        <f t="shared" ca="1" si="307"/>
        <v>-87.823510998814371</v>
      </c>
      <c r="P659" s="310">
        <f t="shared" ca="1" si="308"/>
        <v>23</v>
      </c>
      <c r="Q659" s="304">
        <f t="shared" ca="1" si="309"/>
        <v>0</v>
      </c>
      <c r="R659" s="306">
        <f t="shared" ca="1" si="310"/>
        <v>0</v>
      </c>
      <c r="S659" s="307">
        <f t="shared" ca="1" si="311"/>
        <v>4.5130000000000043</v>
      </c>
      <c r="T659" s="304">
        <f t="shared" ca="1" si="291"/>
        <v>44.272530000000046</v>
      </c>
      <c r="U659" s="311">
        <f t="shared" ca="1" si="292"/>
        <v>0</v>
      </c>
      <c r="V659" s="306">
        <f t="shared" ca="1" si="293"/>
        <v>1.2256919709754126</v>
      </c>
      <c r="W659" s="304">
        <f t="shared" ca="1" si="294"/>
        <v>44.647579411919196</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-9.0172281745667604E-2</v>
      </c>
      <c r="AH659" s="304">
        <f t="shared" ca="1" si="318"/>
        <v>-9.893095068639095</v>
      </c>
    </row>
    <row r="660" spans="1:34" x14ac:dyDescent="0.2">
      <c r="A660" s="347">
        <f t="shared" ca="1" si="296"/>
        <v>1E-4</v>
      </c>
      <c r="B660" s="304">
        <f t="shared" ca="1" si="297"/>
        <v>42.305300000000507</v>
      </c>
      <c r="D660" s="306">
        <f t="shared" ca="1" si="298"/>
        <v>-0.37571797771489179</v>
      </c>
      <c r="E660" s="307">
        <f t="shared" ca="1" si="299"/>
        <v>7.5967196132557646E-2</v>
      </c>
      <c r="F660" s="304">
        <f t="shared" ca="1" si="300"/>
        <v>0.38332103212113267</v>
      </c>
      <c r="G660" s="306">
        <f t="shared" ca="1" si="301"/>
        <v>4.1486687376280367</v>
      </c>
      <c r="H660" s="307">
        <f t="shared" ca="1" si="302"/>
        <v>-109.16158943629351</v>
      </c>
      <c r="I660" s="304">
        <f t="shared" ca="1" si="303"/>
        <v>109.24039573597526</v>
      </c>
      <c r="J660" s="306">
        <f t="shared" ca="1" si="304"/>
        <v>847.0484485488912</v>
      </c>
      <c r="K660" s="307">
        <f t="shared" ca="1" si="305"/>
        <v>-5.6580638515512032</v>
      </c>
      <c r="L660" s="304">
        <f t="shared" ca="1" si="290"/>
        <v>847.06734553731428</v>
      </c>
      <c r="M660" s="306">
        <f t="shared" ca="1" si="306"/>
        <v>-1.5328097686384714</v>
      </c>
      <c r="N660" s="304">
        <f t="shared" ca="1" si="307"/>
        <v>-87.82353053940858</v>
      </c>
      <c r="P660" s="310">
        <f t="shared" ca="1" si="308"/>
        <v>23</v>
      </c>
      <c r="Q660" s="304">
        <f t="shared" ca="1" si="309"/>
        <v>0</v>
      </c>
      <c r="R660" s="306">
        <f t="shared" ca="1" si="310"/>
        <v>0</v>
      </c>
      <c r="S660" s="307">
        <f t="shared" ca="1" si="311"/>
        <v>4.5130000000000043</v>
      </c>
      <c r="T660" s="304">
        <f t="shared" ca="1" si="291"/>
        <v>44.272530000000046</v>
      </c>
      <c r="U660" s="311">
        <f t="shared" ca="1" si="292"/>
        <v>0</v>
      </c>
      <c r="V660" s="306">
        <f t="shared" ca="1" si="293"/>
        <v>1.2256933089611337</v>
      </c>
      <c r="W660" s="304">
        <f t="shared" ca="1" si="294"/>
        <v>44.647620778365621</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-9.0181320902610551E-2</v>
      </c>
      <c r="AH660" s="304">
        <f t="shared" ca="1" si="318"/>
        <v>-9.8931042348591074</v>
      </c>
    </row>
    <row r="661" spans="1:34" x14ac:dyDescent="0.2">
      <c r="A661" s="347">
        <f t="shared" ca="1" si="296"/>
        <v>1E-4</v>
      </c>
      <c r="B661" s="304">
        <f t="shared" ca="1" si="297"/>
        <v>42.30540000000051</v>
      </c>
      <c r="D661" s="306">
        <f t="shared" ca="1" si="298"/>
        <v>-0.37571495423191681</v>
      </c>
      <c r="E661" s="307">
        <f t="shared" ca="1" si="299"/>
        <v>7.5976483721225563E-2</v>
      </c>
      <c r="F661" s="304">
        <f t="shared" ca="1" si="300"/>
        <v>0.38331990936048832</v>
      </c>
      <c r="G661" s="306">
        <f t="shared" ca="1" si="301"/>
        <v>4.1486311661326134</v>
      </c>
      <c r="H661" s="307">
        <f t="shared" ca="1" si="302"/>
        <v>-109.16158183864513</v>
      </c>
      <c r="I661" s="304">
        <f t="shared" ca="1" si="303"/>
        <v>109.24038671694561</v>
      </c>
      <c r="J661" s="306">
        <f t="shared" ca="1" si="304"/>
        <v>847.0484485488912</v>
      </c>
      <c r="K661" s="307">
        <f t="shared" ca="1" si="305"/>
        <v>-5.6689800101149501</v>
      </c>
      <c r="L661" s="304">
        <f t="shared" ca="1" si="290"/>
        <v>847.0674185231295</v>
      </c>
      <c r="M661" s="306">
        <f t="shared" ca="1" si="306"/>
        <v>-1.5328101096831461</v>
      </c>
      <c r="N661" s="304">
        <f t="shared" ca="1" si="307"/>
        <v>-87.823550079829076</v>
      </c>
      <c r="P661" s="310">
        <f t="shared" ca="1" si="308"/>
        <v>23</v>
      </c>
      <c r="Q661" s="304">
        <f t="shared" ca="1" si="309"/>
        <v>0</v>
      </c>
      <c r="R661" s="306">
        <f t="shared" ca="1" si="310"/>
        <v>0</v>
      </c>
      <c r="S661" s="307">
        <f t="shared" ca="1" si="311"/>
        <v>4.5130000000000043</v>
      </c>
      <c r="T661" s="304">
        <f t="shared" ca="1" si="291"/>
        <v>44.272530000000046</v>
      </c>
      <c r="U661" s="311">
        <f t="shared" ca="1" si="292"/>
        <v>0</v>
      </c>
      <c r="V661" s="306">
        <f t="shared" ca="1" si="293"/>
        <v>1.2256946469482224</v>
      </c>
      <c r="W661" s="304">
        <f t="shared" ca="1" si="294"/>
        <v>44.647662144107493</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-9.0190359905720996E-2</v>
      </c>
      <c r="AH661" s="304">
        <f t="shared" ca="1" si="318"/>
        <v>-9.8931134009230171</v>
      </c>
    </row>
    <row r="662" spans="1:34" x14ac:dyDescent="0.2">
      <c r="A662" s="347">
        <f t="shared" ca="1" si="296"/>
        <v>1E-4</v>
      </c>
      <c r="B662" s="304">
        <f t="shared" ca="1" si="297"/>
        <v>42.305500000000514</v>
      </c>
      <c r="D662" s="306">
        <f t="shared" ca="1" si="298"/>
        <v>-0.37571193076669623</v>
      </c>
      <c r="E662" s="307">
        <f t="shared" ca="1" si="299"/>
        <v>7.5985771151838577E-2</v>
      </c>
      <c r="F662" s="304">
        <f t="shared" ca="1" si="300"/>
        <v>0.38331878683150705</v>
      </c>
      <c r="G662" s="306">
        <f t="shared" ca="1" si="301"/>
        <v>4.1485935949395367</v>
      </c>
      <c r="H662" s="307">
        <f t="shared" ca="1" si="302"/>
        <v>-109.16157424006802</v>
      </c>
      <c r="I662" s="304">
        <f t="shared" ca="1" si="303"/>
        <v>109.24037769701208</v>
      </c>
      <c r="J662" s="306">
        <f t="shared" ca="1" si="304"/>
        <v>847.0484485488912</v>
      </c>
      <c r="K662" s="307">
        <f t="shared" ca="1" si="305"/>
        <v>-5.6798961679188862</v>
      </c>
      <c r="L662" s="304">
        <f t="shared" ca="1" si="290"/>
        <v>847.06749164960991</v>
      </c>
      <c r="M662" s="306">
        <f t="shared" ca="1" si="306"/>
        <v>-1.5328104507247884</v>
      </c>
      <c r="N662" s="304">
        <f t="shared" ca="1" si="307"/>
        <v>-87.823569620075816</v>
      </c>
      <c r="P662" s="310">
        <f t="shared" ca="1" si="308"/>
        <v>23</v>
      </c>
      <c r="Q662" s="304">
        <f t="shared" ca="1" si="309"/>
        <v>0</v>
      </c>
      <c r="R662" s="306">
        <f t="shared" ca="1" si="310"/>
        <v>0</v>
      </c>
      <c r="S662" s="307">
        <f t="shared" ca="1" si="311"/>
        <v>4.5130000000000043</v>
      </c>
      <c r="T662" s="304">
        <f t="shared" ca="1" si="291"/>
        <v>44.272530000000046</v>
      </c>
      <c r="U662" s="311">
        <f t="shared" ca="1" si="292"/>
        <v>0</v>
      </c>
      <c r="V662" s="306">
        <f t="shared" ca="1" si="293"/>
        <v>1.2256959849366789</v>
      </c>
      <c r="W662" s="304">
        <f t="shared" ca="1" si="294"/>
        <v>44.647703509144847</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-9.0199398754984728E-2</v>
      </c>
      <c r="AH662" s="304">
        <f t="shared" ca="1" si="318"/>
        <v>-9.8931225668308116</v>
      </c>
    </row>
    <row r="663" spans="1:34" x14ac:dyDescent="0.2">
      <c r="A663" s="347">
        <f t="shared" ca="1" si="296"/>
        <v>1E-4</v>
      </c>
      <c r="B663" s="304">
        <f t="shared" ca="1" si="297"/>
        <v>42.305600000000517</v>
      </c>
      <c r="D663" s="306">
        <f t="shared" ca="1" si="298"/>
        <v>-0.37570890731923484</v>
      </c>
      <c r="E663" s="307">
        <f t="shared" ca="1" si="299"/>
        <v>7.5995058424403794E-2</v>
      </c>
      <c r="F663" s="304">
        <f t="shared" ca="1" si="300"/>
        <v>0.38331766453418498</v>
      </c>
      <c r="G663" s="306">
        <f t="shared" ca="1" si="301"/>
        <v>4.1485560240488049</v>
      </c>
      <c r="H663" s="307">
        <f t="shared" ca="1" si="302"/>
        <v>-109.16156664056217</v>
      </c>
      <c r="I663" s="304">
        <f t="shared" ca="1" si="303"/>
        <v>109.24036867617468</v>
      </c>
      <c r="J663" s="306">
        <f t="shared" ca="1" si="304"/>
        <v>847.0484485488912</v>
      </c>
      <c r="K663" s="307">
        <f t="shared" ca="1" si="305"/>
        <v>-5.6908123249629181</v>
      </c>
      <c r="L663" s="304">
        <f t="shared" ca="1" si="290"/>
        <v>847.06756491675537</v>
      </c>
      <c r="M663" s="306">
        <f t="shared" ca="1" si="306"/>
        <v>-1.5328107917633986</v>
      </c>
      <c r="N663" s="304">
        <f t="shared" ca="1" si="307"/>
        <v>-87.823589160148828</v>
      </c>
      <c r="P663" s="310">
        <f t="shared" ca="1" si="308"/>
        <v>23</v>
      </c>
      <c r="Q663" s="304">
        <f t="shared" ca="1" si="309"/>
        <v>0</v>
      </c>
      <c r="R663" s="306">
        <f t="shared" ca="1" si="310"/>
        <v>0</v>
      </c>
      <c r="S663" s="307">
        <f t="shared" ca="1" si="311"/>
        <v>4.5130000000000043</v>
      </c>
      <c r="T663" s="304">
        <f t="shared" ca="1" si="291"/>
        <v>44.272530000000046</v>
      </c>
      <c r="U663" s="311">
        <f t="shared" ca="1" si="292"/>
        <v>0</v>
      </c>
      <c r="V663" s="306">
        <f t="shared" ca="1" si="293"/>
        <v>1.2256973229265034</v>
      </c>
      <c r="W663" s="304">
        <f t="shared" ca="1" si="294"/>
        <v>44.647744873477706</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-9.0208437450410628E-2</v>
      </c>
      <c r="AH663" s="304">
        <f t="shared" ca="1" si="318"/>
        <v>-9.8931317325824963</v>
      </c>
    </row>
    <row r="664" spans="1:34" x14ac:dyDescent="0.2">
      <c r="A664" s="347">
        <f t="shared" ca="1" si="296"/>
        <v>1E-4</v>
      </c>
      <c r="B664" s="304">
        <f t="shared" ca="1" si="297"/>
        <v>42.30570000000052</v>
      </c>
      <c r="D664" s="306">
        <f t="shared" ca="1" si="298"/>
        <v>-0.37570588388952869</v>
      </c>
      <c r="E664" s="307">
        <f t="shared" ca="1" si="299"/>
        <v>7.6004345538924767E-2</v>
      </c>
      <c r="F664" s="304">
        <f t="shared" ca="1" si="300"/>
        <v>0.38331654246850905</v>
      </c>
      <c r="G664" s="306">
        <f t="shared" ca="1" si="301"/>
        <v>4.148518453460416</v>
      </c>
      <c r="H664" s="307">
        <f t="shared" ca="1" si="302"/>
        <v>-109.16155904012761</v>
      </c>
      <c r="I664" s="304">
        <f t="shared" ca="1" si="303"/>
        <v>109.24035965443343</v>
      </c>
      <c r="J664" s="306">
        <f t="shared" ca="1" si="304"/>
        <v>847.0484485488912</v>
      </c>
      <c r="K664" s="307">
        <f t="shared" ca="1" si="305"/>
        <v>-5.7017284812469526</v>
      </c>
      <c r="L664" s="304">
        <f t="shared" ca="1" si="290"/>
        <v>847.06763832456579</v>
      </c>
      <c r="M664" s="306">
        <f t="shared" ca="1" si="306"/>
        <v>-1.5328111327989764</v>
      </c>
      <c r="N664" s="304">
        <f t="shared" ca="1" si="307"/>
        <v>-87.823608700048098</v>
      </c>
      <c r="P664" s="310">
        <f t="shared" ca="1" si="308"/>
        <v>23</v>
      </c>
      <c r="Q664" s="304">
        <f t="shared" ca="1" si="309"/>
        <v>0</v>
      </c>
      <c r="R664" s="306">
        <f t="shared" ca="1" si="310"/>
        <v>0</v>
      </c>
      <c r="S664" s="307">
        <f t="shared" ca="1" si="311"/>
        <v>4.5130000000000043</v>
      </c>
      <c r="T664" s="304">
        <f t="shared" ca="1" si="291"/>
        <v>44.272530000000046</v>
      </c>
      <c r="U664" s="311">
        <f t="shared" ca="1" si="292"/>
        <v>0</v>
      </c>
      <c r="V664" s="306">
        <f t="shared" ca="1" si="293"/>
        <v>1.2256986609176954</v>
      </c>
      <c r="W664" s="304">
        <f t="shared" ca="1" si="294"/>
        <v>44.647786237106061</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-9.0217475992000473E-2</v>
      </c>
      <c r="AH664" s="304">
        <f t="shared" ca="1" si="318"/>
        <v>-9.8931408981780766</v>
      </c>
    </row>
    <row r="665" spans="1:34" x14ac:dyDescent="0.2">
      <c r="A665" s="347">
        <f t="shared" ca="1" si="296"/>
        <v>1E-4</v>
      </c>
      <c r="B665" s="304">
        <f t="shared" ca="1" si="297"/>
        <v>42.305800000000524</v>
      </c>
      <c r="D665" s="306">
        <f t="shared" ca="1" si="298"/>
        <v>-0.3757028604775825</v>
      </c>
      <c r="E665" s="307">
        <f t="shared" ca="1" si="299"/>
        <v>7.6013632495401495E-2</v>
      </c>
      <c r="F665" s="304">
        <f t="shared" ca="1" si="300"/>
        <v>0.3833154206344741</v>
      </c>
      <c r="G665" s="306">
        <f t="shared" ca="1" si="301"/>
        <v>4.1484808831743685</v>
      </c>
      <c r="H665" s="307">
        <f t="shared" ca="1" si="302"/>
        <v>-109.16155143876436</v>
      </c>
      <c r="I665" s="304">
        <f t="shared" ca="1" si="303"/>
        <v>109.24035063178835</v>
      </c>
      <c r="J665" s="306">
        <f t="shared" ca="1" si="304"/>
        <v>847.0484485488912</v>
      </c>
      <c r="K665" s="307">
        <f t="shared" ca="1" si="305"/>
        <v>-5.7126446367708974</v>
      </c>
      <c r="L665" s="304">
        <f t="shared" ca="1" si="290"/>
        <v>847.06771187304128</v>
      </c>
      <c r="M665" s="306">
        <f t="shared" ca="1" si="306"/>
        <v>-1.5328114738315222</v>
      </c>
      <c r="N665" s="304">
        <f t="shared" ca="1" si="307"/>
        <v>-87.823628239773655</v>
      </c>
      <c r="P665" s="310">
        <f t="shared" ca="1" si="308"/>
        <v>23</v>
      </c>
      <c r="Q665" s="304">
        <f t="shared" ca="1" si="309"/>
        <v>0</v>
      </c>
      <c r="R665" s="306">
        <f t="shared" ca="1" si="310"/>
        <v>0</v>
      </c>
      <c r="S665" s="307">
        <f t="shared" ca="1" si="311"/>
        <v>4.5130000000000043</v>
      </c>
      <c r="T665" s="304">
        <f t="shared" ca="1" si="291"/>
        <v>44.272530000000046</v>
      </c>
      <c r="U665" s="311">
        <f t="shared" ca="1" si="292"/>
        <v>0</v>
      </c>
      <c r="V665" s="306">
        <f t="shared" ca="1" si="293"/>
        <v>1.2256999989102553</v>
      </c>
      <c r="W665" s="304">
        <f t="shared" ca="1" si="294"/>
        <v>44.647827600029927</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-9.022651437975604E-2</v>
      </c>
      <c r="AH665" s="304">
        <f t="shared" ca="1" si="318"/>
        <v>-9.8931500636175524</v>
      </c>
    </row>
    <row r="666" spans="1:34" x14ac:dyDescent="0.2">
      <c r="A666" s="347">
        <f t="shared" ca="1" si="296"/>
        <v>1E-4</v>
      </c>
      <c r="B666" s="304">
        <f t="shared" ca="1" si="297"/>
        <v>42.305900000000527</v>
      </c>
      <c r="D666" s="306">
        <f t="shared" ca="1" si="298"/>
        <v>-0.37569983708339216</v>
      </c>
      <c r="E666" s="307">
        <f t="shared" ca="1" si="299"/>
        <v>7.6022919293841085E-2</v>
      </c>
      <c r="F666" s="304">
        <f t="shared" ca="1" si="300"/>
        <v>0.38331429903206754</v>
      </c>
      <c r="G666" s="306">
        <f t="shared" ca="1" si="301"/>
        <v>4.1484433131906604</v>
      </c>
      <c r="H666" s="307">
        <f t="shared" ca="1" si="302"/>
        <v>-109.16154383647243</v>
      </c>
      <c r="I666" s="304">
        <f t="shared" ca="1" si="303"/>
        <v>109.24034160823943</v>
      </c>
      <c r="J666" s="306">
        <f t="shared" ca="1" si="304"/>
        <v>847.0484485488912</v>
      </c>
      <c r="K666" s="307">
        <f t="shared" ca="1" si="305"/>
        <v>-5.7235607915346591</v>
      </c>
      <c r="L666" s="304">
        <f t="shared" ca="1" si="290"/>
        <v>847.06778556218148</v>
      </c>
      <c r="M666" s="306">
        <f t="shared" ca="1" si="306"/>
        <v>-1.5328118148610357</v>
      </c>
      <c r="N666" s="304">
        <f t="shared" ca="1" si="307"/>
        <v>-87.823647779325469</v>
      </c>
      <c r="P666" s="310">
        <f t="shared" ca="1" si="308"/>
        <v>23</v>
      </c>
      <c r="Q666" s="304">
        <f t="shared" ca="1" si="309"/>
        <v>0</v>
      </c>
      <c r="R666" s="306">
        <f t="shared" ca="1" si="310"/>
        <v>0</v>
      </c>
      <c r="S666" s="307">
        <f t="shared" ca="1" si="311"/>
        <v>4.5130000000000043</v>
      </c>
      <c r="T666" s="304">
        <f t="shared" ca="1" si="291"/>
        <v>44.272530000000046</v>
      </c>
      <c r="U666" s="311">
        <f t="shared" ca="1" si="292"/>
        <v>0</v>
      </c>
      <c r="V666" s="306">
        <f t="shared" ca="1" si="293"/>
        <v>1.2257013369041834</v>
      </c>
      <c r="W666" s="304">
        <f t="shared" ca="1" si="294"/>
        <v>44.647868962249333</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-9.0235552613679104E-2</v>
      </c>
      <c r="AH666" s="304">
        <f t="shared" ca="1" si="318"/>
        <v>-9.8931592289009274</v>
      </c>
    </row>
    <row r="667" spans="1:34" x14ac:dyDescent="0.2">
      <c r="A667" s="347">
        <f t="shared" ca="1" si="296"/>
        <v>1E-4</v>
      </c>
      <c r="B667" s="304">
        <f t="shared" ca="1" si="297"/>
        <v>42.30600000000053</v>
      </c>
      <c r="D667" s="306">
        <f t="shared" ca="1" si="298"/>
        <v>-0.37569681370696034</v>
      </c>
      <c r="E667" s="307">
        <f t="shared" ca="1" si="299"/>
        <v>7.6032205934241759E-2</v>
      </c>
      <c r="F667" s="304">
        <f t="shared" ca="1" si="300"/>
        <v>0.38331317766128187</v>
      </c>
      <c r="G667" s="306">
        <f t="shared" ca="1" si="301"/>
        <v>4.14840574350929</v>
      </c>
      <c r="H667" s="307">
        <f t="shared" ca="1" si="302"/>
        <v>-109.16153623325184</v>
      </c>
      <c r="I667" s="304">
        <f t="shared" ca="1" si="303"/>
        <v>109.24033258378672</v>
      </c>
      <c r="J667" s="306">
        <f t="shared" ca="1" si="304"/>
        <v>847.0484485488912</v>
      </c>
      <c r="K667" s="307">
        <f t="shared" ca="1" si="305"/>
        <v>-5.7344769455381455</v>
      </c>
      <c r="L667" s="304">
        <f t="shared" ca="1" si="290"/>
        <v>847.06785939198664</v>
      </c>
      <c r="M667" s="306">
        <f t="shared" ca="1" si="306"/>
        <v>-1.532812155887517</v>
      </c>
      <c r="N667" s="304">
        <f t="shared" ca="1" si="307"/>
        <v>-87.823667318703542</v>
      </c>
      <c r="P667" s="310">
        <f t="shared" ca="1" si="308"/>
        <v>23</v>
      </c>
      <c r="Q667" s="304">
        <f t="shared" ca="1" si="309"/>
        <v>0</v>
      </c>
      <c r="R667" s="306">
        <f t="shared" ca="1" si="310"/>
        <v>0</v>
      </c>
      <c r="S667" s="307">
        <f t="shared" ca="1" si="311"/>
        <v>4.5130000000000043</v>
      </c>
      <c r="T667" s="304">
        <f t="shared" ca="1" si="291"/>
        <v>44.272530000000046</v>
      </c>
      <c r="U667" s="311">
        <f t="shared" ca="1" si="292"/>
        <v>0</v>
      </c>
      <c r="V667" s="306">
        <f t="shared" ca="1" si="293"/>
        <v>1.225702674899479</v>
      </c>
      <c r="W667" s="304">
        <f t="shared" ca="1" si="294"/>
        <v>44.647910323764272</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-9.0244590693778548E-2</v>
      </c>
      <c r="AH667" s="304">
        <f t="shared" ca="1" si="318"/>
        <v>-9.8931683940282049</v>
      </c>
    </row>
    <row r="668" spans="1:34" x14ac:dyDescent="0.2">
      <c r="A668" s="347">
        <f t="shared" ca="1" si="296"/>
        <v>1E-4</v>
      </c>
      <c r="B668" s="304">
        <f t="shared" ca="1" si="297"/>
        <v>42.306100000000534</v>
      </c>
      <c r="D668" s="306">
        <f t="shared" ca="1" si="298"/>
        <v>-0.3756937903482872</v>
      </c>
      <c r="E668" s="307">
        <f t="shared" ca="1" si="299"/>
        <v>7.604149241660707E-2</v>
      </c>
      <c r="F668" s="304">
        <f t="shared" ca="1" si="300"/>
        <v>0.38331205652210798</v>
      </c>
      <c r="G668" s="306">
        <f t="shared" ca="1" si="301"/>
        <v>4.1483681741302556</v>
      </c>
      <c r="H668" s="307">
        <f t="shared" ca="1" si="302"/>
        <v>-109.16152862910259</v>
      </c>
      <c r="I668" s="304">
        <f t="shared" ca="1" si="303"/>
        <v>109.24032355843021</v>
      </c>
      <c r="J668" s="306">
        <f t="shared" ca="1" si="304"/>
        <v>847.0484485488912</v>
      </c>
      <c r="K668" s="307">
        <f t="shared" ca="1" si="305"/>
        <v>-5.7453930987812631</v>
      </c>
      <c r="L668" s="304">
        <f t="shared" ca="1" si="290"/>
        <v>847.06793336245653</v>
      </c>
      <c r="M668" s="306">
        <f t="shared" ca="1" si="306"/>
        <v>-1.5328124969109662</v>
      </c>
      <c r="N668" s="304">
        <f t="shared" ca="1" si="307"/>
        <v>-87.823686857907902</v>
      </c>
      <c r="P668" s="310">
        <f t="shared" ca="1" si="308"/>
        <v>23</v>
      </c>
      <c r="Q668" s="304">
        <f t="shared" ca="1" si="309"/>
        <v>0</v>
      </c>
      <c r="R668" s="306">
        <f t="shared" ca="1" si="310"/>
        <v>0</v>
      </c>
      <c r="S668" s="307">
        <f t="shared" ca="1" si="311"/>
        <v>4.5130000000000043</v>
      </c>
      <c r="T668" s="304">
        <f t="shared" ca="1" si="291"/>
        <v>44.272530000000046</v>
      </c>
      <c r="U668" s="311">
        <f t="shared" ca="1" si="292"/>
        <v>0</v>
      </c>
      <c r="V668" s="306">
        <f t="shared" ca="1" si="293"/>
        <v>1.2257040128961423</v>
      </c>
      <c r="W668" s="304">
        <f t="shared" ca="1" si="294"/>
        <v>44.647951684574736</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-9.025362862004549E-2</v>
      </c>
      <c r="AH668" s="304">
        <f t="shared" ca="1" si="318"/>
        <v>-9.8931775589993851</v>
      </c>
    </row>
    <row r="669" spans="1:34" x14ac:dyDescent="0.2">
      <c r="A669" s="347">
        <f t="shared" ca="1" si="296"/>
        <v>1E-4</v>
      </c>
      <c r="B669" s="304">
        <f t="shared" ca="1" si="297"/>
        <v>42.306200000000537</v>
      </c>
      <c r="D669" s="306">
        <f t="shared" ca="1" si="298"/>
        <v>-0.37569076700737086</v>
      </c>
      <c r="E669" s="307">
        <f t="shared" ca="1" si="299"/>
        <v>7.6050778740935243E-2</v>
      </c>
      <c r="F669" s="304">
        <f t="shared" ca="1" si="300"/>
        <v>0.38331093561453383</v>
      </c>
      <c r="G669" s="306">
        <f t="shared" ca="1" si="301"/>
        <v>4.1483306050535544</v>
      </c>
      <c r="H669" s="307">
        <f t="shared" ca="1" si="302"/>
        <v>-109.16152102402472</v>
      </c>
      <c r="I669" s="304">
        <f t="shared" ca="1" si="303"/>
        <v>109.24031453216992</v>
      </c>
      <c r="J669" s="306">
        <f t="shared" ca="1" si="304"/>
        <v>847.0484485488912</v>
      </c>
      <c r="K669" s="307">
        <f t="shared" ca="1" si="305"/>
        <v>-5.7563092512639198</v>
      </c>
      <c r="L669" s="304">
        <f t="shared" ca="1" si="290"/>
        <v>847.06800747359102</v>
      </c>
      <c r="M669" s="306">
        <f t="shared" ca="1" si="306"/>
        <v>-1.5328128379313835</v>
      </c>
      <c r="N669" s="304">
        <f t="shared" ca="1" si="307"/>
        <v>-87.823706396938533</v>
      </c>
      <c r="P669" s="310">
        <f t="shared" ca="1" si="308"/>
        <v>23</v>
      </c>
      <c r="Q669" s="304">
        <f t="shared" ca="1" si="309"/>
        <v>0</v>
      </c>
      <c r="R669" s="306">
        <f t="shared" ca="1" si="310"/>
        <v>0</v>
      </c>
      <c r="S669" s="307">
        <f t="shared" ca="1" si="311"/>
        <v>4.5130000000000043</v>
      </c>
      <c r="T669" s="304">
        <f t="shared" ca="1" si="291"/>
        <v>44.272530000000046</v>
      </c>
      <c r="U669" s="311">
        <f t="shared" ca="1" si="292"/>
        <v>0</v>
      </c>
      <c r="V669" s="306">
        <f t="shared" ca="1" si="293"/>
        <v>1.2257053508941738</v>
      </c>
      <c r="W669" s="304">
        <f t="shared" ca="1" si="294"/>
        <v>44.647993044680774</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-9.0262666392488811E-2</v>
      </c>
      <c r="AH669" s="304">
        <f t="shared" ca="1" si="318"/>
        <v>-9.893186723814468</v>
      </c>
    </row>
    <row r="670" spans="1:34" x14ac:dyDescent="0.2">
      <c r="A670" s="347">
        <f t="shared" ca="1" si="296"/>
        <v>1E-4</v>
      </c>
      <c r="B670" s="304">
        <f t="shared" ca="1" si="297"/>
        <v>42.30630000000054</v>
      </c>
      <c r="D670" s="306">
        <f t="shared" ca="1" si="298"/>
        <v>-0.37568774368421176</v>
      </c>
      <c r="E670" s="307">
        <f t="shared" ca="1" si="299"/>
        <v>7.6060064907235159E-2</v>
      </c>
      <c r="F670" s="304">
        <f t="shared" ca="1" si="300"/>
        <v>0.38330981493855182</v>
      </c>
      <c r="G670" s="306">
        <f t="shared" ca="1" si="301"/>
        <v>4.1482930362791857</v>
      </c>
      <c r="H670" s="307">
        <f t="shared" ca="1" si="302"/>
        <v>-109.16151341801823</v>
      </c>
      <c r="I670" s="304">
        <f t="shared" ca="1" si="303"/>
        <v>109.24030550500588</v>
      </c>
      <c r="J670" s="306">
        <f t="shared" ca="1" si="304"/>
        <v>847.0484485488912</v>
      </c>
      <c r="K670" s="307">
        <f t="shared" ca="1" si="305"/>
        <v>-5.7672254029860222</v>
      </c>
      <c r="L670" s="304">
        <f t="shared" ca="1" si="290"/>
        <v>847.06808172539024</v>
      </c>
      <c r="M670" s="306">
        <f t="shared" ca="1" si="306"/>
        <v>-1.5328131789487687</v>
      </c>
      <c r="N670" s="304">
        <f t="shared" ca="1" si="307"/>
        <v>-87.823725935795451</v>
      </c>
      <c r="P670" s="310">
        <f t="shared" ca="1" si="308"/>
        <v>23</v>
      </c>
      <c r="Q670" s="304">
        <f t="shared" ca="1" si="309"/>
        <v>0</v>
      </c>
      <c r="R670" s="306">
        <f t="shared" ca="1" si="310"/>
        <v>0</v>
      </c>
      <c r="S670" s="307">
        <f t="shared" ca="1" si="311"/>
        <v>4.5130000000000043</v>
      </c>
      <c r="T670" s="304">
        <f t="shared" ca="1" si="291"/>
        <v>44.272530000000046</v>
      </c>
      <c r="U670" s="311">
        <f t="shared" ca="1" si="292"/>
        <v>0</v>
      </c>
      <c r="V670" s="306">
        <f t="shared" ca="1" si="293"/>
        <v>1.2257066888935728</v>
      </c>
      <c r="W670" s="304">
        <f t="shared" ca="1" si="294"/>
        <v>44.648034404082381</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-9.0271704011110288E-2</v>
      </c>
      <c r="AH670" s="304">
        <f t="shared" ca="1" si="318"/>
        <v>-9.8931958884734605</v>
      </c>
    </row>
    <row r="671" spans="1:34" x14ac:dyDescent="0.2">
      <c r="A671" s="347">
        <f t="shared" ca="1" si="296"/>
        <v>1E-4</v>
      </c>
      <c r="B671" s="304">
        <f t="shared" ca="1" si="297"/>
        <v>42.306400000000544</v>
      </c>
      <c r="D671" s="306">
        <f t="shared" ca="1" si="298"/>
        <v>-0.37568472037881034</v>
      </c>
      <c r="E671" s="307">
        <f t="shared" ca="1" si="299"/>
        <v>7.6069350915508593E-2</v>
      </c>
      <c r="F671" s="304">
        <f t="shared" ca="1" si="300"/>
        <v>0.38330869449415272</v>
      </c>
      <c r="G671" s="306">
        <f t="shared" ca="1" si="301"/>
        <v>4.1482554678071475</v>
      </c>
      <c r="H671" s="307">
        <f t="shared" ca="1" si="302"/>
        <v>-109.16150581108315</v>
      </c>
      <c r="I671" s="304">
        <f t="shared" ca="1" si="303"/>
        <v>109.24029647693808</v>
      </c>
      <c r="J671" s="306">
        <f t="shared" ca="1" si="304"/>
        <v>847.0484485488912</v>
      </c>
      <c r="K671" s="307">
        <f t="shared" ca="1" si="305"/>
        <v>-5.778141553947477</v>
      </c>
      <c r="L671" s="304">
        <f t="shared" ca="1" si="290"/>
        <v>847.06815611785396</v>
      </c>
      <c r="M671" s="306">
        <f t="shared" ca="1" si="306"/>
        <v>-1.5328135199631219</v>
      </c>
      <c r="N671" s="304">
        <f t="shared" ca="1" si="307"/>
        <v>-87.823745474478642</v>
      </c>
      <c r="P671" s="310">
        <f t="shared" ca="1" si="308"/>
        <v>23</v>
      </c>
      <c r="Q671" s="304">
        <f t="shared" ca="1" si="309"/>
        <v>0</v>
      </c>
      <c r="R671" s="306">
        <f t="shared" ca="1" si="310"/>
        <v>0</v>
      </c>
      <c r="S671" s="307">
        <f t="shared" ca="1" si="311"/>
        <v>4.5130000000000043</v>
      </c>
      <c r="T671" s="304">
        <f t="shared" ca="1" si="291"/>
        <v>44.272530000000046</v>
      </c>
      <c r="U671" s="311">
        <f t="shared" ca="1" si="292"/>
        <v>0</v>
      </c>
      <c r="V671" s="306">
        <f t="shared" ca="1" si="293"/>
        <v>1.2257080268943394</v>
      </c>
      <c r="W671" s="304">
        <f t="shared" ca="1" si="294"/>
        <v>44.648075762779548</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-9.0280741475913473E-2</v>
      </c>
      <c r="AH671" s="304">
        <f t="shared" ca="1" si="318"/>
        <v>-9.8932050529763664</v>
      </c>
    </row>
    <row r="672" spans="1:34" x14ac:dyDescent="0.2">
      <c r="A672" s="347">
        <f t="shared" ca="1" si="296"/>
        <v>1E-4</v>
      </c>
      <c r="B672" s="304">
        <f t="shared" ca="1" si="297"/>
        <v>42.306500000000547</v>
      </c>
      <c r="D672" s="306">
        <f t="shared" ca="1" si="298"/>
        <v>-0.37568169709116656</v>
      </c>
      <c r="E672" s="307">
        <f t="shared" ca="1" si="299"/>
        <v>7.6078636765750218E-2</v>
      </c>
      <c r="F672" s="304">
        <f t="shared" ca="1" si="300"/>
        <v>0.38330757428132567</v>
      </c>
      <c r="G672" s="306">
        <f t="shared" ca="1" si="301"/>
        <v>4.1482178996374381</v>
      </c>
      <c r="H672" s="307">
        <f t="shared" ca="1" si="302"/>
        <v>-109.16149820321947</v>
      </c>
      <c r="I672" s="304">
        <f t="shared" ca="1" si="303"/>
        <v>109.24028744796655</v>
      </c>
      <c r="J672" s="306">
        <f t="shared" ca="1" si="304"/>
        <v>847.0484485488912</v>
      </c>
      <c r="K672" s="307">
        <f t="shared" ca="1" si="305"/>
        <v>-5.7890577041481919</v>
      </c>
      <c r="L672" s="304">
        <f t="shared" ca="1" si="290"/>
        <v>847.06823065098217</v>
      </c>
      <c r="M672" s="306">
        <f t="shared" ca="1" si="306"/>
        <v>-1.5328138609744431</v>
      </c>
      <c r="N672" s="304">
        <f t="shared" ca="1" si="307"/>
        <v>-87.823765012988105</v>
      </c>
      <c r="P672" s="310">
        <f t="shared" ca="1" si="308"/>
        <v>23</v>
      </c>
      <c r="Q672" s="304">
        <f t="shared" ca="1" si="309"/>
        <v>0</v>
      </c>
      <c r="R672" s="306">
        <f t="shared" ca="1" si="310"/>
        <v>0</v>
      </c>
      <c r="S672" s="307">
        <f t="shared" ca="1" si="311"/>
        <v>4.5130000000000043</v>
      </c>
      <c r="T672" s="304">
        <f t="shared" ca="1" si="291"/>
        <v>44.272530000000046</v>
      </c>
      <c r="U672" s="311">
        <f t="shared" ca="1" si="292"/>
        <v>0</v>
      </c>
      <c r="V672" s="306">
        <f t="shared" ca="1" si="293"/>
        <v>1.2257093648964741</v>
      </c>
      <c r="W672" s="304">
        <f t="shared" ca="1" si="294"/>
        <v>44.648117120772298</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-9.0289778786893038E-2</v>
      </c>
      <c r="AH672" s="304">
        <f t="shared" ca="1" si="318"/>
        <v>-9.8932142173231785</v>
      </c>
    </row>
    <row r="673" spans="1:34" x14ac:dyDescent="0.2">
      <c r="A673" s="347">
        <f t="shared" ca="1" si="296"/>
        <v>1E-4</v>
      </c>
      <c r="B673" s="304">
        <f t="shared" ca="1" si="297"/>
        <v>42.30660000000055</v>
      </c>
      <c r="D673" s="306">
        <f t="shared" ca="1" si="298"/>
        <v>-0.37567867382128095</v>
      </c>
      <c r="E673" s="307">
        <f t="shared" ca="1" si="299"/>
        <v>7.6087922457968915E-2</v>
      </c>
      <c r="F673" s="304">
        <f t="shared" ca="1" si="300"/>
        <v>0.38330645430006305</v>
      </c>
      <c r="G673" s="306">
        <f t="shared" ca="1" si="301"/>
        <v>4.1481803317700559</v>
      </c>
      <c r="H673" s="307">
        <f t="shared" ca="1" si="302"/>
        <v>-109.16149059442722</v>
      </c>
      <c r="I673" s="304">
        <f t="shared" ca="1" si="303"/>
        <v>109.24027841809132</v>
      </c>
      <c r="J673" s="306">
        <f t="shared" ca="1" si="304"/>
        <v>847.0484485488912</v>
      </c>
      <c r="K673" s="307">
        <f t="shared" ca="1" si="305"/>
        <v>-5.7999738535880745</v>
      </c>
      <c r="L673" s="304">
        <f t="shared" ca="1" si="290"/>
        <v>847.06830532477477</v>
      </c>
      <c r="M673" s="306">
        <f t="shared" ca="1" si="306"/>
        <v>-1.5328142019827322</v>
      </c>
      <c r="N673" s="304">
        <f t="shared" ca="1" si="307"/>
        <v>-87.823784551323854</v>
      </c>
      <c r="P673" s="310">
        <f t="shared" ca="1" si="308"/>
        <v>23</v>
      </c>
      <c r="Q673" s="304">
        <f t="shared" ca="1" si="309"/>
        <v>0</v>
      </c>
      <c r="R673" s="306">
        <f t="shared" ca="1" si="310"/>
        <v>0</v>
      </c>
      <c r="S673" s="307">
        <f t="shared" ca="1" si="311"/>
        <v>4.5130000000000043</v>
      </c>
      <c r="T673" s="304">
        <f t="shared" ca="1" si="291"/>
        <v>44.272530000000046</v>
      </c>
      <c r="U673" s="311">
        <f t="shared" ca="1" si="292"/>
        <v>0</v>
      </c>
      <c r="V673" s="306">
        <f t="shared" ca="1" si="293"/>
        <v>1.2257107028999763</v>
      </c>
      <c r="W673" s="304">
        <f t="shared" ca="1" si="294"/>
        <v>44.648158478060651</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-9.0298815944054311E-2</v>
      </c>
      <c r="AH673" s="304">
        <f t="shared" ca="1" si="318"/>
        <v>-9.8932233815139057</v>
      </c>
    </row>
    <row r="674" spans="1:34" x14ac:dyDescent="0.2">
      <c r="A674" s="347">
        <f t="shared" ca="1" si="296"/>
        <v>1E-4</v>
      </c>
      <c r="B674" s="304">
        <f t="shared" ca="1" si="297"/>
        <v>42.306700000000554</v>
      </c>
      <c r="D674" s="306">
        <f t="shared" ca="1" si="298"/>
        <v>-0.37567565056915392</v>
      </c>
      <c r="E674" s="307">
        <f t="shared" ca="1" si="299"/>
        <v>7.6097207992164684E-2</v>
      </c>
      <c r="F674" s="304">
        <f t="shared" ca="1" si="300"/>
        <v>0.38330533455035531</v>
      </c>
      <c r="G674" s="306">
        <f t="shared" ca="1" si="301"/>
        <v>4.1481427642049988</v>
      </c>
      <c r="H674" s="307">
        <f t="shared" ca="1" si="302"/>
        <v>-109.16148298470642</v>
      </c>
      <c r="I674" s="304">
        <f t="shared" ca="1" si="303"/>
        <v>109.24026938731237</v>
      </c>
      <c r="J674" s="306">
        <f t="shared" ca="1" si="304"/>
        <v>847.0484485488912</v>
      </c>
      <c r="K674" s="307">
        <f t="shared" ca="1" si="305"/>
        <v>-5.8108900022670316</v>
      </c>
      <c r="L674" s="304">
        <f t="shared" ca="1" si="290"/>
        <v>847.06838013923175</v>
      </c>
      <c r="M674" s="306">
        <f t="shared" ca="1" si="306"/>
        <v>-1.5328145429879896</v>
      </c>
      <c r="N674" s="304">
        <f t="shared" ca="1" si="307"/>
        <v>-87.823804089485904</v>
      </c>
      <c r="P674" s="310">
        <f t="shared" ca="1" si="308"/>
        <v>23</v>
      </c>
      <c r="Q674" s="304">
        <f t="shared" ca="1" si="309"/>
        <v>0</v>
      </c>
      <c r="R674" s="306">
        <f t="shared" ca="1" si="310"/>
        <v>0</v>
      </c>
      <c r="S674" s="307">
        <f t="shared" ca="1" si="311"/>
        <v>4.5130000000000043</v>
      </c>
      <c r="T674" s="304">
        <f t="shared" ca="1" si="291"/>
        <v>44.272530000000046</v>
      </c>
      <c r="U674" s="311">
        <f t="shared" ca="1" si="292"/>
        <v>0</v>
      </c>
      <c r="V674" s="306">
        <f t="shared" ca="1" si="293"/>
        <v>1.2257120409048465</v>
      </c>
      <c r="W674" s="304">
        <f t="shared" ca="1" si="294"/>
        <v>44.648199834644608</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-9.0307852947406175E-2</v>
      </c>
      <c r="AH674" s="304">
        <f t="shared" ca="1" si="318"/>
        <v>-9.8932325455485497</v>
      </c>
    </row>
    <row r="675" spans="1:34" x14ac:dyDescent="0.2">
      <c r="A675" s="347">
        <f t="shared" ca="1" si="296"/>
        <v>1E-4</v>
      </c>
      <c r="B675" s="304">
        <f t="shared" ca="1" si="297"/>
        <v>42.306800000000557</v>
      </c>
      <c r="D675" s="306">
        <f t="shared" ca="1" si="298"/>
        <v>-0.37567262733478352</v>
      </c>
      <c r="E675" s="307">
        <f t="shared" ca="1" si="299"/>
        <v>7.6106493368342854E-2</v>
      </c>
      <c r="F675" s="304">
        <f t="shared" ca="1" si="300"/>
        <v>0.38330421503219186</v>
      </c>
      <c r="G675" s="306">
        <f t="shared" ca="1" si="301"/>
        <v>4.1481051969422653</v>
      </c>
      <c r="H675" s="307">
        <f t="shared" ca="1" si="302"/>
        <v>-109.16147537405709</v>
      </c>
      <c r="I675" s="304">
        <f t="shared" ca="1" si="303"/>
        <v>109.24026035562974</v>
      </c>
      <c r="J675" s="306">
        <f t="shared" ca="1" si="304"/>
        <v>847.0484485488912</v>
      </c>
      <c r="K675" s="307">
        <f t="shared" ca="1" si="305"/>
        <v>-5.8218061501849698</v>
      </c>
      <c r="L675" s="304">
        <f t="shared" ca="1" si="290"/>
        <v>847.068455094353</v>
      </c>
      <c r="M675" s="306">
        <f t="shared" ca="1" si="306"/>
        <v>-1.5328148839902149</v>
      </c>
      <c r="N675" s="304">
        <f t="shared" ca="1" si="307"/>
        <v>-87.823823627474212</v>
      </c>
      <c r="P675" s="310">
        <f t="shared" ca="1" si="308"/>
        <v>23</v>
      </c>
      <c r="Q675" s="304">
        <f t="shared" ca="1" si="309"/>
        <v>0</v>
      </c>
      <c r="R675" s="306">
        <f t="shared" ca="1" si="310"/>
        <v>0</v>
      </c>
      <c r="S675" s="307">
        <f t="shared" ca="1" si="311"/>
        <v>4.5130000000000043</v>
      </c>
      <c r="T675" s="304">
        <f t="shared" ca="1" si="291"/>
        <v>44.272530000000046</v>
      </c>
      <c r="U675" s="311">
        <f t="shared" ca="1" si="292"/>
        <v>0</v>
      </c>
      <c r="V675" s="306">
        <f t="shared" ca="1" si="293"/>
        <v>1.2257133789110846</v>
      </c>
      <c r="W675" s="304">
        <f t="shared" ca="1" si="294"/>
        <v>44.648241190524189</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-9.0316889796945077E-2</v>
      </c>
      <c r="AH675" s="304">
        <f t="shared" ca="1" si="318"/>
        <v>-9.8932417094271141</v>
      </c>
    </row>
    <row r="676" spans="1:34" x14ac:dyDescent="0.2">
      <c r="A676" s="347">
        <f t="shared" ca="1" si="296"/>
        <v>1E-4</v>
      </c>
      <c r="B676" s="304">
        <f t="shared" ca="1" si="297"/>
        <v>42.30690000000056</v>
      </c>
      <c r="D676" s="306">
        <f t="shared" ca="1" si="298"/>
        <v>-0.37566960411817241</v>
      </c>
      <c r="E676" s="307">
        <f t="shared" ca="1" si="299"/>
        <v>7.6115778586503424E-2</v>
      </c>
      <c r="F676" s="304">
        <f t="shared" ca="1" si="300"/>
        <v>0.38330309574556531</v>
      </c>
      <c r="G676" s="306">
        <f t="shared" ca="1" si="301"/>
        <v>4.1480676299818535</v>
      </c>
      <c r="H676" s="307">
        <f t="shared" ca="1" si="302"/>
        <v>-109.16146776247923</v>
      </c>
      <c r="I676" s="304">
        <f t="shared" ca="1" si="303"/>
        <v>109.24025132304345</v>
      </c>
      <c r="J676" s="306">
        <f t="shared" ca="1" si="304"/>
        <v>847.0484485488912</v>
      </c>
      <c r="K676" s="307">
        <f t="shared" ca="1" si="305"/>
        <v>-5.8327222973417969</v>
      </c>
      <c r="L676" s="304">
        <f t="shared" ca="1" si="290"/>
        <v>847.0685301901384</v>
      </c>
      <c r="M676" s="306">
        <f t="shared" ca="1" si="306"/>
        <v>-1.5328152249894085</v>
      </c>
      <c r="N676" s="304">
        <f t="shared" ca="1" si="307"/>
        <v>-87.823843165288821</v>
      </c>
      <c r="P676" s="310">
        <f t="shared" ca="1" si="308"/>
        <v>23</v>
      </c>
      <c r="Q676" s="304">
        <f t="shared" ca="1" si="309"/>
        <v>0</v>
      </c>
      <c r="R676" s="306">
        <f t="shared" ca="1" si="310"/>
        <v>0</v>
      </c>
      <c r="S676" s="307">
        <f t="shared" ca="1" si="311"/>
        <v>4.5130000000000043</v>
      </c>
      <c r="T676" s="304">
        <f t="shared" ca="1" si="291"/>
        <v>44.272530000000046</v>
      </c>
      <c r="U676" s="311">
        <f t="shared" ca="1" si="292"/>
        <v>0</v>
      </c>
      <c r="V676" s="306">
        <f t="shared" ca="1" si="293"/>
        <v>1.2257147169186899</v>
      </c>
      <c r="W676" s="304">
        <f t="shared" ca="1" si="294"/>
        <v>44.648282545699374</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-9.0325926492676345E-2</v>
      </c>
      <c r="AH676" s="304">
        <f t="shared" ca="1" si="318"/>
        <v>-9.8932508731496007</v>
      </c>
    </row>
    <row r="677" spans="1:34" x14ac:dyDescent="0.2">
      <c r="A677" s="347">
        <f t="shared" ca="1" si="296"/>
        <v>1E-4</v>
      </c>
      <c r="B677" s="304">
        <f t="shared" ca="1" si="297"/>
        <v>42.307000000000563</v>
      </c>
      <c r="D677" s="306">
        <f t="shared" ca="1" si="298"/>
        <v>-0.37566658091931837</v>
      </c>
      <c r="E677" s="307">
        <f t="shared" ca="1" si="299"/>
        <v>7.6125063646642843E-2</v>
      </c>
      <c r="F677" s="304">
        <f t="shared" ca="1" si="300"/>
        <v>0.38330197669046295</v>
      </c>
      <c r="G677" s="306">
        <f t="shared" ca="1" si="301"/>
        <v>4.1480300633237617</v>
      </c>
      <c r="H677" s="307">
        <f t="shared" ca="1" si="302"/>
        <v>-109.16146014997287</v>
      </c>
      <c r="I677" s="304">
        <f t="shared" ca="1" si="303"/>
        <v>109.24024228955349</v>
      </c>
      <c r="J677" s="306">
        <f t="shared" ca="1" si="304"/>
        <v>847.0484485488912</v>
      </c>
      <c r="K677" s="307">
        <f t="shared" ca="1" si="305"/>
        <v>-5.8436384437374196</v>
      </c>
      <c r="L677" s="304">
        <f t="shared" ca="1" si="290"/>
        <v>847.06860542658796</v>
      </c>
      <c r="M677" s="306">
        <f t="shared" ca="1" si="306"/>
        <v>-1.5328155659855702</v>
      </c>
      <c r="N677" s="304">
        <f t="shared" ca="1" si="307"/>
        <v>-87.823862702929716</v>
      </c>
      <c r="P677" s="310">
        <f t="shared" ca="1" si="308"/>
        <v>23</v>
      </c>
      <c r="Q677" s="304">
        <f t="shared" ca="1" si="309"/>
        <v>0</v>
      </c>
      <c r="R677" s="306">
        <f t="shared" ca="1" si="310"/>
        <v>0</v>
      </c>
      <c r="S677" s="307">
        <f t="shared" ca="1" si="311"/>
        <v>4.5130000000000043</v>
      </c>
      <c r="T677" s="304">
        <f t="shared" ca="1" si="291"/>
        <v>44.272530000000046</v>
      </c>
      <c r="U677" s="311">
        <f t="shared" ca="1" si="292"/>
        <v>0</v>
      </c>
      <c r="V677" s="306">
        <f t="shared" ca="1" si="293"/>
        <v>1.2257160549276631</v>
      </c>
      <c r="W677" s="304">
        <f t="shared" ca="1" si="294"/>
        <v>44.64832390017019</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-9.0334963034594651E-2</v>
      </c>
      <c r="AH677" s="304">
        <f t="shared" ca="1" si="318"/>
        <v>-9.8932600367160042</v>
      </c>
    </row>
    <row r="678" spans="1:34" x14ac:dyDescent="0.2">
      <c r="A678" s="347">
        <f t="shared" ca="1" si="296"/>
        <v>1E-4</v>
      </c>
      <c r="B678" s="304">
        <f t="shared" ca="1" si="297"/>
        <v>42.307100000000567</v>
      </c>
      <c r="D678" s="306">
        <f t="shared" ca="1" si="298"/>
        <v>-0.37566355773822202</v>
      </c>
      <c r="E678" s="307">
        <f t="shared" ca="1" si="299"/>
        <v>7.6134348548769992E-2</v>
      </c>
      <c r="F678" s="304">
        <f t="shared" ca="1" si="300"/>
        <v>0.38330085786687729</v>
      </c>
      <c r="G678" s="306">
        <f t="shared" ca="1" si="301"/>
        <v>4.147992496967988</v>
      </c>
      <c r="H678" s="307">
        <f t="shared" ca="1" si="302"/>
        <v>-109.16145253653801</v>
      </c>
      <c r="I678" s="304">
        <f t="shared" ca="1" si="303"/>
        <v>109.24023325515991</v>
      </c>
      <c r="J678" s="306">
        <f t="shared" ca="1" si="304"/>
        <v>847.0484485488912</v>
      </c>
      <c r="K678" s="307">
        <f t="shared" ca="1" si="305"/>
        <v>-5.8545545893717454</v>
      </c>
      <c r="L678" s="304">
        <f t="shared" ca="1" si="290"/>
        <v>847.06868080370168</v>
      </c>
      <c r="M678" s="306">
        <f t="shared" ca="1" si="306"/>
        <v>-1.5328159069787002</v>
      </c>
      <c r="N678" s="304">
        <f t="shared" ca="1" si="307"/>
        <v>-87.823882240396912</v>
      </c>
      <c r="P678" s="310">
        <f t="shared" ca="1" si="308"/>
        <v>23</v>
      </c>
      <c r="Q678" s="304">
        <f t="shared" ca="1" si="309"/>
        <v>0</v>
      </c>
      <c r="R678" s="306">
        <f t="shared" ca="1" si="310"/>
        <v>0</v>
      </c>
      <c r="S678" s="307">
        <f t="shared" ca="1" si="311"/>
        <v>4.5130000000000043</v>
      </c>
      <c r="T678" s="304">
        <f t="shared" ca="1" si="291"/>
        <v>44.272530000000046</v>
      </c>
      <c r="U678" s="311">
        <f t="shared" ca="1" si="292"/>
        <v>0</v>
      </c>
      <c r="V678" s="306">
        <f t="shared" ca="1" si="293"/>
        <v>1.2257173929380041</v>
      </c>
      <c r="W678" s="304">
        <f t="shared" ca="1" si="294"/>
        <v>44.64836525393666</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-9.0343999422708876E-2</v>
      </c>
      <c r="AH678" s="304">
        <f t="shared" ca="1" si="318"/>
        <v>-9.8932692001263352</v>
      </c>
    </row>
    <row r="679" spans="1:34" x14ac:dyDescent="0.2">
      <c r="A679" s="347">
        <f t="shared" ca="1" si="296"/>
        <v>1E-4</v>
      </c>
      <c r="B679" s="304">
        <f t="shared" ca="1" si="297"/>
        <v>42.30720000000057</v>
      </c>
      <c r="D679" s="306">
        <f t="shared" ca="1" si="298"/>
        <v>-0.37566053457488363</v>
      </c>
      <c r="E679" s="307">
        <f t="shared" ca="1" si="299"/>
        <v>7.6143633292888424E-2</v>
      </c>
      <c r="F679" s="304">
        <f t="shared" ca="1" si="300"/>
        <v>0.38329973927479943</v>
      </c>
      <c r="G679" s="306">
        <f t="shared" ca="1" si="301"/>
        <v>4.1479549309145307</v>
      </c>
      <c r="H679" s="307">
        <f t="shared" ca="1" si="302"/>
        <v>-109.16144492217468</v>
      </c>
      <c r="I679" s="304">
        <f t="shared" ca="1" si="303"/>
        <v>109.24022421986268</v>
      </c>
      <c r="J679" s="306">
        <f t="shared" ca="1" si="304"/>
        <v>847.0484485488912</v>
      </c>
      <c r="K679" s="307">
        <f t="shared" ca="1" si="305"/>
        <v>-5.8654707342446812</v>
      </c>
      <c r="L679" s="304">
        <f t="shared" ca="1" si="290"/>
        <v>847.06875632147933</v>
      </c>
      <c r="M679" s="306">
        <f t="shared" ca="1" si="306"/>
        <v>-1.5328162479687981</v>
      </c>
      <c r="N679" s="304">
        <f t="shared" ca="1" si="307"/>
        <v>-87.823901777690381</v>
      </c>
      <c r="P679" s="310">
        <f t="shared" ca="1" si="308"/>
        <v>23</v>
      </c>
      <c r="Q679" s="304">
        <f t="shared" ca="1" si="309"/>
        <v>0</v>
      </c>
      <c r="R679" s="306">
        <f t="shared" ca="1" si="310"/>
        <v>0</v>
      </c>
      <c r="S679" s="307">
        <f t="shared" ca="1" si="311"/>
        <v>4.5130000000000043</v>
      </c>
      <c r="T679" s="304">
        <f t="shared" ca="1" si="291"/>
        <v>44.272530000000046</v>
      </c>
      <c r="U679" s="311">
        <f t="shared" ca="1" si="292"/>
        <v>0</v>
      </c>
      <c r="V679" s="306">
        <f t="shared" ca="1" si="293"/>
        <v>1.2257187309497124</v>
      </c>
      <c r="W679" s="304">
        <f t="shared" ca="1" si="294"/>
        <v>44.648406606998762</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-9.0353035657020797E-2</v>
      </c>
      <c r="AH679" s="304">
        <f t="shared" ca="1" si="318"/>
        <v>-9.8932783633805936</v>
      </c>
    </row>
    <row r="680" spans="1:34" x14ac:dyDescent="0.2">
      <c r="A680" s="347">
        <f t="shared" ca="1" si="296"/>
        <v>1E-4</v>
      </c>
      <c r="B680" s="304">
        <f t="shared" ca="1" si="297"/>
        <v>42.307300000000573</v>
      </c>
      <c r="D680" s="306">
        <f t="shared" ca="1" si="298"/>
        <v>-0.37565751142930548</v>
      </c>
      <c r="E680" s="307">
        <f t="shared" ca="1" si="299"/>
        <v>7.6152917878989257E-2</v>
      </c>
      <c r="F680" s="304">
        <f t="shared" ca="1" si="300"/>
        <v>0.3832986209142199</v>
      </c>
      <c r="G680" s="306">
        <f t="shared" ca="1" si="301"/>
        <v>4.147917365163388</v>
      </c>
      <c r="H680" s="307">
        <f t="shared" ca="1" si="302"/>
        <v>-109.16143730688289</v>
      </c>
      <c r="I680" s="304">
        <f t="shared" ca="1" si="303"/>
        <v>109.24021518366186</v>
      </c>
      <c r="J680" s="306">
        <f t="shared" ca="1" si="304"/>
        <v>847.0484485488912</v>
      </c>
      <c r="K680" s="307">
        <f t="shared" ca="1" si="305"/>
        <v>-5.8763868783561337</v>
      </c>
      <c r="L680" s="304">
        <f t="shared" ca="1" si="290"/>
        <v>847.06883197992101</v>
      </c>
      <c r="M680" s="306">
        <f t="shared" ca="1" si="306"/>
        <v>-1.5328165889558645</v>
      </c>
      <c r="N680" s="304">
        <f t="shared" ca="1" si="307"/>
        <v>-87.82392131481015</v>
      </c>
      <c r="P680" s="310">
        <f t="shared" ca="1" si="308"/>
        <v>23</v>
      </c>
      <c r="Q680" s="304">
        <f t="shared" ca="1" si="309"/>
        <v>0</v>
      </c>
      <c r="R680" s="306">
        <f t="shared" ca="1" si="310"/>
        <v>0</v>
      </c>
      <c r="S680" s="307">
        <f t="shared" ca="1" si="311"/>
        <v>4.5130000000000043</v>
      </c>
      <c r="T680" s="304">
        <f t="shared" ca="1" si="291"/>
        <v>44.272530000000046</v>
      </c>
      <c r="U680" s="311">
        <f t="shared" ca="1" si="292"/>
        <v>0</v>
      </c>
      <c r="V680" s="306">
        <f t="shared" ca="1" si="293"/>
        <v>1.2257200689627892</v>
      </c>
      <c r="W680" s="304">
        <f t="shared" ca="1" si="294"/>
        <v>44.648447959356567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-9.0362071737525085E-2</v>
      </c>
      <c r="AH680" s="304">
        <f t="shared" ca="1" si="318"/>
        <v>-9.8932875264787761</v>
      </c>
    </row>
    <row r="681" spans="1:34" x14ac:dyDescent="0.2">
      <c r="A681" s="347">
        <f t="shared" ca="1" si="296"/>
        <v>1E-4</v>
      </c>
      <c r="B681" s="304">
        <f t="shared" ca="1" si="297"/>
        <v>42.307400000000577</v>
      </c>
      <c r="D681" s="306">
        <f t="shared" ca="1" si="298"/>
        <v>-0.37565448830148412</v>
      </c>
      <c r="E681" s="307">
        <f t="shared" ca="1" si="299"/>
        <v>7.6162202307095583E-2</v>
      </c>
      <c r="F681" s="304">
        <f t="shared" ca="1" si="300"/>
        <v>0.38329750278513014</v>
      </c>
      <c r="G681" s="306">
        <f t="shared" ca="1" si="301"/>
        <v>4.1478797997145582</v>
      </c>
      <c r="H681" s="307">
        <f t="shared" ca="1" si="302"/>
        <v>-109.16142969066266</v>
      </c>
      <c r="I681" s="304">
        <f t="shared" ca="1" si="303"/>
        <v>109.24020614655744</v>
      </c>
      <c r="J681" s="306">
        <f t="shared" ca="1" si="304"/>
        <v>847.0484485488912</v>
      </c>
      <c r="K681" s="307">
        <f t="shared" ca="1" si="305"/>
        <v>-5.8873030217060114</v>
      </c>
      <c r="L681" s="304">
        <f t="shared" ca="1" si="290"/>
        <v>847.06890777902652</v>
      </c>
      <c r="M681" s="306">
        <f t="shared" ca="1" si="306"/>
        <v>-1.5328169299398993</v>
      </c>
      <c r="N681" s="304">
        <f t="shared" ca="1" si="307"/>
        <v>-87.82394085175622</v>
      </c>
      <c r="P681" s="310">
        <f t="shared" ca="1" si="308"/>
        <v>23</v>
      </c>
      <c r="Q681" s="304">
        <f t="shared" ca="1" si="309"/>
        <v>0</v>
      </c>
      <c r="R681" s="306">
        <f t="shared" ca="1" si="310"/>
        <v>0</v>
      </c>
      <c r="S681" s="307">
        <f t="shared" ca="1" si="311"/>
        <v>4.5130000000000043</v>
      </c>
      <c r="T681" s="304">
        <f t="shared" ca="1" si="291"/>
        <v>44.272530000000046</v>
      </c>
      <c r="U681" s="311">
        <f t="shared" ca="1" si="292"/>
        <v>0</v>
      </c>
      <c r="V681" s="306">
        <f t="shared" ca="1" si="293"/>
        <v>1.2257214069772331</v>
      </c>
      <c r="W681" s="304">
        <f t="shared" ca="1" si="294"/>
        <v>44.648489311010024</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-9.0371107664241279E-2</v>
      </c>
      <c r="AH681" s="304">
        <f t="shared" ca="1" si="318"/>
        <v>-9.8932966894209002</v>
      </c>
    </row>
    <row r="682" spans="1:34" x14ac:dyDescent="0.2">
      <c r="A682" s="347">
        <f t="shared" ca="1" si="296"/>
        <v>1E-4</v>
      </c>
      <c r="B682" s="304">
        <f t="shared" ca="1" si="297"/>
        <v>42.30750000000058</v>
      </c>
      <c r="D682" s="306">
        <f t="shared" ca="1" si="298"/>
        <v>-0.3756514651914194</v>
      </c>
      <c r="E682" s="307">
        <f t="shared" ca="1" si="299"/>
        <v>7.6171486577191416E-2</v>
      </c>
      <c r="F682" s="304">
        <f t="shared" ca="1" si="300"/>
        <v>0.38329638488751683</v>
      </c>
      <c r="G682" s="306">
        <f t="shared" ca="1" si="301"/>
        <v>4.1478422345680395</v>
      </c>
      <c r="H682" s="307">
        <f t="shared" ca="1" si="302"/>
        <v>-109.161422073514</v>
      </c>
      <c r="I682" s="304">
        <f t="shared" ca="1" si="303"/>
        <v>109.24019710854945</v>
      </c>
      <c r="J682" s="306">
        <f t="shared" ca="1" si="304"/>
        <v>847.0484485488912</v>
      </c>
      <c r="K682" s="307">
        <f t="shared" ca="1" si="305"/>
        <v>-5.8982191642942201</v>
      </c>
      <c r="L682" s="304">
        <f t="shared" ca="1" si="290"/>
        <v>847.06898371879583</v>
      </c>
      <c r="M682" s="306">
        <f t="shared" ca="1" si="306"/>
        <v>-1.5328172709209023</v>
      </c>
      <c r="N682" s="304">
        <f t="shared" ca="1" si="307"/>
        <v>-87.82396038852859</v>
      </c>
      <c r="P682" s="310">
        <f t="shared" ca="1" si="308"/>
        <v>23</v>
      </c>
      <c r="Q682" s="304">
        <f t="shared" ca="1" si="309"/>
        <v>0</v>
      </c>
      <c r="R682" s="306">
        <f t="shared" ca="1" si="310"/>
        <v>0</v>
      </c>
      <c r="S682" s="307">
        <f t="shared" ca="1" si="311"/>
        <v>4.5130000000000043</v>
      </c>
      <c r="T682" s="304">
        <f t="shared" ca="1" si="291"/>
        <v>44.272530000000046</v>
      </c>
      <c r="U682" s="311">
        <f t="shared" ca="1" si="292"/>
        <v>0</v>
      </c>
      <c r="V682" s="306">
        <f t="shared" ca="1" si="293"/>
        <v>1.2257227449930446</v>
      </c>
      <c r="W682" s="304">
        <f t="shared" ca="1" si="294"/>
        <v>44.648530661959164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-9.0380143437151617E-2</v>
      </c>
      <c r="AH682" s="304">
        <f t="shared" ca="1" si="318"/>
        <v>-9.8933058522069537</v>
      </c>
    </row>
    <row r="683" spans="1:34" x14ac:dyDescent="0.2">
      <c r="A683" s="347">
        <f t="shared" ca="1" si="296"/>
        <v>1E-4</v>
      </c>
      <c r="B683" s="304">
        <f t="shared" ca="1" si="297"/>
        <v>42.307600000000583</v>
      </c>
      <c r="D683" s="306">
        <f t="shared" ca="1" si="298"/>
        <v>-0.3756484420991138</v>
      </c>
      <c r="E683" s="307">
        <f t="shared" ca="1" si="299"/>
        <v>7.6180770689283861E-2</v>
      </c>
      <c r="F683" s="304">
        <f t="shared" ca="1" si="300"/>
        <v>0.38329526722137403</v>
      </c>
      <c r="G683" s="306">
        <f t="shared" ca="1" si="301"/>
        <v>4.14780466972383</v>
      </c>
      <c r="H683" s="307">
        <f t="shared" ca="1" si="302"/>
        <v>-109.16141445543694</v>
      </c>
      <c r="I683" s="304">
        <f t="shared" ca="1" si="303"/>
        <v>109.24018806963791</v>
      </c>
      <c r="J683" s="306">
        <f t="shared" ca="1" si="304"/>
        <v>847.0484485488912</v>
      </c>
      <c r="K683" s="307">
        <f t="shared" ca="1" si="305"/>
        <v>-5.9091353061206675</v>
      </c>
      <c r="L683" s="304">
        <f t="shared" ca="1" si="290"/>
        <v>847.06905979922885</v>
      </c>
      <c r="M683" s="306">
        <f t="shared" ca="1" si="306"/>
        <v>-1.5328176118988734</v>
      </c>
      <c r="N683" s="304">
        <f t="shared" ca="1" si="307"/>
        <v>-87.823979925127247</v>
      </c>
      <c r="P683" s="310">
        <f t="shared" ca="1" si="308"/>
        <v>23</v>
      </c>
      <c r="Q683" s="304">
        <f t="shared" ca="1" si="309"/>
        <v>0</v>
      </c>
      <c r="R683" s="306">
        <f t="shared" ca="1" si="310"/>
        <v>0</v>
      </c>
      <c r="S683" s="307">
        <f t="shared" ca="1" si="311"/>
        <v>4.5130000000000043</v>
      </c>
      <c r="T683" s="304">
        <f t="shared" ca="1" si="291"/>
        <v>44.272530000000046</v>
      </c>
      <c r="U683" s="311">
        <f t="shared" ca="1" si="292"/>
        <v>0</v>
      </c>
      <c r="V683" s="306">
        <f t="shared" ca="1" si="293"/>
        <v>1.2257240830102236</v>
      </c>
      <c r="W683" s="304">
        <f t="shared" ca="1" si="294"/>
        <v>44.648572012204006</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-9.0389179056270308E-2</v>
      </c>
      <c r="AH683" s="304">
        <f t="shared" ca="1" si="318"/>
        <v>-9.8933150148369418</v>
      </c>
    </row>
    <row r="684" spans="1:34" x14ac:dyDescent="0.2">
      <c r="A684" s="347">
        <f t="shared" ca="1" si="296"/>
        <v>1E-4</v>
      </c>
      <c r="B684" s="304">
        <f t="shared" ca="1" si="297"/>
        <v>42.307700000000587</v>
      </c>
      <c r="D684" s="306">
        <f t="shared" ca="1" si="298"/>
        <v>-0.37564541902456794</v>
      </c>
      <c r="E684" s="307">
        <f t="shared" ca="1" si="299"/>
        <v>7.6190054643380023E-2</v>
      </c>
      <c r="F684" s="304">
        <f t="shared" ca="1" si="300"/>
        <v>0.38329414978669385</v>
      </c>
      <c r="G684" s="306">
        <f t="shared" ca="1" si="301"/>
        <v>4.1477671051819271</v>
      </c>
      <c r="H684" s="307">
        <f t="shared" ca="1" si="302"/>
        <v>-109.16140683643148</v>
      </c>
      <c r="I684" s="304">
        <f t="shared" ca="1" si="303"/>
        <v>109.24017902982281</v>
      </c>
      <c r="J684" s="306">
        <f t="shared" ca="1" si="304"/>
        <v>847.0484485488912</v>
      </c>
      <c r="K684" s="307">
        <f t="shared" ca="1" si="305"/>
        <v>-5.9200514471852612</v>
      </c>
      <c r="L684" s="304">
        <f t="shared" ca="1" si="290"/>
        <v>847.06913602032557</v>
      </c>
      <c r="M684" s="306">
        <f t="shared" ca="1" si="306"/>
        <v>-1.5328179528738131</v>
      </c>
      <c r="N684" s="304">
        <f t="shared" ca="1" si="307"/>
        <v>-87.823999461552205</v>
      </c>
      <c r="P684" s="310">
        <f t="shared" ca="1" si="308"/>
        <v>23</v>
      </c>
      <c r="Q684" s="304">
        <f t="shared" ca="1" si="309"/>
        <v>0</v>
      </c>
      <c r="R684" s="306">
        <f t="shared" ca="1" si="310"/>
        <v>0</v>
      </c>
      <c r="S684" s="307">
        <f t="shared" ca="1" si="311"/>
        <v>4.5130000000000043</v>
      </c>
      <c r="T684" s="304">
        <f t="shared" ca="1" si="291"/>
        <v>44.272530000000046</v>
      </c>
      <c r="U684" s="311">
        <f t="shared" ca="1" si="292"/>
        <v>0</v>
      </c>
      <c r="V684" s="306">
        <f t="shared" ca="1" si="293"/>
        <v>1.2257254210287707</v>
      </c>
      <c r="W684" s="304">
        <f t="shared" ca="1" si="294"/>
        <v>44.648613361744552</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-9.0398214521597353E-2</v>
      </c>
      <c r="AH684" s="304">
        <f t="shared" ca="1" si="318"/>
        <v>-9.8933241773108715</v>
      </c>
    </row>
    <row r="685" spans="1:34" x14ac:dyDescent="0.2">
      <c r="A685" s="347">
        <f t="shared" ca="1" si="296"/>
        <v>1E-4</v>
      </c>
      <c r="B685" s="304">
        <f t="shared" ca="1" si="297"/>
        <v>42.30780000000059</v>
      </c>
      <c r="D685" s="306">
        <f t="shared" ca="1" si="298"/>
        <v>-0.37564239596777976</v>
      </c>
      <c r="E685" s="307">
        <f t="shared" ca="1" si="299"/>
        <v>7.6199338439478126E-2</v>
      </c>
      <c r="F685" s="304">
        <f t="shared" ca="1" si="300"/>
        <v>0.38329303258346398</v>
      </c>
      <c r="G685" s="306">
        <f t="shared" ca="1" si="301"/>
        <v>4.14772954094233</v>
      </c>
      <c r="H685" s="307">
        <f t="shared" ca="1" si="302"/>
        <v>-109.16139921649764</v>
      </c>
      <c r="I685" s="304">
        <f t="shared" ca="1" si="303"/>
        <v>109.24016998910417</v>
      </c>
      <c r="J685" s="306">
        <f t="shared" ca="1" si="304"/>
        <v>847.0484485488912</v>
      </c>
      <c r="K685" s="307">
        <f t="shared" ca="1" si="305"/>
        <v>-5.930967587487908</v>
      </c>
      <c r="L685" s="304">
        <f t="shared" ca="1" si="290"/>
        <v>847.06921238208588</v>
      </c>
      <c r="M685" s="306">
        <f t="shared" ca="1" si="306"/>
        <v>-1.5328182938457213</v>
      </c>
      <c r="N685" s="304">
        <f t="shared" ca="1" si="307"/>
        <v>-87.824018997803478</v>
      </c>
      <c r="P685" s="310">
        <f t="shared" ca="1" si="308"/>
        <v>23</v>
      </c>
      <c r="Q685" s="304">
        <f t="shared" ca="1" si="309"/>
        <v>0</v>
      </c>
      <c r="R685" s="306">
        <f t="shared" ca="1" si="310"/>
        <v>0</v>
      </c>
      <c r="S685" s="307">
        <f t="shared" ca="1" si="311"/>
        <v>4.5130000000000043</v>
      </c>
      <c r="T685" s="304">
        <f t="shared" ca="1" si="291"/>
        <v>44.272530000000046</v>
      </c>
      <c r="U685" s="311">
        <f t="shared" ca="1" si="292"/>
        <v>0</v>
      </c>
      <c r="V685" s="306">
        <f t="shared" ca="1" si="293"/>
        <v>1.2257267590486853</v>
      </c>
      <c r="W685" s="304">
        <f t="shared" ca="1" si="294"/>
        <v>44.648654710580807</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-9.0407249833134529E-2</v>
      </c>
      <c r="AH685" s="304">
        <f t="shared" ca="1" si="318"/>
        <v>-9.8933333396287413</v>
      </c>
    </row>
    <row r="686" spans="1:34" x14ac:dyDescent="0.2">
      <c r="A686" s="347">
        <f t="shared" ca="1" si="296"/>
        <v>1E-4</v>
      </c>
      <c r="B686" s="304">
        <f t="shared" ca="1" si="297"/>
        <v>42.307900000000593</v>
      </c>
      <c r="D686" s="306">
        <f t="shared" ca="1" si="298"/>
        <v>-0.37563937292874744</v>
      </c>
      <c r="E686" s="307">
        <f t="shared" ca="1" si="299"/>
        <v>7.620862207757817E-2</v>
      </c>
      <c r="F686" s="304">
        <f t="shared" ca="1" si="300"/>
        <v>0.38329191561167281</v>
      </c>
      <c r="G686" s="306">
        <f t="shared" ca="1" si="301"/>
        <v>4.1476919770050369</v>
      </c>
      <c r="H686" s="307">
        <f t="shared" ca="1" si="302"/>
        <v>-109.16139159563544</v>
      </c>
      <c r="I686" s="304">
        <f t="shared" ca="1" si="303"/>
        <v>109.24016094748204</v>
      </c>
      <c r="J686" s="306">
        <f t="shared" ca="1" si="304"/>
        <v>847.0484485488912</v>
      </c>
      <c r="K686" s="307">
        <f t="shared" ca="1" si="305"/>
        <v>-5.9418837270285145</v>
      </c>
      <c r="L686" s="304">
        <f t="shared" ca="1" si="290"/>
        <v>847.06928888450977</v>
      </c>
      <c r="M686" s="306">
        <f t="shared" ca="1" si="306"/>
        <v>-1.5328186348145978</v>
      </c>
      <c r="N686" s="304">
        <f t="shared" ca="1" si="307"/>
        <v>-87.824038533881051</v>
      </c>
      <c r="P686" s="310">
        <f t="shared" ca="1" si="308"/>
        <v>23</v>
      </c>
      <c r="Q686" s="304">
        <f t="shared" ca="1" si="309"/>
        <v>0</v>
      </c>
      <c r="R686" s="306">
        <f t="shared" ca="1" si="310"/>
        <v>0</v>
      </c>
      <c r="S686" s="307">
        <f t="shared" ca="1" si="311"/>
        <v>4.5130000000000043</v>
      </c>
      <c r="T686" s="304">
        <f t="shared" ca="1" si="291"/>
        <v>44.272530000000046</v>
      </c>
      <c r="U686" s="311">
        <f t="shared" ca="1" si="292"/>
        <v>0</v>
      </c>
      <c r="V686" s="306">
        <f t="shared" ca="1" si="293"/>
        <v>1.2257280970699675</v>
      </c>
      <c r="W686" s="304">
        <f t="shared" ca="1" si="294"/>
        <v>44.648696058712801</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-9.0416284990881834E-2</v>
      </c>
      <c r="AH686" s="304">
        <f t="shared" ca="1" si="318"/>
        <v>-9.8933425017905527</v>
      </c>
    </row>
    <row r="687" spans="1:34" x14ac:dyDescent="0.2">
      <c r="A687" s="347">
        <f t="shared" ca="1" si="296"/>
        <v>1E-4</v>
      </c>
      <c r="B687" s="304">
        <f t="shared" ca="1" si="297"/>
        <v>42.308000000000597</v>
      </c>
      <c r="D687" s="306">
        <f t="shared" ca="1" si="298"/>
        <v>-0.37563634990747585</v>
      </c>
      <c r="E687" s="307">
        <f t="shared" ca="1" si="299"/>
        <v>7.6217905557689036E-2</v>
      </c>
      <c r="F687" s="304">
        <f t="shared" ca="1" si="300"/>
        <v>0.38329079887131706</v>
      </c>
      <c r="G687" s="306">
        <f t="shared" ca="1" si="301"/>
        <v>4.1476544133700459</v>
      </c>
      <c r="H687" s="307">
        <f t="shared" ca="1" si="302"/>
        <v>-109.16138397384488</v>
      </c>
      <c r="I687" s="304">
        <f t="shared" ca="1" si="303"/>
        <v>109.24015190495638</v>
      </c>
      <c r="J687" s="306">
        <f t="shared" ca="1" si="304"/>
        <v>847.0484485488912</v>
      </c>
      <c r="K687" s="307">
        <f t="shared" ca="1" si="305"/>
        <v>-5.9527998658069885</v>
      </c>
      <c r="L687" s="304">
        <f t="shared" ca="1" si="290"/>
        <v>847.06936552759703</v>
      </c>
      <c r="M687" s="306">
        <f t="shared" ca="1" si="306"/>
        <v>-1.5328189757804427</v>
      </c>
      <c r="N687" s="304">
        <f t="shared" ca="1" si="307"/>
        <v>-87.824058069784911</v>
      </c>
      <c r="P687" s="310">
        <f t="shared" ca="1" si="308"/>
        <v>23</v>
      </c>
      <c r="Q687" s="304">
        <f t="shared" ca="1" si="309"/>
        <v>0</v>
      </c>
      <c r="R687" s="306">
        <f t="shared" ca="1" si="310"/>
        <v>0</v>
      </c>
      <c r="S687" s="307">
        <f t="shared" ca="1" si="311"/>
        <v>4.5130000000000043</v>
      </c>
      <c r="T687" s="304">
        <f t="shared" ca="1" si="291"/>
        <v>44.272530000000046</v>
      </c>
      <c r="U687" s="311">
        <f t="shared" ca="1" si="292"/>
        <v>0</v>
      </c>
      <c r="V687" s="306">
        <f t="shared" ca="1" si="293"/>
        <v>1.2257294350926178</v>
      </c>
      <c r="W687" s="304">
        <f t="shared" ca="1" si="294"/>
        <v>44.648737406140519</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-9.0425319994846376E-2</v>
      </c>
      <c r="AH687" s="304">
        <f t="shared" ca="1" si="318"/>
        <v>-9.893351663796313</v>
      </c>
    </row>
    <row r="688" spans="1:34" x14ac:dyDescent="0.2">
      <c r="A688" s="347">
        <f t="shared" ca="1" si="296"/>
        <v>1E-4</v>
      </c>
      <c r="B688" s="304">
        <f t="shared" ca="1" si="297"/>
        <v>42.3081000000006</v>
      </c>
      <c r="D688" s="306">
        <f t="shared" ca="1" si="298"/>
        <v>-0.37563332690396278</v>
      </c>
      <c r="E688" s="307">
        <f t="shared" ca="1" si="299"/>
        <v>7.6227188879805396E-2</v>
      </c>
      <c r="F688" s="304">
        <f t="shared" ca="1" si="300"/>
        <v>0.38328968236238359</v>
      </c>
      <c r="G688" s="306">
        <f t="shared" ca="1" si="301"/>
        <v>4.1476168500373554</v>
      </c>
      <c r="H688" s="307">
        <f t="shared" ca="1" si="302"/>
        <v>-109.16137635112599</v>
      </c>
      <c r="I688" s="304">
        <f t="shared" ca="1" si="303"/>
        <v>109.24014286152725</v>
      </c>
      <c r="J688" s="306">
        <f t="shared" ca="1" si="304"/>
        <v>847.0484485488912</v>
      </c>
      <c r="K688" s="307">
        <f t="shared" ca="1" si="305"/>
        <v>-5.9637160038232366</v>
      </c>
      <c r="L688" s="304">
        <f t="shared" ca="1" si="290"/>
        <v>847.06944231134776</v>
      </c>
      <c r="M688" s="306">
        <f t="shared" ca="1" si="306"/>
        <v>-1.5328193167432562</v>
      </c>
      <c r="N688" s="304">
        <f t="shared" ca="1" si="307"/>
        <v>-87.8240776055151</v>
      </c>
      <c r="P688" s="310">
        <f t="shared" ca="1" si="308"/>
        <v>23</v>
      </c>
      <c r="Q688" s="304">
        <f t="shared" ca="1" si="309"/>
        <v>0</v>
      </c>
      <c r="R688" s="306">
        <f t="shared" ca="1" si="310"/>
        <v>0</v>
      </c>
      <c r="S688" s="307">
        <f t="shared" ca="1" si="311"/>
        <v>4.5130000000000043</v>
      </c>
      <c r="T688" s="304">
        <f t="shared" ca="1" si="291"/>
        <v>44.272530000000046</v>
      </c>
      <c r="U688" s="311">
        <f t="shared" ca="1" si="292"/>
        <v>0</v>
      </c>
      <c r="V688" s="306">
        <f t="shared" ca="1" si="293"/>
        <v>1.2257307731166349</v>
      </c>
      <c r="W688" s="304">
        <f t="shared" ca="1" si="294"/>
        <v>44.648778752863961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-9.04343548450246E-2</v>
      </c>
      <c r="AH688" s="304">
        <f t="shared" ca="1" si="318"/>
        <v>-9.8933608256460168</v>
      </c>
    </row>
    <row r="689" spans="1:34" x14ac:dyDescent="0.2">
      <c r="A689" s="347">
        <f t="shared" ca="1" si="296"/>
        <v>1E-4</v>
      </c>
      <c r="B689" s="304">
        <f t="shared" ca="1" si="297"/>
        <v>42.308200000000603</v>
      </c>
      <c r="D689" s="306">
        <f t="shared" ca="1" si="298"/>
        <v>-0.37563030391820645</v>
      </c>
      <c r="E689" s="307">
        <f t="shared" ca="1" si="299"/>
        <v>7.6236472043929027E-2</v>
      </c>
      <c r="F689" s="304">
        <f t="shared" ca="1" si="300"/>
        <v>0.38328856608486106</v>
      </c>
      <c r="G689" s="306">
        <f t="shared" ca="1" si="301"/>
        <v>4.1475792870069634</v>
      </c>
      <c r="H689" s="307">
        <f t="shared" ca="1" si="302"/>
        <v>-109.16136872747879</v>
      </c>
      <c r="I689" s="304">
        <f t="shared" ca="1" si="303"/>
        <v>109.24013381719465</v>
      </c>
      <c r="J689" s="306">
        <f t="shared" ca="1" si="304"/>
        <v>847.0484485488912</v>
      </c>
      <c r="K689" s="307">
        <f t="shared" ca="1" si="305"/>
        <v>-5.9746321410771666</v>
      </c>
      <c r="L689" s="304">
        <f t="shared" ca="1" si="290"/>
        <v>847.06951923576185</v>
      </c>
      <c r="M689" s="306">
        <f t="shared" ca="1" si="306"/>
        <v>-1.5328196577030382</v>
      </c>
      <c r="N689" s="304">
        <f t="shared" ca="1" si="307"/>
        <v>-87.82409714107159</v>
      </c>
      <c r="P689" s="310">
        <f t="shared" ca="1" si="308"/>
        <v>23</v>
      </c>
      <c r="Q689" s="304">
        <f t="shared" ca="1" si="309"/>
        <v>0</v>
      </c>
      <c r="R689" s="306">
        <f t="shared" ca="1" si="310"/>
        <v>0</v>
      </c>
      <c r="S689" s="307">
        <f t="shared" ca="1" si="311"/>
        <v>4.5130000000000043</v>
      </c>
      <c r="T689" s="304">
        <f t="shared" ca="1" si="291"/>
        <v>44.272530000000046</v>
      </c>
      <c r="U689" s="311">
        <f t="shared" ca="1" si="292"/>
        <v>0</v>
      </c>
      <c r="V689" s="306">
        <f t="shared" ca="1" si="293"/>
        <v>1.2257321111420203</v>
      </c>
      <c r="W689" s="304">
        <f t="shared" ca="1" si="294"/>
        <v>44.648820098883185</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-9.0443389541418284E-2</v>
      </c>
      <c r="AH689" s="304">
        <f t="shared" ca="1" si="318"/>
        <v>-9.8933699873396677</v>
      </c>
    </row>
    <row r="690" spans="1:34" x14ac:dyDescent="0.2">
      <c r="A690" s="347">
        <f t="shared" ca="1" si="296"/>
        <v>1E-4</v>
      </c>
      <c r="B690" s="304">
        <f t="shared" ca="1" si="297"/>
        <v>42.308300000000607</v>
      </c>
      <c r="D690" s="306">
        <f t="shared" ca="1" si="298"/>
        <v>-0.3756272809502097</v>
      </c>
      <c r="E690" s="307">
        <f t="shared" ca="1" si="299"/>
        <v>7.6245755050072361E-2</v>
      </c>
      <c r="F690" s="304">
        <f t="shared" ca="1" si="300"/>
        <v>0.38328745003874498</v>
      </c>
      <c r="G690" s="306">
        <f t="shared" ca="1" si="301"/>
        <v>4.1475417242788684</v>
      </c>
      <c r="H690" s="307">
        <f t="shared" ca="1" si="302"/>
        <v>-109.16136110290329</v>
      </c>
      <c r="I690" s="304">
        <f t="shared" ca="1" si="303"/>
        <v>109.24012477195859</v>
      </c>
      <c r="J690" s="306">
        <f t="shared" ca="1" si="304"/>
        <v>847.0484485488912</v>
      </c>
      <c r="K690" s="307">
        <f t="shared" ca="1" si="305"/>
        <v>-5.9855482775686859</v>
      </c>
      <c r="L690" s="304">
        <f t="shared" ca="1" si="290"/>
        <v>847.06959630083918</v>
      </c>
      <c r="M690" s="306">
        <f t="shared" ca="1" si="306"/>
        <v>-1.5328199986597886</v>
      </c>
      <c r="N690" s="304">
        <f t="shared" ca="1" si="307"/>
        <v>-87.824116676454395</v>
      </c>
      <c r="P690" s="310">
        <f t="shared" ca="1" si="308"/>
        <v>23</v>
      </c>
      <c r="Q690" s="304">
        <f t="shared" ca="1" si="309"/>
        <v>0</v>
      </c>
      <c r="R690" s="306">
        <f t="shared" ca="1" si="310"/>
        <v>0</v>
      </c>
      <c r="S690" s="307">
        <f t="shared" ca="1" si="311"/>
        <v>4.5130000000000043</v>
      </c>
      <c r="T690" s="304">
        <f t="shared" ca="1" si="291"/>
        <v>44.272530000000046</v>
      </c>
      <c r="U690" s="311">
        <f t="shared" ca="1" si="292"/>
        <v>0</v>
      </c>
      <c r="V690" s="306">
        <f t="shared" ca="1" si="293"/>
        <v>1.2257334491687726</v>
      </c>
      <c r="W690" s="304">
        <f t="shared" ca="1" si="294"/>
        <v>44.648861444198147</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-9.0452424084034533E-2</v>
      </c>
      <c r="AH690" s="304">
        <f t="shared" ca="1" si="318"/>
        <v>-9.8933791488772744</v>
      </c>
    </row>
    <row r="691" spans="1:34" x14ac:dyDescent="0.2">
      <c r="A691" s="347">
        <f t="shared" ca="1" si="296"/>
        <v>1E-4</v>
      </c>
      <c r="B691" s="304">
        <f t="shared" ca="1" si="297"/>
        <v>42.30840000000061</v>
      </c>
      <c r="D691" s="306">
        <f t="shared" ca="1" si="298"/>
        <v>-0.3756242579999724</v>
      </c>
      <c r="E691" s="307">
        <f t="shared" ca="1" si="299"/>
        <v>7.6255037898224742E-2</v>
      </c>
      <c r="F691" s="304">
        <f t="shared" ca="1" si="300"/>
        <v>0.38328633422402308</v>
      </c>
      <c r="G691" s="306">
        <f t="shared" ca="1" si="301"/>
        <v>4.1475041618530684</v>
      </c>
      <c r="H691" s="307">
        <f t="shared" ca="1" si="302"/>
        <v>-109.1613534773995</v>
      </c>
      <c r="I691" s="304">
        <f t="shared" ca="1" si="303"/>
        <v>109.24011572581909</v>
      </c>
      <c r="J691" s="306">
        <f t="shared" ca="1" si="304"/>
        <v>847.0484485488912</v>
      </c>
      <c r="K691" s="307">
        <f t="shared" ca="1" si="305"/>
        <v>-5.9964644132977014</v>
      </c>
      <c r="L691" s="304">
        <f t="shared" ca="1" si="290"/>
        <v>847.06967350657965</v>
      </c>
      <c r="M691" s="306">
        <f t="shared" ca="1" si="306"/>
        <v>-1.5328203396135076</v>
      </c>
      <c r="N691" s="304">
        <f t="shared" ca="1" si="307"/>
        <v>-87.8241362116635</v>
      </c>
      <c r="P691" s="310">
        <f t="shared" ca="1" si="308"/>
        <v>23</v>
      </c>
      <c r="Q691" s="304">
        <f t="shared" ca="1" si="309"/>
        <v>0</v>
      </c>
      <c r="R691" s="306">
        <f t="shared" ca="1" si="310"/>
        <v>0</v>
      </c>
      <c r="S691" s="307">
        <f t="shared" ca="1" si="311"/>
        <v>4.5130000000000043</v>
      </c>
      <c r="T691" s="304">
        <f t="shared" ca="1" si="291"/>
        <v>44.272530000000046</v>
      </c>
      <c r="U691" s="311">
        <f t="shared" ca="1" si="292"/>
        <v>0</v>
      </c>
      <c r="V691" s="306">
        <f t="shared" ca="1" si="293"/>
        <v>1.2257347871968927</v>
      </c>
      <c r="W691" s="304">
        <f t="shared" ca="1" si="294"/>
        <v>44.64890278880889</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-9.046145847287157E-2</v>
      </c>
      <c r="AH691" s="304">
        <f t="shared" ca="1" si="318"/>
        <v>-9.89338831025883</v>
      </c>
    </row>
    <row r="692" spans="1:34" x14ac:dyDescent="0.2">
      <c r="A692" s="347">
        <f t="shared" ca="1" si="296"/>
        <v>1E-4</v>
      </c>
      <c r="B692" s="304">
        <f t="shared" ca="1" si="297"/>
        <v>42.308500000000613</v>
      </c>
      <c r="D692" s="306">
        <f t="shared" ca="1" si="298"/>
        <v>-0.37562123506749312</v>
      </c>
      <c r="E692" s="307">
        <f t="shared" ca="1" si="299"/>
        <v>7.6264320588398604E-2</v>
      </c>
      <c r="F692" s="304">
        <f t="shared" ca="1" si="300"/>
        <v>0.3832852186406866</v>
      </c>
      <c r="G692" s="306">
        <f t="shared" ca="1" si="301"/>
        <v>4.1474665997295617</v>
      </c>
      <c r="H692" s="307">
        <f t="shared" ca="1" si="302"/>
        <v>-109.16134585096744</v>
      </c>
      <c r="I692" s="304">
        <f t="shared" ca="1" si="303"/>
        <v>109.24010667877616</v>
      </c>
      <c r="J692" s="306">
        <f t="shared" ca="1" si="304"/>
        <v>847.0484485488912</v>
      </c>
      <c r="K692" s="307">
        <f t="shared" ca="1" si="305"/>
        <v>-6.0073805482641198</v>
      </c>
      <c r="L692" s="304">
        <f t="shared" ca="1" si="290"/>
        <v>847.06975085298325</v>
      </c>
      <c r="M692" s="306">
        <f t="shared" ca="1" si="306"/>
        <v>-1.5328206805641953</v>
      </c>
      <c r="N692" s="304">
        <f t="shared" ca="1" si="307"/>
        <v>-87.824155746698921</v>
      </c>
      <c r="P692" s="310">
        <f t="shared" ca="1" si="308"/>
        <v>23</v>
      </c>
      <c r="Q692" s="304">
        <f t="shared" ca="1" si="309"/>
        <v>0</v>
      </c>
      <c r="R692" s="306">
        <f t="shared" ca="1" si="310"/>
        <v>0</v>
      </c>
      <c r="S692" s="307">
        <f t="shared" ca="1" si="311"/>
        <v>4.5130000000000043</v>
      </c>
      <c r="T692" s="304">
        <f t="shared" ca="1" si="291"/>
        <v>44.272530000000046</v>
      </c>
      <c r="U692" s="311">
        <f t="shared" ca="1" si="292"/>
        <v>0</v>
      </c>
      <c r="V692" s="306">
        <f t="shared" ca="1" si="293"/>
        <v>1.2257361252263808</v>
      </c>
      <c r="W692" s="304">
        <f t="shared" ca="1" si="294"/>
        <v>44.648944132715414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-9.0470492707936501E-2</v>
      </c>
      <c r="AH692" s="304">
        <f t="shared" ca="1" si="318"/>
        <v>-9.8933974714843451</v>
      </c>
    </row>
    <row r="693" spans="1:34" x14ac:dyDescent="0.2">
      <c r="A693" s="347">
        <f t="shared" ca="1" si="296"/>
        <v>1E-4</v>
      </c>
      <c r="B693" s="304">
        <f t="shared" ca="1" si="297"/>
        <v>42.308600000000617</v>
      </c>
      <c r="D693" s="306">
        <f t="shared" ca="1" si="298"/>
        <v>-0.37561821215277191</v>
      </c>
      <c r="E693" s="307">
        <f t="shared" ca="1" si="299"/>
        <v>7.6273603120590394E-2</v>
      </c>
      <c r="F693" s="304">
        <f t="shared" ca="1" si="300"/>
        <v>0.38328410328872514</v>
      </c>
      <c r="G693" s="306">
        <f t="shared" ca="1" si="301"/>
        <v>4.1474290379083465</v>
      </c>
      <c r="H693" s="307">
        <f t="shared" ca="1" si="302"/>
        <v>-109.16133822360712</v>
      </c>
      <c r="I693" s="304">
        <f t="shared" ca="1" si="303"/>
        <v>109.24009763082984</v>
      </c>
      <c r="J693" s="306">
        <f t="shared" ca="1" si="304"/>
        <v>847.0484485488912</v>
      </c>
      <c r="K693" s="307">
        <f t="shared" ca="1" si="305"/>
        <v>-6.0182966824678488</v>
      </c>
      <c r="L693" s="304">
        <f t="shared" ca="1" si="290"/>
        <v>847.06982834004998</v>
      </c>
      <c r="M693" s="306">
        <f t="shared" ca="1" si="306"/>
        <v>-1.5328210215118516</v>
      </c>
      <c r="N693" s="304">
        <f t="shared" ca="1" si="307"/>
        <v>-87.82417528156067</v>
      </c>
      <c r="P693" s="310">
        <f t="shared" ca="1" si="308"/>
        <v>23</v>
      </c>
      <c r="Q693" s="304">
        <f t="shared" ca="1" si="309"/>
        <v>0</v>
      </c>
      <c r="R693" s="306">
        <f t="shared" ca="1" si="310"/>
        <v>0</v>
      </c>
      <c r="S693" s="307">
        <f t="shared" ca="1" si="311"/>
        <v>4.5130000000000043</v>
      </c>
      <c r="T693" s="304">
        <f t="shared" ca="1" si="291"/>
        <v>44.272530000000046</v>
      </c>
      <c r="U693" s="311">
        <f t="shared" ca="1" si="292"/>
        <v>0</v>
      </c>
      <c r="V693" s="306">
        <f t="shared" ca="1" si="293"/>
        <v>1.2257374632572362</v>
      </c>
      <c r="W693" s="304">
        <f t="shared" ca="1" si="294"/>
        <v>44.648985475917755</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-9.0479526789223996E-2</v>
      </c>
      <c r="AH693" s="304">
        <f t="shared" ca="1" si="318"/>
        <v>-9.8934066325538161</v>
      </c>
    </row>
    <row r="694" spans="1:34" x14ac:dyDescent="0.2">
      <c r="A694" s="347">
        <f t="shared" ca="1" si="296"/>
        <v>1E-4</v>
      </c>
      <c r="B694" s="304">
        <f t="shared" ca="1" si="297"/>
        <v>42.30870000000062</v>
      </c>
      <c r="D694" s="306">
        <f t="shared" ca="1" si="298"/>
        <v>-0.37561518925580928</v>
      </c>
      <c r="E694" s="307">
        <f t="shared" ca="1" si="299"/>
        <v>7.6282885494808994E-2</v>
      </c>
      <c r="F694" s="304">
        <f t="shared" ca="1" si="300"/>
        <v>0.38328298816813089</v>
      </c>
      <c r="G694" s="306">
        <f t="shared" ca="1" si="301"/>
        <v>4.1473914763894211</v>
      </c>
      <c r="H694" s="307">
        <f t="shared" ca="1" si="302"/>
        <v>-109.16133059531857</v>
      </c>
      <c r="I694" s="304">
        <f t="shared" ca="1" si="303"/>
        <v>109.24008858198012</v>
      </c>
      <c r="J694" s="306">
        <f t="shared" ca="1" si="304"/>
        <v>847.0484485488912</v>
      </c>
      <c r="K694" s="307">
        <f t="shared" ca="1" si="305"/>
        <v>-6.029212815908795</v>
      </c>
      <c r="L694" s="304">
        <f t="shared" ca="1" si="290"/>
        <v>847.06990596777962</v>
      </c>
      <c r="M694" s="306">
        <f t="shared" ca="1" si="306"/>
        <v>-1.5328213624564768</v>
      </c>
      <c r="N694" s="304">
        <f t="shared" ca="1" si="307"/>
        <v>-87.824194816248735</v>
      </c>
      <c r="P694" s="310">
        <f t="shared" ca="1" si="308"/>
        <v>23</v>
      </c>
      <c r="Q694" s="304">
        <f t="shared" ca="1" si="309"/>
        <v>0</v>
      </c>
      <c r="R694" s="306">
        <f t="shared" ca="1" si="310"/>
        <v>0</v>
      </c>
      <c r="S694" s="307">
        <f t="shared" ca="1" si="311"/>
        <v>4.5130000000000043</v>
      </c>
      <c r="T694" s="304">
        <f t="shared" ca="1" si="291"/>
        <v>44.272530000000046</v>
      </c>
      <c r="U694" s="311">
        <f t="shared" ca="1" si="292"/>
        <v>0</v>
      </c>
      <c r="V694" s="306">
        <f t="shared" ca="1" si="293"/>
        <v>1.2257388012894592</v>
      </c>
      <c r="W694" s="304">
        <f t="shared" ca="1" si="294"/>
        <v>44.649026818415884</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-9.0488560716746491E-2</v>
      </c>
      <c r="AH694" s="304">
        <f t="shared" ca="1" si="318"/>
        <v>-9.893415793467252</v>
      </c>
    </row>
    <row r="695" spans="1:34" x14ac:dyDescent="0.2">
      <c r="A695" s="347">
        <f t="shared" ca="1" si="296"/>
        <v>1E-4</v>
      </c>
      <c r="B695" s="304">
        <f t="shared" ca="1" si="297"/>
        <v>42.308800000000623</v>
      </c>
      <c r="D695" s="306">
        <f t="shared" ca="1" si="298"/>
        <v>-0.37561216637660327</v>
      </c>
      <c r="E695" s="307">
        <f t="shared" ca="1" si="299"/>
        <v>7.6292167711050851E-2</v>
      </c>
      <c r="F695" s="304">
        <f t="shared" ca="1" si="300"/>
        <v>0.38328187327889146</v>
      </c>
      <c r="G695" s="306">
        <f t="shared" ca="1" si="301"/>
        <v>4.1473539151727836</v>
      </c>
      <c r="H695" s="307">
        <f t="shared" ca="1" si="302"/>
        <v>-109.16132296610181</v>
      </c>
      <c r="I695" s="304">
        <f t="shared" ca="1" si="303"/>
        <v>109.24007953222701</v>
      </c>
      <c r="J695" s="306">
        <f t="shared" ca="1" si="304"/>
        <v>847.0484485488912</v>
      </c>
      <c r="K695" s="307">
        <f t="shared" ca="1" si="305"/>
        <v>-6.0401289485868661</v>
      </c>
      <c r="L695" s="304">
        <f t="shared" ca="1" si="290"/>
        <v>847.06998373617216</v>
      </c>
      <c r="M695" s="306">
        <f t="shared" ca="1" si="306"/>
        <v>-1.5328217033980704</v>
      </c>
      <c r="N695" s="304">
        <f t="shared" ca="1" si="307"/>
        <v>-87.824214350763114</v>
      </c>
      <c r="P695" s="310">
        <f t="shared" ca="1" si="308"/>
        <v>23</v>
      </c>
      <c r="Q695" s="304">
        <f t="shared" ca="1" si="309"/>
        <v>0</v>
      </c>
      <c r="R695" s="306">
        <f t="shared" ca="1" si="310"/>
        <v>0</v>
      </c>
      <c r="S695" s="307">
        <f t="shared" ca="1" si="311"/>
        <v>4.5130000000000043</v>
      </c>
      <c r="T695" s="304">
        <f t="shared" ca="1" si="291"/>
        <v>44.272530000000046</v>
      </c>
      <c r="U695" s="311">
        <f t="shared" ca="1" si="292"/>
        <v>0</v>
      </c>
      <c r="V695" s="306">
        <f t="shared" ca="1" si="293"/>
        <v>1.2257401393230494</v>
      </c>
      <c r="W695" s="304">
        <f t="shared" ca="1" si="294"/>
        <v>44.649068160209801</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-9.049759449049688E-2</v>
      </c>
      <c r="AH695" s="304">
        <f t="shared" ca="1" si="318"/>
        <v>-9.8934249542246491</v>
      </c>
    </row>
    <row r="696" spans="1:34" x14ac:dyDescent="0.2">
      <c r="A696" s="347">
        <f t="shared" ca="1" si="296"/>
        <v>1E-4</v>
      </c>
      <c r="B696" s="304">
        <f t="shared" ca="1" si="297"/>
        <v>42.308900000000627</v>
      </c>
      <c r="D696" s="306">
        <f t="shared" ca="1" si="298"/>
        <v>-0.37560914351515823</v>
      </c>
      <c r="E696" s="307">
        <f t="shared" ca="1" si="299"/>
        <v>7.6301449769312413E-2</v>
      </c>
      <c r="F696" s="304">
        <f t="shared" ca="1" si="300"/>
        <v>0.38328075862100047</v>
      </c>
      <c r="G696" s="306">
        <f t="shared" ca="1" si="301"/>
        <v>4.1473163542584324</v>
      </c>
      <c r="H696" s="307">
        <f t="shared" ca="1" si="302"/>
        <v>-109.16131533595683</v>
      </c>
      <c r="I696" s="304">
        <f t="shared" ca="1" si="303"/>
        <v>109.24007048157056</v>
      </c>
      <c r="J696" s="306">
        <f t="shared" ca="1" si="304"/>
        <v>847.0484485488912</v>
      </c>
      <c r="K696" s="307">
        <f t="shared" ca="1" si="305"/>
        <v>-6.0510450805019689</v>
      </c>
      <c r="L696" s="304">
        <f t="shared" ca="1" si="290"/>
        <v>847.07006164522772</v>
      </c>
      <c r="M696" s="306">
        <f t="shared" ca="1" si="306"/>
        <v>-1.5328220443366327</v>
      </c>
      <c r="N696" s="304">
        <f t="shared" ca="1" si="307"/>
        <v>-87.824233885103808</v>
      </c>
      <c r="P696" s="310">
        <f t="shared" ca="1" si="308"/>
        <v>23</v>
      </c>
      <c r="Q696" s="304">
        <f t="shared" ca="1" si="309"/>
        <v>0</v>
      </c>
      <c r="R696" s="306">
        <f t="shared" ca="1" si="310"/>
        <v>0</v>
      </c>
      <c r="S696" s="307">
        <f t="shared" ca="1" si="311"/>
        <v>4.5130000000000043</v>
      </c>
      <c r="T696" s="304">
        <f t="shared" ca="1" si="291"/>
        <v>44.272530000000046</v>
      </c>
      <c r="U696" s="311">
        <f t="shared" ca="1" si="292"/>
        <v>0</v>
      </c>
      <c r="V696" s="306">
        <f t="shared" ca="1" si="293"/>
        <v>1.2257414773580075</v>
      </c>
      <c r="W696" s="304">
        <f t="shared" ca="1" si="294"/>
        <v>44.649109501299577</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-9.0506628110475162E-2</v>
      </c>
      <c r="AH696" s="304">
        <f t="shared" ca="1" si="318"/>
        <v>-9.8934341148260039</v>
      </c>
    </row>
    <row r="697" spans="1:34" x14ac:dyDescent="0.2">
      <c r="A697" s="347">
        <f t="shared" ca="1" si="296"/>
        <v>1E-4</v>
      </c>
      <c r="B697" s="304">
        <f t="shared" ca="1" si="297"/>
        <v>42.30900000000063</v>
      </c>
      <c r="D697" s="306">
        <f t="shared" ca="1" si="298"/>
        <v>-0.37560612067147303</v>
      </c>
      <c r="E697" s="307">
        <f t="shared" ca="1" si="299"/>
        <v>7.6310731669609666E-2</v>
      </c>
      <c r="F697" s="304">
        <f t="shared" ca="1" si="300"/>
        <v>0.38327964419445015</v>
      </c>
      <c r="G697" s="306">
        <f t="shared" ca="1" si="301"/>
        <v>4.1472787936463655</v>
      </c>
      <c r="H697" s="307">
        <f t="shared" ca="1" si="302"/>
        <v>-109.16130770488367</v>
      </c>
      <c r="I697" s="304">
        <f t="shared" ca="1" si="303"/>
        <v>109.24006143001075</v>
      </c>
      <c r="J697" s="306">
        <f t="shared" ca="1" si="304"/>
        <v>847.0484485488912</v>
      </c>
      <c r="K697" s="307">
        <f t="shared" ca="1" si="305"/>
        <v>-6.0619612116540109</v>
      </c>
      <c r="L697" s="304">
        <f t="shared" ca="1" si="290"/>
        <v>847.07013969494585</v>
      </c>
      <c r="M697" s="306">
        <f t="shared" ca="1" si="306"/>
        <v>-1.5328223852721641</v>
      </c>
      <c r="N697" s="304">
        <f t="shared" ca="1" si="307"/>
        <v>-87.824253419270832</v>
      </c>
      <c r="P697" s="310">
        <f t="shared" ca="1" si="308"/>
        <v>23</v>
      </c>
      <c r="Q697" s="304">
        <f t="shared" ca="1" si="309"/>
        <v>0</v>
      </c>
      <c r="R697" s="306">
        <f t="shared" ca="1" si="310"/>
        <v>0</v>
      </c>
      <c r="S697" s="307">
        <f t="shared" ca="1" si="311"/>
        <v>4.5130000000000043</v>
      </c>
      <c r="T697" s="304">
        <f t="shared" ca="1" si="291"/>
        <v>44.272530000000046</v>
      </c>
      <c r="U697" s="311">
        <f t="shared" ca="1" si="292"/>
        <v>0</v>
      </c>
      <c r="V697" s="306">
        <f t="shared" ca="1" si="293"/>
        <v>1.2257428153943331</v>
      </c>
      <c r="W697" s="304">
        <f t="shared" ca="1" si="294"/>
        <v>44.649150841685184</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-9.051566157669555E-2</v>
      </c>
      <c r="AH697" s="304">
        <f t="shared" ca="1" si="318"/>
        <v>-9.8934432752713342</v>
      </c>
    </row>
    <row r="698" spans="1:34" x14ac:dyDescent="0.2">
      <c r="A698" s="347">
        <f t="shared" ca="1" si="296"/>
        <v>1E-4</v>
      </c>
      <c r="B698" s="304">
        <f t="shared" ca="1" si="297"/>
        <v>42.309100000000633</v>
      </c>
      <c r="D698" s="306">
        <f t="shared" ca="1" si="298"/>
        <v>-0.3756030978455433</v>
      </c>
      <c r="E698" s="307">
        <f t="shared" ca="1" si="299"/>
        <v>7.6320013411940835E-2</v>
      </c>
      <c r="F698" s="304">
        <f t="shared" ca="1" si="300"/>
        <v>0.38327852999922601</v>
      </c>
      <c r="G698" s="306">
        <f t="shared" ca="1" si="301"/>
        <v>4.1472412333365813</v>
      </c>
      <c r="H698" s="307">
        <f t="shared" ca="1" si="302"/>
        <v>-109.16130007288233</v>
      </c>
      <c r="I698" s="304">
        <f t="shared" ca="1" si="303"/>
        <v>109.24005237754761</v>
      </c>
      <c r="J698" s="306">
        <f t="shared" ca="1" si="304"/>
        <v>847.0484485488912</v>
      </c>
      <c r="K698" s="307">
        <f t="shared" ca="1" si="305"/>
        <v>-6.072877342042899</v>
      </c>
      <c r="L698" s="304">
        <f t="shared" ca="1" si="290"/>
        <v>847.07021788532677</v>
      </c>
      <c r="M698" s="306">
        <f t="shared" ca="1" si="306"/>
        <v>-1.5328227262046639</v>
      </c>
      <c r="N698" s="304">
        <f t="shared" ca="1" si="307"/>
        <v>-87.82427295326417</v>
      </c>
      <c r="P698" s="310">
        <f t="shared" ca="1" si="308"/>
        <v>23</v>
      </c>
      <c r="Q698" s="304">
        <f t="shared" ca="1" si="309"/>
        <v>0</v>
      </c>
      <c r="R698" s="306">
        <f t="shared" ca="1" si="310"/>
        <v>0</v>
      </c>
      <c r="S698" s="307">
        <f t="shared" ca="1" si="311"/>
        <v>4.5130000000000043</v>
      </c>
      <c r="T698" s="304">
        <f t="shared" ca="1" si="291"/>
        <v>44.272530000000046</v>
      </c>
      <c r="U698" s="311">
        <f t="shared" ca="1" si="292"/>
        <v>0</v>
      </c>
      <c r="V698" s="306">
        <f t="shared" ca="1" si="293"/>
        <v>1.2257441534320259</v>
      </c>
      <c r="W698" s="304">
        <f t="shared" ca="1" si="294"/>
        <v>44.649192181366615</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-9.0524694889154489E-2</v>
      </c>
      <c r="AH698" s="304">
        <f t="shared" ca="1" si="318"/>
        <v>-9.8934524355606346</v>
      </c>
    </row>
    <row r="699" spans="1:34" x14ac:dyDescent="0.2">
      <c r="A699" s="347">
        <f t="shared" ca="1" si="296"/>
        <v>1E-4</v>
      </c>
      <c r="B699" s="304">
        <f t="shared" ca="1" si="297"/>
        <v>42.309200000000637</v>
      </c>
      <c r="D699" s="306">
        <f t="shared" ca="1" si="298"/>
        <v>-0.37560007503737558</v>
      </c>
      <c r="E699" s="307">
        <f t="shared" ca="1" si="299"/>
        <v>7.6329294996297037E-2</v>
      </c>
      <c r="F699" s="304">
        <f t="shared" ca="1" si="300"/>
        <v>0.38327741603532278</v>
      </c>
      <c r="G699" s="306">
        <f t="shared" ca="1" si="301"/>
        <v>4.147203673329078</v>
      </c>
      <c r="H699" s="307">
        <f t="shared" ca="1" si="302"/>
        <v>-109.16129243995283</v>
      </c>
      <c r="I699" s="304">
        <f t="shared" ca="1" si="303"/>
        <v>109.24004332418117</v>
      </c>
      <c r="J699" s="306">
        <f t="shared" ca="1" si="304"/>
        <v>847.0484485488912</v>
      </c>
      <c r="K699" s="307">
        <f t="shared" ca="1" si="305"/>
        <v>-6.0837934716685407</v>
      </c>
      <c r="L699" s="304">
        <f t="shared" ca="1" si="290"/>
        <v>847.07029621637037</v>
      </c>
      <c r="M699" s="306">
        <f t="shared" ca="1" si="306"/>
        <v>-1.5328230671341327</v>
      </c>
      <c r="N699" s="304">
        <f t="shared" ca="1" si="307"/>
        <v>-87.824292487083852</v>
      </c>
      <c r="P699" s="310">
        <f t="shared" ca="1" si="308"/>
        <v>23</v>
      </c>
      <c r="Q699" s="304">
        <f t="shared" ca="1" si="309"/>
        <v>0</v>
      </c>
      <c r="R699" s="306">
        <f t="shared" ca="1" si="310"/>
        <v>0</v>
      </c>
      <c r="S699" s="307">
        <f t="shared" ca="1" si="311"/>
        <v>4.5130000000000043</v>
      </c>
      <c r="T699" s="304">
        <f t="shared" ca="1" si="291"/>
        <v>44.272530000000046</v>
      </c>
      <c r="U699" s="311">
        <f t="shared" ca="1" si="292"/>
        <v>0</v>
      </c>
      <c r="V699" s="306">
        <f t="shared" ca="1" si="293"/>
        <v>1.2257454914710868</v>
      </c>
      <c r="W699" s="304">
        <f t="shared" ca="1" si="294"/>
        <v>44.649233520343941</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-9.0533728047850204E-2</v>
      </c>
      <c r="AH699" s="304">
        <f t="shared" ca="1" si="318"/>
        <v>-9.8934615956938998</v>
      </c>
    </row>
    <row r="700" spans="1:34" x14ac:dyDescent="0.2">
      <c r="A700" s="347">
        <f t="shared" ca="1" si="296"/>
        <v>1E-4</v>
      </c>
      <c r="B700" s="304">
        <f t="shared" ca="1" si="297"/>
        <v>42.30930000000064</v>
      </c>
      <c r="D700" s="306">
        <f t="shared" ca="1" si="298"/>
        <v>-0.37559705224696432</v>
      </c>
      <c r="E700" s="307">
        <f t="shared" ca="1" si="299"/>
        <v>7.6338576422701365E-2</v>
      </c>
      <c r="F700" s="304">
        <f t="shared" ca="1" si="300"/>
        <v>0.38327630230272974</v>
      </c>
      <c r="G700" s="306">
        <f t="shared" ca="1" si="301"/>
        <v>4.1471661136238529</v>
      </c>
      <c r="H700" s="307">
        <f t="shared" ca="1" si="302"/>
        <v>-109.16128480609518</v>
      </c>
      <c r="I700" s="304">
        <f t="shared" ca="1" si="303"/>
        <v>109.2400342699114</v>
      </c>
      <c r="J700" s="306">
        <f t="shared" ca="1" si="304"/>
        <v>847.0484485488912</v>
      </c>
      <c r="K700" s="307">
        <f t="shared" ca="1" si="305"/>
        <v>-6.0947096005308428</v>
      </c>
      <c r="L700" s="304">
        <f t="shared" ca="1" si="290"/>
        <v>847.07037468807653</v>
      </c>
      <c r="M700" s="306">
        <f t="shared" ca="1" si="306"/>
        <v>-1.5328234080605703</v>
      </c>
      <c r="N700" s="304">
        <f t="shared" ca="1" si="307"/>
        <v>-87.824312020729849</v>
      </c>
      <c r="P700" s="310">
        <f t="shared" ca="1" si="308"/>
        <v>23</v>
      </c>
      <c r="Q700" s="304">
        <f t="shared" ca="1" si="309"/>
        <v>0</v>
      </c>
      <c r="R700" s="306">
        <f t="shared" ca="1" si="310"/>
        <v>0</v>
      </c>
      <c r="S700" s="307">
        <f t="shared" ca="1" si="311"/>
        <v>4.5130000000000043</v>
      </c>
      <c r="T700" s="304">
        <f t="shared" ca="1" si="291"/>
        <v>44.272530000000046</v>
      </c>
      <c r="U700" s="311">
        <f t="shared" ca="1" si="292"/>
        <v>0</v>
      </c>
      <c r="V700" s="306">
        <f t="shared" ca="1" si="293"/>
        <v>1.2257468295115146</v>
      </c>
      <c r="W700" s="304">
        <f t="shared" ca="1" si="294"/>
        <v>44.649274858617076</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-9.0542761052795129E-2</v>
      </c>
      <c r="AH700" s="304">
        <f t="shared" ca="1" si="318"/>
        <v>-9.8934707556711494</v>
      </c>
    </row>
    <row r="701" spans="1:34" x14ac:dyDescent="0.2">
      <c r="A701" s="347">
        <f t="shared" ca="1" si="296"/>
        <v>1E-4</v>
      </c>
      <c r="B701" s="304">
        <f t="shared" ca="1" si="297"/>
        <v>42.309400000000643</v>
      </c>
      <c r="D701" s="306">
        <f t="shared" ca="1" si="298"/>
        <v>-0.37559402947431336</v>
      </c>
      <c r="E701" s="307">
        <f t="shared" ca="1" si="299"/>
        <v>7.6347857691128951E-2</v>
      </c>
      <c r="F701" s="304">
        <f t="shared" ca="1" si="300"/>
        <v>0.3832751888014358</v>
      </c>
      <c r="G701" s="306">
        <f t="shared" ca="1" si="301"/>
        <v>4.1471285542209051</v>
      </c>
      <c r="H701" s="307">
        <f t="shared" ca="1" si="302"/>
        <v>-109.16127717130941</v>
      </c>
      <c r="I701" s="304">
        <f t="shared" ca="1" si="303"/>
        <v>109.24002521473835</v>
      </c>
      <c r="J701" s="306">
        <f t="shared" ca="1" si="304"/>
        <v>847.0484485488912</v>
      </c>
      <c r="K701" s="307">
        <f t="shared" ca="1" si="305"/>
        <v>-6.1056257286297129</v>
      </c>
      <c r="L701" s="304">
        <f t="shared" ca="1" si="290"/>
        <v>847.07045330044514</v>
      </c>
      <c r="M701" s="306">
        <f t="shared" ca="1" si="306"/>
        <v>-1.5328237489839767</v>
      </c>
      <c r="N701" s="304">
        <f t="shared" ca="1" si="307"/>
        <v>-87.824331554202175</v>
      </c>
      <c r="P701" s="310">
        <f t="shared" ca="1" si="308"/>
        <v>23</v>
      </c>
      <c r="Q701" s="304">
        <f t="shared" ca="1" si="309"/>
        <v>0</v>
      </c>
      <c r="R701" s="306">
        <f t="shared" ca="1" si="310"/>
        <v>0</v>
      </c>
      <c r="S701" s="307">
        <f t="shared" ca="1" si="311"/>
        <v>4.5130000000000043</v>
      </c>
      <c r="T701" s="304">
        <f t="shared" ca="1" si="291"/>
        <v>44.272530000000046</v>
      </c>
      <c r="U701" s="311">
        <f t="shared" ca="1" si="292"/>
        <v>0</v>
      </c>
      <c r="V701" s="306">
        <f t="shared" ca="1" si="293"/>
        <v>1.2257481675533104</v>
      </c>
      <c r="W701" s="304">
        <f t="shared" ca="1" si="294"/>
        <v>44.649316196186099</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-9.0551793903973277E-2</v>
      </c>
      <c r="AH701" s="304">
        <f t="shared" ca="1" si="318"/>
        <v>-9.8934799154923621</v>
      </c>
    </row>
    <row r="702" spans="1:34" x14ac:dyDescent="0.2">
      <c r="A702" s="347">
        <f t="shared" ca="1" si="296"/>
        <v>1E-4</v>
      </c>
      <c r="B702" s="304">
        <f t="shared" ca="1" si="297"/>
        <v>42.309500000000646</v>
      </c>
      <c r="D702" s="306">
        <f t="shared" ca="1" si="298"/>
        <v>-0.37559100671942153</v>
      </c>
      <c r="E702" s="307">
        <f t="shared" ca="1" si="299"/>
        <v>7.6357138801602886E-2</v>
      </c>
      <c r="F702" s="304">
        <f t="shared" ca="1" si="300"/>
        <v>0.38327407553143455</v>
      </c>
      <c r="G702" s="306">
        <f t="shared" ca="1" si="301"/>
        <v>4.1470909951202328</v>
      </c>
      <c r="H702" s="307">
        <f t="shared" ca="1" si="302"/>
        <v>-109.16126953559552</v>
      </c>
      <c r="I702" s="304">
        <f t="shared" ca="1" si="303"/>
        <v>109.24001615866203</v>
      </c>
      <c r="J702" s="306">
        <f t="shared" ca="1" si="304"/>
        <v>847.0484485488912</v>
      </c>
      <c r="K702" s="307">
        <f t="shared" ca="1" si="305"/>
        <v>-6.1165418559650577</v>
      </c>
      <c r="L702" s="304">
        <f t="shared" ca="1" si="290"/>
        <v>847.0705320534762</v>
      </c>
      <c r="M702" s="306">
        <f t="shared" ca="1" si="306"/>
        <v>-1.5328240899043521</v>
      </c>
      <c r="N702" s="304">
        <f t="shared" ca="1" si="307"/>
        <v>-87.82435108750083</v>
      </c>
      <c r="P702" s="310">
        <f t="shared" ca="1" si="308"/>
        <v>23</v>
      </c>
      <c r="Q702" s="304">
        <f t="shared" ca="1" si="309"/>
        <v>0</v>
      </c>
      <c r="R702" s="306">
        <f t="shared" ca="1" si="310"/>
        <v>0</v>
      </c>
      <c r="S702" s="307">
        <f t="shared" ca="1" si="311"/>
        <v>4.5130000000000043</v>
      </c>
      <c r="T702" s="304">
        <f t="shared" ca="1" si="291"/>
        <v>44.272530000000046</v>
      </c>
      <c r="U702" s="311">
        <f t="shared" ca="1" si="292"/>
        <v>0</v>
      </c>
      <c r="V702" s="306">
        <f t="shared" ca="1" si="293"/>
        <v>1.2257495055964736</v>
      </c>
      <c r="W702" s="304">
        <f t="shared" ca="1" si="294"/>
        <v>44.649357533051017</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-9.0560826601400635E-2</v>
      </c>
      <c r="AH702" s="304">
        <f t="shared" ca="1" si="318"/>
        <v>-9.8934890751575573</v>
      </c>
    </row>
    <row r="703" spans="1:34" x14ac:dyDescent="0.2">
      <c r="A703" s="347">
        <f t="shared" ca="1" si="296"/>
        <v>1E-4</v>
      </c>
      <c r="B703" s="304">
        <f t="shared" ca="1" si="297"/>
        <v>42.30960000000065</v>
      </c>
      <c r="D703" s="306">
        <f t="shared" ca="1" si="298"/>
        <v>-0.37558798398228677</v>
      </c>
      <c r="E703" s="307">
        <f t="shared" ca="1" si="299"/>
        <v>7.6366419754121395E-2</v>
      </c>
      <c r="F703" s="304">
        <f t="shared" ca="1" si="300"/>
        <v>0.38327296249271375</v>
      </c>
      <c r="G703" s="306">
        <f t="shared" ca="1" si="301"/>
        <v>4.1470534363218343</v>
      </c>
      <c r="H703" s="307">
        <f t="shared" ca="1" si="302"/>
        <v>-109.16126189895354</v>
      </c>
      <c r="I703" s="304">
        <f t="shared" ca="1" si="303"/>
        <v>109.24000710168247</v>
      </c>
      <c r="J703" s="306">
        <f t="shared" ca="1" si="304"/>
        <v>847.0484485488912</v>
      </c>
      <c r="K703" s="307">
        <f t="shared" ca="1" si="305"/>
        <v>-6.127457982536785</v>
      </c>
      <c r="L703" s="304">
        <f t="shared" ca="1" si="290"/>
        <v>847.07061094716971</v>
      </c>
      <c r="M703" s="306">
        <f t="shared" ca="1" si="306"/>
        <v>-1.5328244308216965</v>
      </c>
      <c r="N703" s="304">
        <f t="shared" ca="1" si="307"/>
        <v>-87.824370620625828</v>
      </c>
      <c r="P703" s="310">
        <f t="shared" ca="1" si="308"/>
        <v>23</v>
      </c>
      <c r="Q703" s="304">
        <f t="shared" ca="1" si="309"/>
        <v>0</v>
      </c>
      <c r="R703" s="306">
        <f t="shared" ca="1" si="310"/>
        <v>0</v>
      </c>
      <c r="S703" s="307">
        <f t="shared" ca="1" si="311"/>
        <v>4.5130000000000043</v>
      </c>
      <c r="T703" s="304">
        <f t="shared" ca="1" si="291"/>
        <v>44.272530000000046</v>
      </c>
      <c r="U703" s="311">
        <f t="shared" ca="1" si="292"/>
        <v>0</v>
      </c>
      <c r="V703" s="306">
        <f t="shared" ca="1" si="293"/>
        <v>1.2257508436410038</v>
      </c>
      <c r="W703" s="304">
        <f t="shared" ca="1" si="294"/>
        <v>44.649398869211815</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-9.0569859145080756E-2</v>
      </c>
      <c r="AH703" s="304">
        <f t="shared" ca="1" si="318"/>
        <v>-9.8934982346667351</v>
      </c>
    </row>
    <row r="704" spans="1:34" x14ac:dyDescent="0.2">
      <c r="A704" s="347">
        <f t="shared" ca="1" si="296"/>
        <v>1E-4</v>
      </c>
      <c r="B704" s="304">
        <f t="shared" ca="1" si="297"/>
        <v>42.309700000000653</v>
      </c>
      <c r="D704" s="306">
        <f t="shared" ca="1" si="298"/>
        <v>-0.37558496126291147</v>
      </c>
      <c r="E704" s="307">
        <f t="shared" ca="1" si="299"/>
        <v>7.6375700548679148E-2</v>
      </c>
      <c r="F704" s="304">
        <f t="shared" ca="1" si="300"/>
        <v>0.38327184968526479</v>
      </c>
      <c r="G704" s="306">
        <f t="shared" ca="1" si="301"/>
        <v>4.1470158778257078</v>
      </c>
      <c r="H704" s="307">
        <f t="shared" ca="1" si="302"/>
        <v>-109.16125426138349</v>
      </c>
      <c r="I704" s="304">
        <f t="shared" ca="1" si="303"/>
        <v>109.23999804379966</v>
      </c>
      <c r="J704" s="306">
        <f t="shared" ca="1" si="304"/>
        <v>847.0484485488912</v>
      </c>
      <c r="K704" s="307">
        <f t="shared" ca="1" si="305"/>
        <v>-6.1383741083448022</v>
      </c>
      <c r="L704" s="304">
        <f t="shared" ca="1" si="290"/>
        <v>847.07068998152545</v>
      </c>
      <c r="M704" s="306">
        <f t="shared" ca="1" si="306"/>
        <v>-1.5328247717360097</v>
      </c>
      <c r="N704" s="304">
        <f t="shared" ca="1" si="307"/>
        <v>-87.824390153577156</v>
      </c>
      <c r="P704" s="310">
        <f t="shared" ca="1" si="308"/>
        <v>23</v>
      </c>
      <c r="Q704" s="304">
        <f t="shared" ca="1" si="309"/>
        <v>0</v>
      </c>
      <c r="R704" s="306">
        <f t="shared" ca="1" si="310"/>
        <v>0</v>
      </c>
      <c r="S704" s="307">
        <f t="shared" ca="1" si="311"/>
        <v>4.5130000000000043</v>
      </c>
      <c r="T704" s="304">
        <f t="shared" ca="1" si="291"/>
        <v>44.272530000000046</v>
      </c>
      <c r="U704" s="311">
        <f t="shared" ca="1" si="292"/>
        <v>0</v>
      </c>
      <c r="V704" s="306">
        <f t="shared" ca="1" si="293"/>
        <v>1.2257521816869019</v>
      </c>
      <c r="W704" s="304">
        <f t="shared" ca="1" si="294"/>
        <v>44.649440204668529</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-9.0578891535006534E-2</v>
      </c>
      <c r="AH704" s="304">
        <f t="shared" ca="1" si="318"/>
        <v>-9.8935073940198919</v>
      </c>
    </row>
    <row r="705" spans="1:34" x14ac:dyDescent="0.2">
      <c r="A705" s="347">
        <f t="shared" ca="1" si="296"/>
        <v>1E-4</v>
      </c>
      <c r="B705" s="304">
        <f t="shared" ca="1" si="297"/>
        <v>42.309800000000656</v>
      </c>
      <c r="D705" s="306">
        <f t="shared" ca="1" si="298"/>
        <v>-0.37558193856129618</v>
      </c>
      <c r="E705" s="307">
        <f t="shared" ca="1" si="299"/>
        <v>7.6384981185288581E-2</v>
      </c>
      <c r="F705" s="304">
        <f t="shared" ca="1" si="300"/>
        <v>0.38327073710908083</v>
      </c>
      <c r="G705" s="306">
        <f t="shared" ca="1" si="301"/>
        <v>4.1469783196318515</v>
      </c>
      <c r="H705" s="307">
        <f t="shared" ca="1" si="302"/>
        <v>-109.16124662288537</v>
      </c>
      <c r="I705" s="304">
        <f t="shared" ca="1" si="303"/>
        <v>109.23998898501364</v>
      </c>
      <c r="J705" s="306">
        <f t="shared" ca="1" si="304"/>
        <v>847.0484485488912</v>
      </c>
      <c r="K705" s="307">
        <f t="shared" ca="1" si="305"/>
        <v>-6.1492902333890154</v>
      </c>
      <c r="L705" s="304">
        <f t="shared" ca="1" si="290"/>
        <v>847.07076915654329</v>
      </c>
      <c r="M705" s="306">
        <f t="shared" ca="1" si="306"/>
        <v>-1.532825112647292</v>
      </c>
      <c r="N705" s="304">
        <f t="shared" ca="1" si="307"/>
        <v>-87.824409686354812</v>
      </c>
      <c r="P705" s="310">
        <f t="shared" ca="1" si="308"/>
        <v>23</v>
      </c>
      <c r="Q705" s="304">
        <f t="shared" ca="1" si="309"/>
        <v>0</v>
      </c>
      <c r="R705" s="306">
        <f t="shared" ca="1" si="310"/>
        <v>0</v>
      </c>
      <c r="S705" s="307">
        <f t="shared" ca="1" si="311"/>
        <v>4.5130000000000043</v>
      </c>
      <c r="T705" s="304">
        <f t="shared" ca="1" si="291"/>
        <v>44.272530000000046</v>
      </c>
      <c r="U705" s="311">
        <f t="shared" ca="1" si="292"/>
        <v>0</v>
      </c>
      <c r="V705" s="306">
        <f t="shared" ca="1" si="293"/>
        <v>1.2257535197341674</v>
      </c>
      <c r="W705" s="304">
        <f t="shared" ca="1" si="294"/>
        <v>44.649481539421167</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-9.0587923771188628E-2</v>
      </c>
      <c r="AH705" s="304">
        <f t="shared" ca="1" si="318"/>
        <v>-9.8935165532170366</v>
      </c>
    </row>
    <row r="706" spans="1:34" x14ac:dyDescent="0.2">
      <c r="A706" s="347">
        <f t="shared" ca="1" si="296"/>
        <v>1E-4</v>
      </c>
      <c r="B706" s="304">
        <f t="shared" ca="1" si="297"/>
        <v>42.30990000000066</v>
      </c>
      <c r="D706" s="306">
        <f t="shared" ca="1" si="298"/>
        <v>-0.37557891587743902</v>
      </c>
      <c r="E706" s="307">
        <f t="shared" ca="1" si="299"/>
        <v>7.6394261663949692E-2</v>
      </c>
      <c r="F706" s="304">
        <f t="shared" ca="1" si="300"/>
        <v>0.38326962476415011</v>
      </c>
      <c r="G706" s="306">
        <f t="shared" ca="1" si="301"/>
        <v>4.1469407617402636</v>
      </c>
      <c r="H706" s="307">
        <f t="shared" ca="1" si="302"/>
        <v>-109.1612389834592</v>
      </c>
      <c r="I706" s="304">
        <f t="shared" ca="1" si="303"/>
        <v>109.23997992532439</v>
      </c>
      <c r="J706" s="306">
        <f t="shared" ca="1" si="304"/>
        <v>847.0484485488912</v>
      </c>
      <c r="K706" s="307">
        <f t="shared" ca="1" si="305"/>
        <v>-6.1602063576693329</v>
      </c>
      <c r="L706" s="304">
        <f t="shared" ca="1" si="290"/>
        <v>847.07084847222347</v>
      </c>
      <c r="M706" s="306">
        <f t="shared" ca="1" si="306"/>
        <v>-1.5328254535555432</v>
      </c>
      <c r="N706" s="304">
        <f t="shared" ca="1" si="307"/>
        <v>-87.824429218958812</v>
      </c>
      <c r="P706" s="310">
        <f t="shared" ca="1" si="308"/>
        <v>23</v>
      </c>
      <c r="Q706" s="304">
        <f t="shared" ca="1" si="309"/>
        <v>0</v>
      </c>
      <c r="R706" s="306">
        <f t="shared" ca="1" si="310"/>
        <v>0</v>
      </c>
      <c r="S706" s="307">
        <f t="shared" ca="1" si="311"/>
        <v>4.5130000000000043</v>
      </c>
      <c r="T706" s="304">
        <f t="shared" ca="1" si="291"/>
        <v>44.272530000000046</v>
      </c>
      <c r="U706" s="311">
        <f t="shared" ca="1" si="292"/>
        <v>0</v>
      </c>
      <c r="V706" s="306">
        <f t="shared" ca="1" si="293"/>
        <v>1.2257548577828001</v>
      </c>
      <c r="W706" s="304">
        <f t="shared" ca="1" si="294"/>
        <v>44.649522873469692</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-9.0596955853628813E-2</v>
      </c>
      <c r="AH706" s="304">
        <f t="shared" ca="1" si="318"/>
        <v>-9.893525712258171</v>
      </c>
    </row>
    <row r="707" spans="1:34" x14ac:dyDescent="0.2">
      <c r="A707" s="347">
        <f t="shared" ca="1" si="296"/>
        <v>1E-4</v>
      </c>
      <c r="B707" s="304">
        <f t="shared" ca="1" si="297"/>
        <v>42.310000000000663</v>
      </c>
      <c r="D707" s="306">
        <f t="shared" ca="1" si="298"/>
        <v>-0.3755758932113421</v>
      </c>
      <c r="E707" s="307">
        <f t="shared" ca="1" si="299"/>
        <v>7.6403541984651824E-2</v>
      </c>
      <c r="F707" s="304">
        <f t="shared" ca="1" si="300"/>
        <v>0.38326851265046274</v>
      </c>
      <c r="G707" s="306">
        <f t="shared" ca="1" si="301"/>
        <v>4.1469032041509424</v>
      </c>
      <c r="H707" s="307">
        <f t="shared" ca="1" si="302"/>
        <v>-109.161231343105</v>
      </c>
      <c r="I707" s="304">
        <f t="shared" ca="1" si="303"/>
        <v>109.23997086473196</v>
      </c>
      <c r="J707" s="306">
        <f t="shared" ca="1" si="304"/>
        <v>847.0484485488912</v>
      </c>
      <c r="K707" s="307">
        <f t="shared" ca="1" si="305"/>
        <v>-6.1711224811856615</v>
      </c>
      <c r="L707" s="304">
        <f t="shared" ca="1" si="290"/>
        <v>847.07092792856577</v>
      </c>
      <c r="M707" s="306">
        <f t="shared" ca="1" si="306"/>
        <v>-1.5328257944607635</v>
      </c>
      <c r="N707" s="304">
        <f t="shared" ca="1" si="307"/>
        <v>-87.824448751389156</v>
      </c>
      <c r="P707" s="310">
        <f t="shared" ca="1" si="308"/>
        <v>23</v>
      </c>
      <c r="Q707" s="304">
        <f t="shared" ca="1" si="309"/>
        <v>0</v>
      </c>
      <c r="R707" s="306">
        <f t="shared" ca="1" si="310"/>
        <v>0</v>
      </c>
      <c r="S707" s="307">
        <f t="shared" ca="1" si="311"/>
        <v>4.5130000000000043</v>
      </c>
      <c r="T707" s="304">
        <f t="shared" ca="1" si="291"/>
        <v>44.272530000000046</v>
      </c>
      <c r="U707" s="311">
        <f t="shared" ca="1" si="292"/>
        <v>0</v>
      </c>
      <c r="V707" s="306">
        <f t="shared" ca="1" si="293"/>
        <v>1.2257561958328003</v>
      </c>
      <c r="W707" s="304">
        <f t="shared" ca="1" si="294"/>
        <v>44.649564206814169</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-9.0605987782318209E-2</v>
      </c>
      <c r="AH707" s="304">
        <f t="shared" ca="1" si="318"/>
        <v>-9.8935348711432862</v>
      </c>
    </row>
    <row r="708" spans="1:34" x14ac:dyDescent="0.2">
      <c r="A708" s="347">
        <f t="shared" ca="1" si="296"/>
        <v>1E-4</v>
      </c>
      <c r="B708" s="304">
        <f t="shared" ca="1" si="297"/>
        <v>42.310100000000666</v>
      </c>
      <c r="D708" s="306">
        <f t="shared" ca="1" si="298"/>
        <v>-0.37557287056300392</v>
      </c>
      <c r="E708" s="307">
        <f t="shared" ca="1" si="299"/>
        <v>7.6412822147414516E-2</v>
      </c>
      <c r="F708" s="304">
        <f t="shared" ca="1" si="300"/>
        <v>0.38326740076801119</v>
      </c>
      <c r="G708" s="306">
        <f t="shared" ca="1" si="301"/>
        <v>4.146865646863886</v>
      </c>
      <c r="H708" s="307">
        <f t="shared" ca="1" si="302"/>
        <v>-109.16122370182279</v>
      </c>
      <c r="I708" s="304">
        <f t="shared" ca="1" si="303"/>
        <v>109.23996180323635</v>
      </c>
      <c r="J708" s="306">
        <f t="shared" ca="1" si="304"/>
        <v>847.0484485488912</v>
      </c>
      <c r="K708" s="307">
        <f t="shared" ca="1" si="305"/>
        <v>-6.1820386039379081</v>
      </c>
      <c r="L708" s="304">
        <f t="shared" ref="L708:L771" ca="1" si="319">SQRT(pos_x^2+pos_z^2)</f>
        <v>847.07100752556994</v>
      </c>
      <c r="M708" s="306">
        <f t="shared" ca="1" si="306"/>
        <v>-1.5328261353629529</v>
      </c>
      <c r="N708" s="304">
        <f t="shared" ca="1" si="307"/>
        <v>-87.824468283645828</v>
      </c>
      <c r="P708" s="310">
        <f t="shared" ca="1" si="308"/>
        <v>23</v>
      </c>
      <c r="Q708" s="304">
        <f t="shared" ca="1" si="309"/>
        <v>0</v>
      </c>
      <c r="R708" s="306">
        <f t="shared" ca="1" si="310"/>
        <v>0</v>
      </c>
      <c r="S708" s="307">
        <f t="shared" ca="1" si="311"/>
        <v>4.5130000000000043</v>
      </c>
      <c r="T708" s="304">
        <f t="shared" ref="T708:T771" ca="1" si="320">m*g</f>
        <v>44.272530000000046</v>
      </c>
      <c r="U708" s="311">
        <f t="shared" ref="U708:U771" ca="1" si="321">IF(pos_xz&lt;L_rampe,Poids*COS(Beta),0)</f>
        <v>0</v>
      </c>
      <c r="V708" s="306">
        <f t="shared" ref="V708:V771" ca="1" si="322">Rho_moyen*(20000-Alt_rampe-pos_z)/(20000+Alt_rampe+pos_z)</f>
        <v>1.225757533884168</v>
      </c>
      <c r="W708" s="304">
        <f t="shared" ref="W708:W771" ca="1" si="323">1/2*Rho*Sref*Cx*vit_xz^2</f>
        <v>44.649605539454598</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-9.061501955726925E-2</v>
      </c>
      <c r="AH708" s="304">
        <f t="shared" ca="1" si="318"/>
        <v>-9.8935440298723965</v>
      </c>
    </row>
    <row r="709" spans="1:34" x14ac:dyDescent="0.2">
      <c r="A709" s="347">
        <f t="shared" ref="A709:A772" ca="1" si="325">IF(B708+0.01&lt;=T_ini+ROUNDUP(Temps_fin_propu,0), 0.01, IF(K708&gt;0, 0.1, 0.0001))</f>
        <v>1E-4</v>
      </c>
      <c r="B709" s="304">
        <f t="shared" ref="B709:B772" ca="1" si="326">B708+pas</f>
        <v>42.31020000000067</v>
      </c>
      <c r="D709" s="306">
        <f t="shared" ref="D709:D772" ca="1" si="327">IF(AND(L708&lt;L_rampe,Poussee&lt;Poids*SIN(M708)),0,(-W708+Poussee)/m*COS(M708)-U708/m*SIN(M708))</f>
        <v>-0.37556984793242498</v>
      </c>
      <c r="E709" s="307">
        <f t="shared" ref="E709:E772" ca="1" si="328">IF(AND(L708&lt;L_rampe,Poussee&lt;Poids*SIN(M708)),0,(-W708+Poussee)/m*SIN(M708)+U708/m*COS(M708)-Poids/m)</f>
        <v>7.6422102152234217E-2</v>
      </c>
      <c r="F709" s="304">
        <f t="shared" ref="F709:F772" ca="1" si="329">SQRT(acc_x^2+acc_z^2)</f>
        <v>0.3832662891167854</v>
      </c>
      <c r="G709" s="306">
        <f t="shared" ref="G709:G772" ca="1" si="330">G708+acc_x*pas</f>
        <v>4.1468280898790928</v>
      </c>
      <c r="H709" s="307">
        <f t="shared" ref="H709:H772" ca="1" si="331">H708+acc_z*pas</f>
        <v>-109.16121605961257</v>
      </c>
      <c r="I709" s="304">
        <f t="shared" ref="I709:I772" ca="1" si="332">SQRT(vit_x^2+vit_z^2)</f>
        <v>109.23995274083758</v>
      </c>
      <c r="J709" s="306">
        <f t="shared" ref="J709:J772" ca="1" si="333">J708+0.5*(vit_x+G708)*pas*(K708&gt;=0)</f>
        <v>847.0484485488912</v>
      </c>
      <c r="K709" s="307">
        <f t="shared" ref="K709:K772" ca="1" si="334">K708+0.5*(vit_z+H708)*pas</f>
        <v>-6.1929547259259801</v>
      </c>
      <c r="L709" s="304">
        <f t="shared" ca="1" si="319"/>
        <v>847.071087263236</v>
      </c>
      <c r="M709" s="306">
        <f t="shared" ref="M709:M772" ca="1" si="335">IF(AND(L708&gt;L_rampe,G709&gt;0),ATAN2(G709,H709),$M$4)</f>
        <v>-1.5328264762621113</v>
      </c>
      <c r="N709" s="304">
        <f t="shared" ref="N709:N772" ca="1" si="336">DEGREES(Beta)</f>
        <v>-87.824487815728844</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4.5130000000000043</v>
      </c>
      <c r="T709" s="304">
        <f t="shared" ca="1" si="320"/>
        <v>44.272530000000046</v>
      </c>
      <c r="U709" s="311">
        <f t="shared" ca="1" si="321"/>
        <v>0</v>
      </c>
      <c r="V709" s="306">
        <f t="shared" ca="1" si="322"/>
        <v>1.2257588719369032</v>
      </c>
      <c r="W709" s="304">
        <f t="shared" ca="1" si="323"/>
        <v>44.649646871390971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-9.0624051178487264E-2</v>
      </c>
      <c r="AH709" s="304">
        <f t="shared" ref="AH709:AH772" ca="1" si="347">IF(AND(L708&lt;L_rampe,Poussee&lt;Poids*SIN(M708)), g*SIN(M708), (-W708+Poussee)/m)</f>
        <v>-9.8935531884455035</v>
      </c>
    </row>
    <row r="710" spans="1:34" x14ac:dyDescent="0.2">
      <c r="A710" s="347">
        <f t="shared" ca="1" si="325"/>
        <v>1E-4</v>
      </c>
      <c r="B710" s="304">
        <f t="shared" ca="1" si="326"/>
        <v>42.310300000000673</v>
      </c>
      <c r="D710" s="306">
        <f t="shared" ca="1" si="327"/>
        <v>-0.37556682531960522</v>
      </c>
      <c r="E710" s="307">
        <f t="shared" ca="1" si="328"/>
        <v>7.6431381999109149E-2</v>
      </c>
      <c r="F710" s="304">
        <f t="shared" ca="1" si="329"/>
        <v>0.38326517769677515</v>
      </c>
      <c r="G710" s="306">
        <f t="shared" ca="1" si="330"/>
        <v>4.1467905331965609</v>
      </c>
      <c r="H710" s="307">
        <f t="shared" ca="1" si="331"/>
        <v>-109.16120841647437</v>
      </c>
      <c r="I710" s="304">
        <f t="shared" ca="1" si="332"/>
        <v>109.23994367753566</v>
      </c>
      <c r="J710" s="306">
        <f t="shared" ca="1" si="333"/>
        <v>847.0484485488912</v>
      </c>
      <c r="K710" s="307">
        <f t="shared" ca="1" si="334"/>
        <v>-6.2038708471497843</v>
      </c>
      <c r="L710" s="304">
        <f t="shared" ca="1" si="319"/>
        <v>847.07116714156416</v>
      </c>
      <c r="M710" s="306">
        <f t="shared" ca="1" si="335"/>
        <v>-1.5328268171582391</v>
      </c>
      <c r="N710" s="304">
        <f t="shared" ca="1" si="336"/>
        <v>-87.824507347638217</v>
      </c>
      <c r="P710" s="310">
        <f t="shared" ca="1" si="337"/>
        <v>23</v>
      </c>
      <c r="Q710" s="304">
        <f t="shared" ca="1" si="338"/>
        <v>0</v>
      </c>
      <c r="R710" s="306">
        <f t="shared" ca="1" si="339"/>
        <v>0</v>
      </c>
      <c r="S710" s="307">
        <f t="shared" ca="1" si="340"/>
        <v>4.5130000000000043</v>
      </c>
      <c r="T710" s="304">
        <f t="shared" ca="1" si="320"/>
        <v>44.272530000000046</v>
      </c>
      <c r="U710" s="311">
        <f t="shared" ca="1" si="321"/>
        <v>0</v>
      </c>
      <c r="V710" s="306">
        <f t="shared" ca="1" si="322"/>
        <v>1.2257602099910059</v>
      </c>
      <c r="W710" s="304">
        <f t="shared" ca="1" si="323"/>
        <v>44.649688202623324</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-9.0633082645965146E-2</v>
      </c>
      <c r="AH710" s="304">
        <f t="shared" ca="1" si="347"/>
        <v>-9.8935623468626037</v>
      </c>
    </row>
    <row r="711" spans="1:34" x14ac:dyDescent="0.2">
      <c r="A711" s="347">
        <f t="shared" ca="1" si="325"/>
        <v>1E-4</v>
      </c>
      <c r="B711" s="304">
        <f t="shared" ca="1" si="326"/>
        <v>42.310400000000676</v>
      </c>
      <c r="D711" s="306">
        <f t="shared" ca="1" si="327"/>
        <v>-0.37556380272454304</v>
      </c>
      <c r="E711" s="307">
        <f t="shared" ca="1" si="328"/>
        <v>7.6440661688048195E-2</v>
      </c>
      <c r="F711" s="304">
        <f t="shared" ca="1" si="329"/>
        <v>0.38326406650797062</v>
      </c>
      <c r="G711" s="306">
        <f t="shared" ca="1" si="330"/>
        <v>4.1467529768162885</v>
      </c>
      <c r="H711" s="307">
        <f t="shared" ca="1" si="331"/>
        <v>-109.16120077240819</v>
      </c>
      <c r="I711" s="304">
        <f t="shared" ca="1" si="332"/>
        <v>109.2399346133306</v>
      </c>
      <c r="J711" s="306">
        <f t="shared" ca="1" si="333"/>
        <v>847.0484485488912</v>
      </c>
      <c r="K711" s="307">
        <f t="shared" ca="1" si="334"/>
        <v>-6.2147869676092284</v>
      </c>
      <c r="L711" s="304">
        <f t="shared" ca="1" si="319"/>
        <v>847.07124716055398</v>
      </c>
      <c r="M711" s="306">
        <f t="shared" ca="1" si="335"/>
        <v>-1.532827158051336</v>
      </c>
      <c r="N711" s="304">
        <f t="shared" ca="1" si="336"/>
        <v>-87.824526879373934</v>
      </c>
      <c r="P711" s="310">
        <f t="shared" ca="1" si="337"/>
        <v>23</v>
      </c>
      <c r="Q711" s="304">
        <f t="shared" ca="1" si="338"/>
        <v>0</v>
      </c>
      <c r="R711" s="306">
        <f t="shared" ca="1" si="339"/>
        <v>0</v>
      </c>
      <c r="S711" s="307">
        <f t="shared" ca="1" si="340"/>
        <v>4.5130000000000043</v>
      </c>
      <c r="T711" s="304">
        <f t="shared" ca="1" si="320"/>
        <v>44.272530000000046</v>
      </c>
      <c r="U711" s="311">
        <f t="shared" ca="1" si="321"/>
        <v>0</v>
      </c>
      <c r="V711" s="306">
        <f t="shared" ca="1" si="322"/>
        <v>1.2257615480464759</v>
      </c>
      <c r="W711" s="304">
        <f t="shared" ca="1" si="323"/>
        <v>44.649729533151621</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-9.0642113959710002E-2</v>
      </c>
      <c r="AH711" s="304">
        <f t="shared" ca="1" si="347"/>
        <v>-9.8935715051237043</v>
      </c>
    </row>
    <row r="712" spans="1:34" x14ac:dyDescent="0.2">
      <c r="A712" s="347">
        <f t="shared" ca="1" si="325"/>
        <v>1E-4</v>
      </c>
      <c r="B712" s="304">
        <f t="shared" ca="1" si="326"/>
        <v>42.31050000000068</v>
      </c>
      <c r="D712" s="306">
        <f t="shared" ca="1" si="327"/>
        <v>-0.37556078014724076</v>
      </c>
      <c r="E712" s="307">
        <f t="shared" ca="1" si="328"/>
        <v>7.6449941219044248E-2</v>
      </c>
      <c r="F712" s="304">
        <f t="shared" ca="1" si="329"/>
        <v>0.38326295555036288</v>
      </c>
      <c r="G712" s="306">
        <f t="shared" ca="1" si="330"/>
        <v>4.1467154207382739</v>
      </c>
      <c r="H712" s="307">
        <f t="shared" ca="1" si="331"/>
        <v>-109.16119312741407</v>
      </c>
      <c r="I712" s="304">
        <f t="shared" ca="1" si="332"/>
        <v>109.23992554822243</v>
      </c>
      <c r="J712" s="306">
        <f t="shared" ca="1" si="333"/>
        <v>847.0484485488912</v>
      </c>
      <c r="K712" s="307">
        <f t="shared" ca="1" si="334"/>
        <v>-6.2257030873042192</v>
      </c>
      <c r="L712" s="304">
        <f t="shared" ca="1" si="319"/>
        <v>847.07132732020557</v>
      </c>
      <c r="M712" s="306">
        <f t="shared" ca="1" si="335"/>
        <v>-1.5328274989414019</v>
      </c>
      <c r="N712" s="304">
        <f t="shared" ca="1" si="336"/>
        <v>-87.824546410935994</v>
      </c>
      <c r="P712" s="310">
        <f t="shared" ca="1" si="337"/>
        <v>23</v>
      </c>
      <c r="Q712" s="304">
        <f t="shared" ca="1" si="338"/>
        <v>0</v>
      </c>
      <c r="R712" s="306">
        <f t="shared" ca="1" si="339"/>
        <v>0</v>
      </c>
      <c r="S712" s="307">
        <f t="shared" ca="1" si="340"/>
        <v>4.5130000000000043</v>
      </c>
      <c r="T712" s="304">
        <f t="shared" ca="1" si="320"/>
        <v>44.272530000000046</v>
      </c>
      <c r="U712" s="311">
        <f t="shared" ca="1" si="321"/>
        <v>0</v>
      </c>
      <c r="V712" s="306">
        <f t="shared" ca="1" si="322"/>
        <v>1.2257628861033132</v>
      </c>
      <c r="W712" s="304">
        <f t="shared" ca="1" si="323"/>
        <v>44.649770862975906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-9.0651145119721832E-2</v>
      </c>
      <c r="AH712" s="304">
        <f t="shared" ca="1" si="347"/>
        <v>-9.8935806632288017</v>
      </c>
    </row>
    <row r="713" spans="1:34" x14ac:dyDescent="0.2">
      <c r="A713" s="347">
        <f t="shared" ca="1" si="325"/>
        <v>1E-4</v>
      </c>
      <c r="B713" s="304">
        <f t="shared" ca="1" si="326"/>
        <v>42.310600000000683</v>
      </c>
      <c r="D713" s="306">
        <f t="shared" ca="1" si="327"/>
        <v>-0.37555775758769866</v>
      </c>
      <c r="E713" s="307">
        <f t="shared" ca="1" si="328"/>
        <v>7.6459220592104415E-2</v>
      </c>
      <c r="F713" s="304">
        <f t="shared" ca="1" si="329"/>
        <v>0.38326184482394376</v>
      </c>
      <c r="G713" s="306">
        <f t="shared" ca="1" si="330"/>
        <v>4.1466778649625153</v>
      </c>
      <c r="H713" s="307">
        <f t="shared" ca="1" si="331"/>
        <v>-109.16118548149201</v>
      </c>
      <c r="I713" s="304">
        <f t="shared" ca="1" si="332"/>
        <v>109.23991648221117</v>
      </c>
      <c r="J713" s="306">
        <f t="shared" ca="1" si="333"/>
        <v>847.0484485488912</v>
      </c>
      <c r="K713" s="307">
        <f t="shared" ca="1" si="334"/>
        <v>-6.2366192062346641</v>
      </c>
      <c r="L713" s="304">
        <f t="shared" ca="1" si="319"/>
        <v>847.07140762051881</v>
      </c>
      <c r="M713" s="306">
        <f t="shared" ca="1" si="335"/>
        <v>-1.5328278398284372</v>
      </c>
      <c r="N713" s="304">
        <f t="shared" ca="1" si="336"/>
        <v>-87.824565942324398</v>
      </c>
      <c r="P713" s="310">
        <f t="shared" ca="1" si="337"/>
        <v>23</v>
      </c>
      <c r="Q713" s="304">
        <f t="shared" ca="1" si="338"/>
        <v>0</v>
      </c>
      <c r="R713" s="306">
        <f t="shared" ca="1" si="339"/>
        <v>0</v>
      </c>
      <c r="S713" s="307">
        <f t="shared" ca="1" si="340"/>
        <v>4.5130000000000043</v>
      </c>
      <c r="T713" s="304">
        <f t="shared" ca="1" si="320"/>
        <v>44.272530000000046</v>
      </c>
      <c r="U713" s="311">
        <f t="shared" ca="1" si="321"/>
        <v>0</v>
      </c>
      <c r="V713" s="306">
        <f t="shared" ca="1" si="322"/>
        <v>1.2257642241615181</v>
      </c>
      <c r="W713" s="304">
        <f t="shared" ca="1" si="323"/>
        <v>44.649812192096206</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-9.0660176125998859E-2</v>
      </c>
      <c r="AH713" s="304">
        <f t="shared" ca="1" si="347"/>
        <v>-9.8935898211778994</v>
      </c>
    </row>
    <row r="714" spans="1:34" x14ac:dyDescent="0.2">
      <c r="A714" s="347">
        <f t="shared" ca="1" si="325"/>
        <v>1E-4</v>
      </c>
      <c r="B714" s="304">
        <f t="shared" ca="1" si="326"/>
        <v>42.310700000000686</v>
      </c>
      <c r="D714" s="306">
        <f t="shared" ca="1" si="327"/>
        <v>-0.37555473504591524</v>
      </c>
      <c r="E714" s="307">
        <f t="shared" ca="1" si="328"/>
        <v>7.6468499807237578E-2</v>
      </c>
      <c r="F714" s="304">
        <f t="shared" ca="1" si="329"/>
        <v>0.38326073432870356</v>
      </c>
      <c r="G714" s="306">
        <f t="shared" ca="1" si="330"/>
        <v>4.146640309489011</v>
      </c>
      <c r="H714" s="307">
        <f t="shared" ca="1" si="331"/>
        <v>-109.16117783464203</v>
      </c>
      <c r="I714" s="304">
        <f t="shared" ca="1" si="332"/>
        <v>109.23990741529681</v>
      </c>
      <c r="J714" s="306">
        <f t="shared" ca="1" si="333"/>
        <v>847.0484485488912</v>
      </c>
      <c r="K714" s="307">
        <f t="shared" ca="1" si="334"/>
        <v>-6.247535324400471</v>
      </c>
      <c r="L714" s="304">
        <f t="shared" ca="1" si="319"/>
        <v>847.0714880614936</v>
      </c>
      <c r="M714" s="306">
        <f t="shared" ca="1" si="335"/>
        <v>-1.5328281807124415</v>
      </c>
      <c r="N714" s="304">
        <f t="shared" ca="1" si="336"/>
        <v>-87.824585473539159</v>
      </c>
      <c r="P714" s="310">
        <f t="shared" ca="1" si="337"/>
        <v>23</v>
      </c>
      <c r="Q714" s="304">
        <f t="shared" ca="1" si="338"/>
        <v>0</v>
      </c>
      <c r="R714" s="306">
        <f t="shared" ca="1" si="339"/>
        <v>0</v>
      </c>
      <c r="S714" s="307">
        <f t="shared" ca="1" si="340"/>
        <v>4.5130000000000043</v>
      </c>
      <c r="T714" s="304">
        <f t="shared" ca="1" si="320"/>
        <v>44.272530000000046</v>
      </c>
      <c r="U714" s="311">
        <f t="shared" ca="1" si="321"/>
        <v>0</v>
      </c>
      <c r="V714" s="306">
        <f t="shared" ca="1" si="322"/>
        <v>1.2257655622210901</v>
      </c>
      <c r="W714" s="304">
        <f t="shared" ca="1" si="323"/>
        <v>44.64985352051248</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-9.0669206978557071E-2</v>
      </c>
      <c r="AH714" s="304">
        <f t="shared" ca="1" si="347"/>
        <v>-9.8935989789710082</v>
      </c>
    </row>
    <row r="715" spans="1:34" x14ac:dyDescent="0.2">
      <c r="A715" s="347">
        <f t="shared" ca="1" si="325"/>
        <v>1E-4</v>
      </c>
      <c r="B715" s="304">
        <f t="shared" ca="1" si="326"/>
        <v>42.31080000000069</v>
      </c>
      <c r="D715" s="306">
        <f t="shared" ca="1" si="327"/>
        <v>-0.37555171252189262</v>
      </c>
      <c r="E715" s="307">
        <f t="shared" ca="1" si="328"/>
        <v>7.6477778864433077E-2</v>
      </c>
      <c r="F715" s="304">
        <f t="shared" ca="1" si="329"/>
        <v>0.38325962406463249</v>
      </c>
      <c r="G715" s="306">
        <f t="shared" ca="1" si="330"/>
        <v>4.146602754317759</v>
      </c>
      <c r="H715" s="307">
        <f t="shared" ca="1" si="331"/>
        <v>-109.16117018686414</v>
      </c>
      <c r="I715" s="304">
        <f t="shared" ca="1" si="332"/>
        <v>109.2398983474794</v>
      </c>
      <c r="J715" s="306">
        <f t="shared" ca="1" si="333"/>
        <v>847.0484485488912</v>
      </c>
      <c r="K715" s="307">
        <f t="shared" ca="1" si="334"/>
        <v>-6.2584514418015464</v>
      </c>
      <c r="L715" s="304">
        <f t="shared" ca="1" si="319"/>
        <v>847.07156864313004</v>
      </c>
      <c r="M715" s="306">
        <f t="shared" ca="1" si="335"/>
        <v>-1.5328285215934154</v>
      </c>
      <c r="N715" s="304">
        <f t="shared" ca="1" si="336"/>
        <v>-87.824605004580278</v>
      </c>
      <c r="P715" s="310">
        <f t="shared" ca="1" si="337"/>
        <v>23</v>
      </c>
      <c r="Q715" s="304">
        <f t="shared" ca="1" si="338"/>
        <v>0</v>
      </c>
      <c r="R715" s="306">
        <f t="shared" ca="1" si="339"/>
        <v>0</v>
      </c>
      <c r="S715" s="307">
        <f t="shared" ca="1" si="340"/>
        <v>4.5130000000000043</v>
      </c>
      <c r="T715" s="304">
        <f t="shared" ca="1" si="320"/>
        <v>44.272530000000046</v>
      </c>
      <c r="U715" s="311">
        <f t="shared" ca="1" si="321"/>
        <v>0</v>
      </c>
      <c r="V715" s="306">
        <f t="shared" ca="1" si="322"/>
        <v>1.2257669002820295</v>
      </c>
      <c r="W715" s="304">
        <f t="shared" ca="1" si="323"/>
        <v>44.649894848224797</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-9.0678237677384033E-2</v>
      </c>
      <c r="AH715" s="304">
        <f t="shared" ca="1" si="347"/>
        <v>-9.8936081366081172</v>
      </c>
    </row>
    <row r="716" spans="1:34" x14ac:dyDescent="0.2">
      <c r="A716" s="347">
        <f t="shared" ca="1" si="325"/>
        <v>1E-4</v>
      </c>
      <c r="B716" s="304">
        <f t="shared" ca="1" si="326"/>
        <v>42.310900000000693</v>
      </c>
      <c r="D716" s="306">
        <f t="shared" ca="1" si="327"/>
        <v>-0.37554869001562718</v>
      </c>
      <c r="E716" s="307">
        <f t="shared" ca="1" si="328"/>
        <v>7.64870577637069E-2</v>
      </c>
      <c r="F716" s="304">
        <f t="shared" ca="1" si="329"/>
        <v>0.38325851403172023</v>
      </c>
      <c r="G716" s="306">
        <f t="shared" ca="1" si="330"/>
        <v>4.1465651994487578</v>
      </c>
      <c r="H716" s="307">
        <f t="shared" ca="1" si="331"/>
        <v>-109.16116253815837</v>
      </c>
      <c r="I716" s="304">
        <f t="shared" ca="1" si="332"/>
        <v>109.23988927875892</v>
      </c>
      <c r="J716" s="306">
        <f t="shared" ca="1" si="333"/>
        <v>847.0484485488912</v>
      </c>
      <c r="K716" s="307">
        <f t="shared" ca="1" si="334"/>
        <v>-6.2693675584377972</v>
      </c>
      <c r="L716" s="304">
        <f t="shared" ca="1" si="319"/>
        <v>847.0716493654279</v>
      </c>
      <c r="M716" s="306">
        <f t="shared" ca="1" si="335"/>
        <v>-1.5328288624713584</v>
      </c>
      <c r="N716" s="304">
        <f t="shared" ca="1" si="336"/>
        <v>-87.82462453544774</v>
      </c>
      <c r="P716" s="310">
        <f t="shared" ca="1" si="337"/>
        <v>23</v>
      </c>
      <c r="Q716" s="304">
        <f t="shared" ca="1" si="338"/>
        <v>0</v>
      </c>
      <c r="R716" s="306">
        <f t="shared" ca="1" si="339"/>
        <v>0</v>
      </c>
      <c r="S716" s="307">
        <f t="shared" ca="1" si="340"/>
        <v>4.5130000000000043</v>
      </c>
      <c r="T716" s="304">
        <f t="shared" ca="1" si="320"/>
        <v>44.272530000000046</v>
      </c>
      <c r="U716" s="311">
        <f t="shared" ca="1" si="321"/>
        <v>0</v>
      </c>
      <c r="V716" s="306">
        <f t="shared" ca="1" si="322"/>
        <v>1.2257682383443365</v>
      </c>
      <c r="W716" s="304">
        <f t="shared" ca="1" si="323"/>
        <v>44.64993617523313</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-9.0687268222493955E-2</v>
      </c>
      <c r="AH716" s="304">
        <f t="shared" ca="1" si="347"/>
        <v>-9.8936172940892426</v>
      </c>
    </row>
    <row r="717" spans="1:34" x14ac:dyDescent="0.2">
      <c r="A717" s="347">
        <f t="shared" ca="1" si="325"/>
        <v>1E-4</v>
      </c>
      <c r="B717" s="304">
        <f t="shared" ca="1" si="326"/>
        <v>42.311000000000696</v>
      </c>
      <c r="D717" s="306">
        <f t="shared" ca="1" si="327"/>
        <v>-0.37554566752712326</v>
      </c>
      <c r="E717" s="307">
        <f t="shared" ca="1" si="328"/>
        <v>7.6496336505053719E-2</v>
      </c>
      <c r="F717" s="304">
        <f t="shared" ca="1" si="329"/>
        <v>0.38325740422996007</v>
      </c>
      <c r="G717" s="306">
        <f t="shared" ca="1" si="330"/>
        <v>4.1465276448820054</v>
      </c>
      <c r="H717" s="307">
        <f t="shared" ca="1" si="331"/>
        <v>-109.16115488852472</v>
      </c>
      <c r="I717" s="304">
        <f t="shared" ca="1" si="332"/>
        <v>109.23988020913541</v>
      </c>
      <c r="J717" s="306">
        <f t="shared" ca="1" si="333"/>
        <v>847.0484485488912</v>
      </c>
      <c r="K717" s="307">
        <f t="shared" ca="1" si="334"/>
        <v>-6.280283674309131</v>
      </c>
      <c r="L717" s="304">
        <f t="shared" ca="1" si="319"/>
        <v>847.07173022838708</v>
      </c>
      <c r="M717" s="306">
        <f t="shared" ca="1" si="335"/>
        <v>-1.5328292033462709</v>
      </c>
      <c r="N717" s="304">
        <f t="shared" ca="1" si="336"/>
        <v>-87.824644066141573</v>
      </c>
      <c r="P717" s="310">
        <f t="shared" ca="1" si="337"/>
        <v>23</v>
      </c>
      <c r="Q717" s="304">
        <f t="shared" ca="1" si="338"/>
        <v>0</v>
      </c>
      <c r="R717" s="306">
        <f t="shared" ca="1" si="339"/>
        <v>0</v>
      </c>
      <c r="S717" s="307">
        <f t="shared" ca="1" si="340"/>
        <v>4.5130000000000043</v>
      </c>
      <c r="T717" s="304">
        <f t="shared" ca="1" si="320"/>
        <v>44.272530000000046</v>
      </c>
      <c r="U717" s="311">
        <f t="shared" ca="1" si="321"/>
        <v>0</v>
      </c>
      <c r="V717" s="306">
        <f t="shared" ca="1" si="322"/>
        <v>1.2257695764080108</v>
      </c>
      <c r="W717" s="304">
        <f t="shared" ca="1" si="323"/>
        <v>44.649977501537499</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-9.0696298613879733E-2</v>
      </c>
      <c r="AH717" s="304">
        <f t="shared" ca="1" si="347"/>
        <v>-9.8936264514143772</v>
      </c>
    </row>
    <row r="718" spans="1:34" x14ac:dyDescent="0.2">
      <c r="A718" s="347">
        <f t="shared" ca="1" si="325"/>
        <v>1E-4</v>
      </c>
      <c r="B718" s="304">
        <f t="shared" ca="1" si="326"/>
        <v>42.3111000000007</v>
      </c>
      <c r="D718" s="306">
        <f t="shared" ca="1" si="327"/>
        <v>-0.37554264505637702</v>
      </c>
      <c r="E718" s="307">
        <f t="shared" ca="1" si="328"/>
        <v>7.6505615088475309E-2</v>
      </c>
      <c r="F718" s="304">
        <f t="shared" ca="1" si="329"/>
        <v>0.3832562946593388</v>
      </c>
      <c r="G718" s="306">
        <f t="shared" ca="1" si="330"/>
        <v>4.1464900906175002</v>
      </c>
      <c r="H718" s="307">
        <f t="shared" ca="1" si="331"/>
        <v>-109.16114723796321</v>
      </c>
      <c r="I718" s="304">
        <f t="shared" ca="1" si="332"/>
        <v>109.23987113860886</v>
      </c>
      <c r="J718" s="306">
        <f t="shared" ca="1" si="333"/>
        <v>847.0484485488912</v>
      </c>
      <c r="K718" s="307">
        <f t="shared" ca="1" si="334"/>
        <v>-6.2911997894154554</v>
      </c>
      <c r="L718" s="304">
        <f t="shared" ca="1" si="319"/>
        <v>847.07181123200758</v>
      </c>
      <c r="M718" s="306">
        <f t="shared" ca="1" si="335"/>
        <v>-1.5328295442181525</v>
      </c>
      <c r="N718" s="304">
        <f t="shared" ca="1" si="336"/>
        <v>-87.824663596661736</v>
      </c>
      <c r="P718" s="310">
        <f t="shared" ca="1" si="337"/>
        <v>23</v>
      </c>
      <c r="Q718" s="304">
        <f t="shared" ca="1" si="338"/>
        <v>0</v>
      </c>
      <c r="R718" s="306">
        <f t="shared" ca="1" si="339"/>
        <v>0</v>
      </c>
      <c r="S718" s="307">
        <f t="shared" ca="1" si="340"/>
        <v>4.5130000000000043</v>
      </c>
      <c r="T718" s="304">
        <f t="shared" ca="1" si="320"/>
        <v>44.272530000000046</v>
      </c>
      <c r="U718" s="311">
        <f t="shared" ca="1" si="321"/>
        <v>0</v>
      </c>
      <c r="V718" s="306">
        <f t="shared" ca="1" si="322"/>
        <v>1.225770914473052</v>
      </c>
      <c r="W718" s="304">
        <f t="shared" ca="1" si="323"/>
        <v>44.650018827137885</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-9.0705328851548472E-2</v>
      </c>
      <c r="AH718" s="304">
        <f t="shared" ca="1" si="347"/>
        <v>-9.8936356085835264</v>
      </c>
    </row>
    <row r="719" spans="1:34" x14ac:dyDescent="0.2">
      <c r="A719" s="347">
        <f t="shared" ca="1" si="325"/>
        <v>1E-4</v>
      </c>
      <c r="B719" s="304">
        <f t="shared" ca="1" si="326"/>
        <v>42.311200000000703</v>
      </c>
      <c r="D719" s="306">
        <f t="shared" ca="1" si="327"/>
        <v>-0.37553962260339274</v>
      </c>
      <c r="E719" s="307">
        <f t="shared" ca="1" si="328"/>
        <v>7.6514893513971671E-2</v>
      </c>
      <c r="F719" s="304">
        <f t="shared" ca="1" si="329"/>
        <v>0.38325518531985064</v>
      </c>
      <c r="G719" s="306">
        <f t="shared" ca="1" si="330"/>
        <v>4.1464525366552403</v>
      </c>
      <c r="H719" s="307">
        <f t="shared" ca="1" si="331"/>
        <v>-109.16113958647385</v>
      </c>
      <c r="I719" s="304">
        <f t="shared" ca="1" si="332"/>
        <v>109.23986206717932</v>
      </c>
      <c r="J719" s="306">
        <f t="shared" ca="1" si="333"/>
        <v>847.0484485488912</v>
      </c>
      <c r="K719" s="307">
        <f t="shared" ca="1" si="334"/>
        <v>-6.3021159037566772</v>
      </c>
      <c r="L719" s="304">
        <f t="shared" ca="1" si="319"/>
        <v>847.07189237628927</v>
      </c>
      <c r="M719" s="306">
        <f t="shared" ca="1" si="335"/>
        <v>-1.5328298850870039</v>
      </c>
      <c r="N719" s="304">
        <f t="shared" ca="1" si="336"/>
        <v>-87.824683127008285</v>
      </c>
      <c r="P719" s="310">
        <f t="shared" ca="1" si="337"/>
        <v>23</v>
      </c>
      <c r="Q719" s="304">
        <f t="shared" ca="1" si="338"/>
        <v>0</v>
      </c>
      <c r="R719" s="306">
        <f t="shared" ca="1" si="339"/>
        <v>0</v>
      </c>
      <c r="S719" s="307">
        <f t="shared" ca="1" si="340"/>
        <v>4.5130000000000043</v>
      </c>
      <c r="T719" s="304">
        <f t="shared" ca="1" si="320"/>
        <v>44.272530000000046</v>
      </c>
      <c r="U719" s="311">
        <f t="shared" ca="1" si="321"/>
        <v>0</v>
      </c>
      <c r="V719" s="306">
        <f t="shared" ca="1" si="322"/>
        <v>1.2257722525394608</v>
      </c>
      <c r="W719" s="304">
        <f t="shared" ca="1" si="323"/>
        <v>44.650060152034335</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-9.0714358935493067E-2</v>
      </c>
      <c r="AH719" s="304">
        <f t="shared" ca="1" si="347"/>
        <v>-9.8936447655966848</v>
      </c>
    </row>
    <row r="720" spans="1:34" x14ac:dyDescent="0.2">
      <c r="A720" s="347">
        <f t="shared" ca="1" si="325"/>
        <v>1E-4</v>
      </c>
      <c r="B720" s="304">
        <f t="shared" ca="1" si="326"/>
        <v>42.311300000000706</v>
      </c>
      <c r="D720" s="306">
        <f t="shared" ca="1" si="327"/>
        <v>-0.3755366001681647</v>
      </c>
      <c r="E720" s="307">
        <f t="shared" ca="1" si="328"/>
        <v>7.6524171781551686E-2</v>
      </c>
      <c r="F720" s="304">
        <f t="shared" ca="1" si="329"/>
        <v>0.38325407621148194</v>
      </c>
      <c r="G720" s="306">
        <f t="shared" ca="1" si="330"/>
        <v>4.146414982995223</v>
      </c>
      <c r="H720" s="307">
        <f t="shared" ca="1" si="331"/>
        <v>-109.16113193405667</v>
      </c>
      <c r="I720" s="304">
        <f t="shared" ca="1" si="332"/>
        <v>109.23985299484677</v>
      </c>
      <c r="J720" s="306">
        <f t="shared" ca="1" si="333"/>
        <v>847.0484485488912</v>
      </c>
      <c r="K720" s="307">
        <f t="shared" ca="1" si="334"/>
        <v>-6.3130320173327039</v>
      </c>
      <c r="L720" s="304">
        <f t="shared" ca="1" si="319"/>
        <v>847.07197366123228</v>
      </c>
      <c r="M720" s="306">
        <f t="shared" ca="1" si="335"/>
        <v>-1.5328302259528244</v>
      </c>
      <c r="N720" s="304">
        <f t="shared" ca="1" si="336"/>
        <v>-87.824702657181177</v>
      </c>
      <c r="P720" s="310">
        <f t="shared" ca="1" si="337"/>
        <v>23</v>
      </c>
      <c r="Q720" s="304">
        <f t="shared" ca="1" si="338"/>
        <v>0</v>
      </c>
      <c r="R720" s="306">
        <f t="shared" ca="1" si="339"/>
        <v>0</v>
      </c>
      <c r="S720" s="307">
        <f t="shared" ca="1" si="340"/>
        <v>4.5130000000000043</v>
      </c>
      <c r="T720" s="304">
        <f t="shared" ca="1" si="320"/>
        <v>44.272530000000046</v>
      </c>
      <c r="U720" s="311">
        <f t="shared" ca="1" si="321"/>
        <v>0</v>
      </c>
      <c r="V720" s="306">
        <f t="shared" ca="1" si="322"/>
        <v>1.2257735906072369</v>
      </c>
      <c r="W720" s="304">
        <f t="shared" ca="1" si="323"/>
        <v>44.650101476226851</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-9.0723388865727728E-2</v>
      </c>
      <c r="AH720" s="304">
        <f t="shared" ca="1" si="347"/>
        <v>-9.8936539224538649</v>
      </c>
    </row>
    <row r="721" spans="1:34" x14ac:dyDescent="0.2">
      <c r="A721" s="347">
        <f t="shared" ca="1" si="325"/>
        <v>1E-4</v>
      </c>
      <c r="B721" s="304">
        <f t="shared" ca="1" si="326"/>
        <v>42.31140000000071</v>
      </c>
      <c r="D721" s="306">
        <f t="shared" ca="1" si="327"/>
        <v>-0.37553357775069957</v>
      </c>
      <c r="E721" s="307">
        <f t="shared" ca="1" si="328"/>
        <v>7.6533449891211802E-2</v>
      </c>
      <c r="F721" s="304">
        <f t="shared" ca="1" si="329"/>
        <v>0.3832529673342287</v>
      </c>
      <c r="G721" s="306">
        <f t="shared" ca="1" si="330"/>
        <v>4.1463774296374476</v>
      </c>
      <c r="H721" s="307">
        <f t="shared" ca="1" si="331"/>
        <v>-109.16112428071168</v>
      </c>
      <c r="I721" s="304">
        <f t="shared" ca="1" si="332"/>
        <v>109.23984392161125</v>
      </c>
      <c r="J721" s="306">
        <f t="shared" ca="1" si="333"/>
        <v>847.0484485488912</v>
      </c>
      <c r="K721" s="307">
        <f t="shared" ca="1" si="334"/>
        <v>-6.3239481301434424</v>
      </c>
      <c r="L721" s="304">
        <f t="shared" ca="1" si="319"/>
        <v>847.07205508683626</v>
      </c>
      <c r="M721" s="306">
        <f t="shared" ca="1" si="335"/>
        <v>-1.5328305668156146</v>
      </c>
      <c r="N721" s="304">
        <f t="shared" ca="1" si="336"/>
        <v>-87.824722187180456</v>
      </c>
      <c r="P721" s="310">
        <f t="shared" ca="1" si="337"/>
        <v>23</v>
      </c>
      <c r="Q721" s="304">
        <f t="shared" ca="1" si="338"/>
        <v>0</v>
      </c>
      <c r="R721" s="306">
        <f t="shared" ca="1" si="339"/>
        <v>0</v>
      </c>
      <c r="S721" s="307">
        <f t="shared" ca="1" si="340"/>
        <v>4.5130000000000043</v>
      </c>
      <c r="T721" s="304">
        <f t="shared" ca="1" si="320"/>
        <v>44.272530000000046</v>
      </c>
      <c r="U721" s="311">
        <f t="shared" ca="1" si="321"/>
        <v>0</v>
      </c>
      <c r="V721" s="306">
        <f t="shared" ca="1" si="322"/>
        <v>1.2257749286763804</v>
      </c>
      <c r="W721" s="304">
        <f t="shared" ca="1" si="323"/>
        <v>44.650142799715447</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-9.0732418642250678E-2</v>
      </c>
      <c r="AH721" s="304">
        <f t="shared" ca="1" si="347"/>
        <v>-9.8936630791550648</v>
      </c>
    </row>
    <row r="722" spans="1:34" x14ac:dyDescent="0.2">
      <c r="A722" s="347">
        <f t="shared" ca="1" si="325"/>
        <v>1E-4</v>
      </c>
      <c r="B722" s="304">
        <f t="shared" ca="1" si="326"/>
        <v>42.311500000000713</v>
      </c>
      <c r="D722" s="306">
        <f t="shared" ca="1" si="327"/>
        <v>-0.37553055535099117</v>
      </c>
      <c r="E722" s="307">
        <f t="shared" ca="1" si="328"/>
        <v>7.6542727842959124E-2</v>
      </c>
      <c r="F722" s="304">
        <f t="shared" ca="1" si="329"/>
        <v>0.38325185868807626</v>
      </c>
      <c r="G722" s="306">
        <f t="shared" ca="1" si="330"/>
        <v>4.1463398765819122</v>
      </c>
      <c r="H722" s="307">
        <f t="shared" ca="1" si="331"/>
        <v>-109.1611166264389</v>
      </c>
      <c r="I722" s="304">
        <f t="shared" ca="1" si="332"/>
        <v>109.23983484747278</v>
      </c>
      <c r="J722" s="306">
        <f t="shared" ca="1" si="333"/>
        <v>847.0484485488912</v>
      </c>
      <c r="K722" s="307">
        <f t="shared" ca="1" si="334"/>
        <v>-6.3348642421888002</v>
      </c>
      <c r="L722" s="304">
        <f t="shared" ca="1" si="319"/>
        <v>847.07213665310144</v>
      </c>
      <c r="M722" s="306">
        <f t="shared" ca="1" si="335"/>
        <v>-1.5328309076753741</v>
      </c>
      <c r="N722" s="304">
        <f t="shared" ca="1" si="336"/>
        <v>-87.824741717006077</v>
      </c>
      <c r="P722" s="310">
        <f t="shared" ca="1" si="337"/>
        <v>23</v>
      </c>
      <c r="Q722" s="304">
        <f t="shared" ca="1" si="338"/>
        <v>0</v>
      </c>
      <c r="R722" s="306">
        <f t="shared" ca="1" si="339"/>
        <v>0</v>
      </c>
      <c r="S722" s="307">
        <f t="shared" ca="1" si="340"/>
        <v>4.5130000000000043</v>
      </c>
      <c r="T722" s="304">
        <f t="shared" ca="1" si="320"/>
        <v>44.272530000000046</v>
      </c>
      <c r="U722" s="311">
        <f t="shared" ca="1" si="321"/>
        <v>0</v>
      </c>
      <c r="V722" s="306">
        <f t="shared" ca="1" si="322"/>
        <v>1.225776266746891</v>
      </c>
      <c r="W722" s="304">
        <f t="shared" ca="1" si="323"/>
        <v>44.650184122500121</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-9.0741448265063696E-2</v>
      </c>
      <c r="AH722" s="304">
        <f t="shared" ca="1" si="347"/>
        <v>-9.8936722357002882</v>
      </c>
    </row>
    <row r="723" spans="1:34" x14ac:dyDescent="0.2">
      <c r="A723" s="347">
        <f t="shared" ca="1" si="325"/>
        <v>1E-4</v>
      </c>
      <c r="B723" s="304">
        <f t="shared" ca="1" si="326"/>
        <v>42.311600000000716</v>
      </c>
      <c r="D723" s="306">
        <f t="shared" ca="1" si="327"/>
        <v>-0.37552753296904418</v>
      </c>
      <c r="E723" s="307">
        <f t="shared" ca="1" si="328"/>
        <v>7.6552005636795428E-2</v>
      </c>
      <c r="F723" s="304">
        <f t="shared" ca="1" si="329"/>
        <v>0.38325075027301975</v>
      </c>
      <c r="G723" s="306">
        <f t="shared" ca="1" si="330"/>
        <v>4.146302323828615</v>
      </c>
      <c r="H723" s="307">
        <f t="shared" ca="1" si="331"/>
        <v>-109.16110897123833</v>
      </c>
      <c r="I723" s="304">
        <f t="shared" ca="1" si="332"/>
        <v>109.23982577243136</v>
      </c>
      <c r="J723" s="306">
        <f t="shared" ca="1" si="333"/>
        <v>847.0484485488912</v>
      </c>
      <c r="K723" s="307">
        <f t="shared" ca="1" si="334"/>
        <v>-6.3457803534686841</v>
      </c>
      <c r="L723" s="304">
        <f t="shared" ca="1" si="319"/>
        <v>847.07221836002736</v>
      </c>
      <c r="M723" s="306">
        <f t="shared" ca="1" si="335"/>
        <v>-1.5328312485321032</v>
      </c>
      <c r="N723" s="304">
        <f t="shared" ca="1" si="336"/>
        <v>-87.82476124665807</v>
      </c>
      <c r="P723" s="310">
        <f t="shared" ca="1" si="337"/>
        <v>23</v>
      </c>
      <c r="Q723" s="304">
        <f t="shared" ca="1" si="338"/>
        <v>0</v>
      </c>
      <c r="R723" s="306">
        <f t="shared" ca="1" si="339"/>
        <v>0</v>
      </c>
      <c r="S723" s="307">
        <f t="shared" ca="1" si="340"/>
        <v>4.5130000000000043</v>
      </c>
      <c r="T723" s="304">
        <f t="shared" ca="1" si="320"/>
        <v>44.272530000000046</v>
      </c>
      <c r="U723" s="311">
        <f t="shared" ca="1" si="321"/>
        <v>0</v>
      </c>
      <c r="V723" s="306">
        <f t="shared" ca="1" si="322"/>
        <v>1.2257776048187692</v>
      </c>
      <c r="W723" s="304">
        <f t="shared" ca="1" si="323"/>
        <v>44.650225444580897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-9.0750477734168555E-2</v>
      </c>
      <c r="AH723" s="304">
        <f t="shared" ca="1" si="347"/>
        <v>-9.8936813920895368</v>
      </c>
    </row>
    <row r="724" spans="1:34" x14ac:dyDescent="0.2">
      <c r="A724" s="347">
        <f t="shared" ca="1" si="325"/>
        <v>1E-4</v>
      </c>
      <c r="B724" s="304">
        <f t="shared" ca="1" si="326"/>
        <v>42.31170000000072</v>
      </c>
      <c r="D724" s="306">
        <f t="shared" ca="1" si="327"/>
        <v>-0.37552451060485681</v>
      </c>
      <c r="E724" s="307">
        <f t="shared" ca="1" si="328"/>
        <v>7.6561283272718939E-2</v>
      </c>
      <c r="F724" s="304">
        <f t="shared" ca="1" si="329"/>
        <v>0.3832496420890471</v>
      </c>
      <c r="G724" s="306">
        <f t="shared" ca="1" si="330"/>
        <v>4.1462647713775542</v>
      </c>
      <c r="H724" s="307">
        <f t="shared" ca="1" si="331"/>
        <v>-109.16110131511</v>
      </c>
      <c r="I724" s="304">
        <f t="shared" ca="1" si="332"/>
        <v>109.23981669648698</v>
      </c>
      <c r="J724" s="306">
        <f t="shared" ca="1" si="333"/>
        <v>847.0484485488912</v>
      </c>
      <c r="K724" s="307">
        <f t="shared" ca="1" si="334"/>
        <v>-6.3566964639830017</v>
      </c>
      <c r="L724" s="304">
        <f t="shared" ca="1" si="319"/>
        <v>847.07230020761438</v>
      </c>
      <c r="M724" s="306">
        <f t="shared" ca="1" si="335"/>
        <v>-1.5328315893858018</v>
      </c>
      <c r="N724" s="304">
        <f t="shared" ca="1" si="336"/>
        <v>-87.824780776136436</v>
      </c>
      <c r="P724" s="310">
        <f t="shared" ca="1" si="337"/>
        <v>23</v>
      </c>
      <c r="Q724" s="304">
        <f t="shared" ca="1" si="338"/>
        <v>0</v>
      </c>
      <c r="R724" s="306">
        <f t="shared" ca="1" si="339"/>
        <v>0</v>
      </c>
      <c r="S724" s="307">
        <f t="shared" ca="1" si="340"/>
        <v>4.5130000000000043</v>
      </c>
      <c r="T724" s="304">
        <f t="shared" ca="1" si="320"/>
        <v>44.272530000000046</v>
      </c>
      <c r="U724" s="311">
        <f t="shared" ca="1" si="321"/>
        <v>0</v>
      </c>
      <c r="V724" s="306">
        <f t="shared" ca="1" si="322"/>
        <v>1.2257789428920145</v>
      </c>
      <c r="W724" s="304">
        <f t="shared" ca="1" si="323"/>
        <v>44.650266765957753</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-9.0759507049568811E-2</v>
      </c>
      <c r="AH724" s="304">
        <f t="shared" ca="1" si="347"/>
        <v>-9.8936905483228124</v>
      </c>
    </row>
    <row r="725" spans="1:34" x14ac:dyDescent="0.2">
      <c r="A725" s="347">
        <f t="shared" ca="1" si="325"/>
        <v>1E-4</v>
      </c>
      <c r="B725" s="304">
        <f t="shared" ca="1" si="326"/>
        <v>42.311800000000723</v>
      </c>
      <c r="D725" s="306">
        <f t="shared" ca="1" si="327"/>
        <v>-0.37552148825842907</v>
      </c>
      <c r="E725" s="307">
        <f t="shared" ca="1" si="328"/>
        <v>7.6570560750733208E-2</v>
      </c>
      <c r="F725" s="304">
        <f t="shared" ca="1" si="329"/>
        <v>0.38324853413614934</v>
      </c>
      <c r="G725" s="306">
        <f t="shared" ca="1" si="330"/>
        <v>4.1462272192287282</v>
      </c>
      <c r="H725" s="307">
        <f t="shared" ca="1" si="331"/>
        <v>-109.16109365805393</v>
      </c>
      <c r="I725" s="304">
        <f t="shared" ca="1" si="332"/>
        <v>109.23980761963971</v>
      </c>
      <c r="J725" s="306">
        <f t="shared" ca="1" si="333"/>
        <v>847.0484485488912</v>
      </c>
      <c r="K725" s="307">
        <f t="shared" ca="1" si="334"/>
        <v>-6.3676125737316598</v>
      </c>
      <c r="L725" s="304">
        <f t="shared" ca="1" si="319"/>
        <v>847.07238219586213</v>
      </c>
      <c r="M725" s="306">
        <f t="shared" ca="1" si="335"/>
        <v>-1.5328319302364701</v>
      </c>
      <c r="N725" s="304">
        <f t="shared" ca="1" si="336"/>
        <v>-87.824800305441173</v>
      </c>
      <c r="P725" s="310">
        <f t="shared" ca="1" si="337"/>
        <v>23</v>
      </c>
      <c r="Q725" s="304">
        <f t="shared" ca="1" si="338"/>
        <v>0</v>
      </c>
      <c r="R725" s="306">
        <f t="shared" ca="1" si="339"/>
        <v>0</v>
      </c>
      <c r="S725" s="307">
        <f t="shared" ca="1" si="340"/>
        <v>4.5130000000000043</v>
      </c>
      <c r="T725" s="304">
        <f t="shared" ca="1" si="320"/>
        <v>44.272530000000046</v>
      </c>
      <c r="U725" s="311">
        <f t="shared" ca="1" si="321"/>
        <v>0</v>
      </c>
      <c r="V725" s="306">
        <f t="shared" ca="1" si="322"/>
        <v>1.2257802809666272</v>
      </c>
      <c r="W725" s="304">
        <f t="shared" ca="1" si="323"/>
        <v>44.650308086630744</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-9.0768536211260908E-2</v>
      </c>
      <c r="AH725" s="304">
        <f t="shared" ca="1" si="347"/>
        <v>-9.8936997044001131</v>
      </c>
    </row>
    <row r="726" spans="1:34" x14ac:dyDescent="0.2">
      <c r="A726" s="347">
        <f t="shared" ca="1" si="325"/>
        <v>1E-4</v>
      </c>
      <c r="B726" s="304">
        <f t="shared" ca="1" si="326"/>
        <v>42.311900000000726</v>
      </c>
      <c r="D726" s="306">
        <f t="shared" ca="1" si="327"/>
        <v>-0.37551846592975957</v>
      </c>
      <c r="E726" s="307">
        <f t="shared" ca="1" si="328"/>
        <v>7.6579838070843564E-2</v>
      </c>
      <c r="F726" s="304">
        <f t="shared" ca="1" si="329"/>
        <v>0.38324742641431608</v>
      </c>
      <c r="G726" s="306">
        <f t="shared" ca="1" si="330"/>
        <v>4.146189667382135</v>
      </c>
      <c r="H726" s="307">
        <f t="shared" ca="1" si="331"/>
        <v>-109.16108600007013</v>
      </c>
      <c r="I726" s="304">
        <f t="shared" ca="1" si="332"/>
        <v>109.23979854188954</v>
      </c>
      <c r="J726" s="306">
        <f t="shared" ca="1" si="333"/>
        <v>847.0484485488912</v>
      </c>
      <c r="K726" s="307">
        <f t="shared" ca="1" si="334"/>
        <v>-6.378528682714566</v>
      </c>
      <c r="L726" s="304">
        <f t="shared" ca="1" si="319"/>
        <v>847.07246432477052</v>
      </c>
      <c r="M726" s="306">
        <f t="shared" ca="1" si="335"/>
        <v>-1.5328322710841078</v>
      </c>
      <c r="N726" s="304">
        <f t="shared" ca="1" si="336"/>
        <v>-87.824819834572267</v>
      </c>
      <c r="P726" s="310">
        <f t="shared" ca="1" si="337"/>
        <v>23</v>
      </c>
      <c r="Q726" s="304">
        <f t="shared" ca="1" si="338"/>
        <v>0</v>
      </c>
      <c r="R726" s="306">
        <f t="shared" ca="1" si="339"/>
        <v>0</v>
      </c>
      <c r="S726" s="307">
        <f t="shared" ca="1" si="340"/>
        <v>4.5130000000000043</v>
      </c>
      <c r="T726" s="304">
        <f t="shared" ca="1" si="320"/>
        <v>44.272530000000046</v>
      </c>
      <c r="U726" s="311">
        <f t="shared" ca="1" si="321"/>
        <v>0</v>
      </c>
      <c r="V726" s="306">
        <f t="shared" ca="1" si="322"/>
        <v>1.2257816190426067</v>
      </c>
      <c r="W726" s="304">
        <f t="shared" ca="1" si="323"/>
        <v>44.650349406599851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-9.0777565219257284E-2</v>
      </c>
      <c r="AH726" s="304">
        <f t="shared" ca="1" si="347"/>
        <v>-9.8937088603214498</v>
      </c>
    </row>
    <row r="727" spans="1:34" x14ac:dyDescent="0.2">
      <c r="A727" s="347">
        <f t="shared" ca="1" si="325"/>
        <v>1E-4</v>
      </c>
      <c r="B727" s="304">
        <f t="shared" ca="1" si="326"/>
        <v>42.312000000000729</v>
      </c>
      <c r="D727" s="306">
        <f t="shared" ca="1" si="327"/>
        <v>-0.3755154436188527</v>
      </c>
      <c r="E727" s="307">
        <f t="shared" ca="1" si="328"/>
        <v>7.6589115233048233E-2</v>
      </c>
      <c r="F727" s="304">
        <f t="shared" ca="1" si="329"/>
        <v>0.3832463189235415</v>
      </c>
      <c r="G727" s="306">
        <f t="shared" ca="1" si="330"/>
        <v>4.146152115837773</v>
      </c>
      <c r="H727" s="307">
        <f t="shared" ca="1" si="331"/>
        <v>-109.1610783411586</v>
      </c>
      <c r="I727" s="304">
        <f t="shared" ca="1" si="332"/>
        <v>109.23978946323648</v>
      </c>
      <c r="J727" s="306">
        <f t="shared" ca="1" si="333"/>
        <v>847.0484485488912</v>
      </c>
      <c r="K727" s="307">
        <f t="shared" ca="1" si="334"/>
        <v>-6.389444790931627</v>
      </c>
      <c r="L727" s="304">
        <f t="shared" ca="1" si="319"/>
        <v>847.07254659433977</v>
      </c>
      <c r="M727" s="306">
        <f t="shared" ca="1" si="335"/>
        <v>-1.5328326119287154</v>
      </c>
      <c r="N727" s="304">
        <f t="shared" ca="1" si="336"/>
        <v>-87.824839363529762</v>
      </c>
      <c r="P727" s="310">
        <f t="shared" ca="1" si="337"/>
        <v>23</v>
      </c>
      <c r="Q727" s="304">
        <f t="shared" ca="1" si="338"/>
        <v>0</v>
      </c>
      <c r="R727" s="306">
        <f t="shared" ca="1" si="339"/>
        <v>0</v>
      </c>
      <c r="S727" s="307">
        <f t="shared" ca="1" si="340"/>
        <v>4.5130000000000043</v>
      </c>
      <c r="T727" s="304">
        <f t="shared" ca="1" si="320"/>
        <v>44.272530000000046</v>
      </c>
      <c r="U727" s="311">
        <f t="shared" ca="1" si="321"/>
        <v>0</v>
      </c>
      <c r="V727" s="306">
        <f t="shared" ca="1" si="322"/>
        <v>1.2257829571199539</v>
      </c>
      <c r="W727" s="304">
        <f t="shared" ca="1" si="323"/>
        <v>44.650390725865087</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-9.078659407355083E-2</v>
      </c>
      <c r="AH727" s="304">
        <f t="shared" ca="1" si="347"/>
        <v>-9.893718016086817</v>
      </c>
    </row>
    <row r="728" spans="1:34" x14ac:dyDescent="0.2">
      <c r="A728" s="347">
        <f t="shared" ca="1" si="325"/>
        <v>1E-4</v>
      </c>
      <c r="B728" s="304">
        <f t="shared" ca="1" si="326"/>
        <v>42.312100000000733</v>
      </c>
      <c r="D728" s="306">
        <f t="shared" ca="1" si="327"/>
        <v>-0.37551242132570223</v>
      </c>
      <c r="E728" s="307">
        <f t="shared" ca="1" si="328"/>
        <v>7.6598392237352542E-2</v>
      </c>
      <c r="F728" s="304">
        <f t="shared" ca="1" si="329"/>
        <v>0.38324521166381065</v>
      </c>
      <c r="G728" s="306">
        <f t="shared" ca="1" si="330"/>
        <v>4.1461145645956403</v>
      </c>
      <c r="H728" s="307">
        <f t="shared" ca="1" si="331"/>
        <v>-109.16107068131937</v>
      </c>
      <c r="I728" s="304">
        <f t="shared" ca="1" si="332"/>
        <v>109.23978038368054</v>
      </c>
      <c r="J728" s="306">
        <f t="shared" ca="1" si="333"/>
        <v>847.0484485488912</v>
      </c>
      <c r="K728" s="307">
        <f t="shared" ca="1" si="334"/>
        <v>-6.4003608983827505</v>
      </c>
      <c r="L728" s="304">
        <f t="shared" ca="1" si="319"/>
        <v>847.07262900456954</v>
      </c>
      <c r="M728" s="306">
        <f t="shared" ca="1" si="335"/>
        <v>-1.5328329527702924</v>
      </c>
      <c r="N728" s="304">
        <f t="shared" ca="1" si="336"/>
        <v>-87.8248588923136</v>
      </c>
      <c r="P728" s="310">
        <f t="shared" ca="1" si="337"/>
        <v>23</v>
      </c>
      <c r="Q728" s="304">
        <f t="shared" ca="1" si="338"/>
        <v>0</v>
      </c>
      <c r="R728" s="306">
        <f t="shared" ca="1" si="339"/>
        <v>0</v>
      </c>
      <c r="S728" s="307">
        <f t="shared" ca="1" si="340"/>
        <v>4.5130000000000043</v>
      </c>
      <c r="T728" s="304">
        <f t="shared" ca="1" si="320"/>
        <v>44.272530000000046</v>
      </c>
      <c r="U728" s="311">
        <f t="shared" ca="1" si="321"/>
        <v>0</v>
      </c>
      <c r="V728" s="306">
        <f t="shared" ca="1" si="322"/>
        <v>1.2257842951986682</v>
      </c>
      <c r="W728" s="304">
        <f t="shared" ca="1" si="323"/>
        <v>44.650432044426459</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-9.0795622774145102E-2</v>
      </c>
      <c r="AH728" s="304">
        <f t="shared" ca="1" si="347"/>
        <v>-9.8937271716962201</v>
      </c>
    </row>
    <row r="729" spans="1:34" x14ac:dyDescent="0.2">
      <c r="A729" s="347">
        <f t="shared" ca="1" si="325"/>
        <v>1E-4</v>
      </c>
      <c r="B729" s="304">
        <f t="shared" ca="1" si="326"/>
        <v>42.312200000000736</v>
      </c>
      <c r="D729" s="306">
        <f t="shared" ca="1" si="327"/>
        <v>-0.37550939905031516</v>
      </c>
      <c r="E729" s="307">
        <f t="shared" ca="1" si="328"/>
        <v>7.6607669083754715E-2</v>
      </c>
      <c r="F729" s="304">
        <f t="shared" ca="1" si="329"/>
        <v>0.3832441046351201</v>
      </c>
      <c r="G729" s="306">
        <f t="shared" ca="1" si="330"/>
        <v>4.1460770136557352</v>
      </c>
      <c r="H729" s="307">
        <f t="shared" ca="1" si="331"/>
        <v>-109.16106302055246</v>
      </c>
      <c r="I729" s="304">
        <f t="shared" ca="1" si="332"/>
        <v>109.23977130322174</v>
      </c>
      <c r="J729" s="306">
        <f t="shared" ca="1" si="333"/>
        <v>847.0484485488912</v>
      </c>
      <c r="K729" s="307">
        <f t="shared" ca="1" si="334"/>
        <v>-6.411277005067844</v>
      </c>
      <c r="L729" s="304">
        <f t="shared" ca="1" si="319"/>
        <v>847.07271155545982</v>
      </c>
      <c r="M729" s="306">
        <f t="shared" ca="1" si="335"/>
        <v>-1.5328332936088394</v>
      </c>
      <c r="N729" s="304">
        <f t="shared" ca="1" si="336"/>
        <v>-87.824878420923838</v>
      </c>
      <c r="P729" s="310">
        <f t="shared" ca="1" si="337"/>
        <v>23</v>
      </c>
      <c r="Q729" s="304">
        <f t="shared" ca="1" si="338"/>
        <v>0</v>
      </c>
      <c r="R729" s="306">
        <f t="shared" ca="1" si="339"/>
        <v>0</v>
      </c>
      <c r="S729" s="307">
        <f t="shared" ca="1" si="340"/>
        <v>4.5130000000000043</v>
      </c>
      <c r="T729" s="304">
        <f t="shared" ca="1" si="320"/>
        <v>44.272530000000046</v>
      </c>
      <c r="U729" s="311">
        <f t="shared" ca="1" si="321"/>
        <v>0</v>
      </c>
      <c r="V729" s="306">
        <f t="shared" ca="1" si="322"/>
        <v>1.2257856332787493</v>
      </c>
      <c r="W729" s="304">
        <f t="shared" ca="1" si="323"/>
        <v>44.650473362283975</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-9.0804651321048979E-2</v>
      </c>
      <c r="AH729" s="304">
        <f t="shared" ca="1" si="347"/>
        <v>-9.8937363271496608</v>
      </c>
    </row>
    <row r="730" spans="1:34" x14ac:dyDescent="0.2">
      <c r="A730" s="347">
        <f t="shared" ca="1" si="325"/>
        <v>1E-4</v>
      </c>
      <c r="B730" s="304">
        <f t="shared" ca="1" si="326"/>
        <v>42.312300000000739</v>
      </c>
      <c r="D730" s="306">
        <f t="shared" ca="1" si="327"/>
        <v>-0.37550637679268506</v>
      </c>
      <c r="E730" s="307">
        <f t="shared" ca="1" si="328"/>
        <v>7.6616945772256528E-2</v>
      </c>
      <c r="F730" s="304">
        <f t="shared" ca="1" si="329"/>
        <v>0.38324299783745408</v>
      </c>
      <c r="G730" s="306">
        <f t="shared" ca="1" si="330"/>
        <v>4.1460394630180559</v>
      </c>
      <c r="H730" s="307">
        <f t="shared" ca="1" si="331"/>
        <v>-109.16105535885788</v>
      </c>
      <c r="I730" s="304">
        <f t="shared" ca="1" si="332"/>
        <v>109.23976222186012</v>
      </c>
      <c r="J730" s="306">
        <f t="shared" ca="1" si="333"/>
        <v>847.0484485488912</v>
      </c>
      <c r="K730" s="307">
        <f t="shared" ca="1" si="334"/>
        <v>-6.4221931109868144</v>
      </c>
      <c r="L730" s="304">
        <f t="shared" ca="1" si="319"/>
        <v>847.07279424701062</v>
      </c>
      <c r="M730" s="306">
        <f t="shared" ca="1" si="335"/>
        <v>-1.5328336344443558</v>
      </c>
      <c r="N730" s="304">
        <f t="shared" ca="1" si="336"/>
        <v>-87.824897949360448</v>
      </c>
      <c r="P730" s="310">
        <f t="shared" ca="1" si="337"/>
        <v>23</v>
      </c>
      <c r="Q730" s="304">
        <f t="shared" ca="1" si="338"/>
        <v>0</v>
      </c>
      <c r="R730" s="306">
        <f t="shared" ca="1" si="339"/>
        <v>0</v>
      </c>
      <c r="S730" s="307">
        <f t="shared" ca="1" si="340"/>
        <v>4.5130000000000043</v>
      </c>
      <c r="T730" s="304">
        <f t="shared" ca="1" si="320"/>
        <v>44.272530000000046</v>
      </c>
      <c r="U730" s="311">
        <f t="shared" ca="1" si="321"/>
        <v>0</v>
      </c>
      <c r="V730" s="306">
        <f t="shared" ca="1" si="322"/>
        <v>1.2257869713601983</v>
      </c>
      <c r="W730" s="304">
        <f t="shared" ca="1" si="323"/>
        <v>44.650514679437677</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-9.0813679714251805E-2</v>
      </c>
      <c r="AH730" s="304">
        <f t="shared" ca="1" si="347"/>
        <v>-9.8937454824471374</v>
      </c>
    </row>
    <row r="731" spans="1:34" x14ac:dyDescent="0.2">
      <c r="A731" s="347">
        <f t="shared" ca="1" si="325"/>
        <v>1E-4</v>
      </c>
      <c r="B731" s="304">
        <f t="shared" ca="1" si="326"/>
        <v>42.312400000000743</v>
      </c>
      <c r="D731" s="306">
        <f t="shared" ca="1" si="327"/>
        <v>-0.37550335455281703</v>
      </c>
      <c r="E731" s="307">
        <f t="shared" ca="1" si="328"/>
        <v>7.6626222302870417E-2</v>
      </c>
      <c r="F731" s="304">
        <f t="shared" ca="1" si="329"/>
        <v>0.38324189127081021</v>
      </c>
      <c r="G731" s="306">
        <f t="shared" ca="1" si="330"/>
        <v>4.1460019126826007</v>
      </c>
      <c r="H731" s="307">
        <f t="shared" ca="1" si="331"/>
        <v>-109.16104769623566</v>
      </c>
      <c r="I731" s="304">
        <f t="shared" ca="1" si="332"/>
        <v>109.23975313959568</v>
      </c>
      <c r="J731" s="306">
        <f t="shared" ca="1" si="333"/>
        <v>847.0484485488912</v>
      </c>
      <c r="K731" s="307">
        <f t="shared" ca="1" si="334"/>
        <v>-6.4331092161395693</v>
      </c>
      <c r="L731" s="304">
        <f t="shared" ca="1" si="319"/>
        <v>847.07287707922171</v>
      </c>
      <c r="M731" s="306">
        <f t="shared" ca="1" si="335"/>
        <v>-1.5328339752768423</v>
      </c>
      <c r="N731" s="304">
        <f t="shared" ca="1" si="336"/>
        <v>-87.82491747762343</v>
      </c>
      <c r="P731" s="310">
        <f t="shared" ca="1" si="337"/>
        <v>23</v>
      </c>
      <c r="Q731" s="304">
        <f t="shared" ca="1" si="338"/>
        <v>0</v>
      </c>
      <c r="R731" s="306">
        <f t="shared" ca="1" si="339"/>
        <v>0</v>
      </c>
      <c r="S731" s="307">
        <f t="shared" ca="1" si="340"/>
        <v>4.5130000000000043</v>
      </c>
      <c r="T731" s="304">
        <f t="shared" ca="1" si="320"/>
        <v>44.272530000000046</v>
      </c>
      <c r="U731" s="311">
        <f t="shared" ca="1" si="321"/>
        <v>0</v>
      </c>
      <c r="V731" s="306">
        <f t="shared" ca="1" si="322"/>
        <v>1.2257883094430144</v>
      </c>
      <c r="W731" s="304">
        <f t="shared" ca="1" si="323"/>
        <v>44.650555995887558</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-9.0822707953773119E-2</v>
      </c>
      <c r="AH731" s="304">
        <f t="shared" ca="1" si="347"/>
        <v>-9.8937546375886622</v>
      </c>
    </row>
    <row r="732" spans="1:34" x14ac:dyDescent="0.2">
      <c r="A732" s="347">
        <f t="shared" ca="1" si="325"/>
        <v>1E-4</v>
      </c>
      <c r="B732" s="304">
        <f t="shared" ca="1" si="326"/>
        <v>42.312500000000746</v>
      </c>
      <c r="D732" s="306">
        <f t="shared" ca="1" si="327"/>
        <v>-0.37550033233070679</v>
      </c>
      <c r="E732" s="307">
        <f t="shared" ca="1" si="328"/>
        <v>7.6635498675592828E-2</v>
      </c>
      <c r="F732" s="304">
        <f t="shared" ca="1" si="329"/>
        <v>0.38324078493517366</v>
      </c>
      <c r="G732" s="306">
        <f t="shared" ca="1" si="330"/>
        <v>4.1459643626493676</v>
      </c>
      <c r="H732" s="307">
        <f t="shared" ca="1" si="331"/>
        <v>-109.16104003268579</v>
      </c>
      <c r="I732" s="304">
        <f t="shared" ca="1" si="332"/>
        <v>109.23974405642842</v>
      </c>
      <c r="J732" s="306">
        <f t="shared" ca="1" si="333"/>
        <v>847.0484485488912</v>
      </c>
      <c r="K732" s="307">
        <f t="shared" ca="1" si="334"/>
        <v>-6.4440253205260154</v>
      </c>
      <c r="L732" s="304">
        <f t="shared" ca="1" si="319"/>
        <v>847.07296005209321</v>
      </c>
      <c r="M732" s="306">
        <f t="shared" ca="1" si="335"/>
        <v>-1.5328343161062983</v>
      </c>
      <c r="N732" s="304">
        <f t="shared" ca="1" si="336"/>
        <v>-87.824937005712798</v>
      </c>
      <c r="P732" s="310">
        <f t="shared" ca="1" si="337"/>
        <v>23</v>
      </c>
      <c r="Q732" s="304">
        <f t="shared" ca="1" si="338"/>
        <v>0</v>
      </c>
      <c r="R732" s="306">
        <f t="shared" ca="1" si="339"/>
        <v>0</v>
      </c>
      <c r="S732" s="307">
        <f t="shared" ca="1" si="340"/>
        <v>4.5130000000000043</v>
      </c>
      <c r="T732" s="304">
        <f t="shared" ca="1" si="320"/>
        <v>44.272530000000046</v>
      </c>
      <c r="U732" s="311">
        <f t="shared" ca="1" si="321"/>
        <v>0</v>
      </c>
      <c r="V732" s="306">
        <f t="shared" ca="1" si="322"/>
        <v>1.2257896475271972</v>
      </c>
      <c r="W732" s="304">
        <f t="shared" ca="1" si="323"/>
        <v>44.650597311633597</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-9.0831736039604039E-2</v>
      </c>
      <c r="AH732" s="304">
        <f t="shared" ca="1" si="347"/>
        <v>-9.8937637925742337</v>
      </c>
    </row>
    <row r="733" spans="1:34" x14ac:dyDescent="0.2">
      <c r="A733" s="347">
        <f t="shared" ca="1" si="325"/>
        <v>1E-4</v>
      </c>
      <c r="B733" s="304">
        <f t="shared" ca="1" si="326"/>
        <v>42.312600000000749</v>
      </c>
      <c r="D733" s="306">
        <f t="shared" ca="1" si="327"/>
        <v>-0.37549731012635884</v>
      </c>
      <c r="E733" s="307">
        <f t="shared" ca="1" si="328"/>
        <v>7.6644774890418432E-2</v>
      </c>
      <c r="F733" s="304">
        <f t="shared" ca="1" si="329"/>
        <v>0.38323967883053789</v>
      </c>
      <c r="G733" s="306">
        <f t="shared" ca="1" si="330"/>
        <v>4.1459268129183551</v>
      </c>
      <c r="H733" s="307">
        <f t="shared" ca="1" si="331"/>
        <v>-109.1610323682083</v>
      </c>
      <c r="I733" s="304">
        <f t="shared" ca="1" si="332"/>
        <v>109.23973497235836</v>
      </c>
      <c r="J733" s="306">
        <f t="shared" ca="1" si="333"/>
        <v>847.0484485488912</v>
      </c>
      <c r="K733" s="307">
        <f t="shared" ca="1" si="334"/>
        <v>-6.4549414241460603</v>
      </c>
      <c r="L733" s="304">
        <f t="shared" ca="1" si="319"/>
        <v>847.07304316562499</v>
      </c>
      <c r="M733" s="306">
        <f t="shared" ca="1" si="335"/>
        <v>-1.5328346569327242</v>
      </c>
      <c r="N733" s="304">
        <f t="shared" ca="1" si="336"/>
        <v>-87.824956533628551</v>
      </c>
      <c r="P733" s="310">
        <f t="shared" ca="1" si="337"/>
        <v>23</v>
      </c>
      <c r="Q733" s="304">
        <f t="shared" ca="1" si="338"/>
        <v>0</v>
      </c>
      <c r="R733" s="306">
        <f t="shared" ca="1" si="339"/>
        <v>0</v>
      </c>
      <c r="S733" s="307">
        <f t="shared" ca="1" si="340"/>
        <v>4.5130000000000043</v>
      </c>
      <c r="T733" s="304">
        <f t="shared" ca="1" si="320"/>
        <v>44.272530000000046</v>
      </c>
      <c r="U733" s="311">
        <f t="shared" ca="1" si="321"/>
        <v>0</v>
      </c>
      <c r="V733" s="306">
        <f t="shared" ca="1" si="322"/>
        <v>1.2257909856127476</v>
      </c>
      <c r="W733" s="304">
        <f t="shared" ca="1" si="323"/>
        <v>44.650638626675843</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-9.0840763971744565E-2</v>
      </c>
      <c r="AH733" s="304">
        <f t="shared" ca="1" si="347"/>
        <v>-9.8937729474038445</v>
      </c>
    </row>
    <row r="734" spans="1:34" x14ac:dyDescent="0.2">
      <c r="A734" s="347">
        <f t="shared" ca="1" si="325"/>
        <v>1E-4</v>
      </c>
      <c r="B734" s="304">
        <f t="shared" ca="1" si="326"/>
        <v>42.312700000000753</v>
      </c>
      <c r="D734" s="306">
        <f t="shared" ca="1" si="327"/>
        <v>-0.37549428793976952</v>
      </c>
      <c r="E734" s="307">
        <f t="shared" ca="1" si="328"/>
        <v>7.6654050947359664E-2</v>
      </c>
      <c r="F734" s="304">
        <f t="shared" ca="1" si="329"/>
        <v>0.3832385729568919</v>
      </c>
      <c r="G734" s="306">
        <f t="shared" ca="1" si="330"/>
        <v>4.1458892634895612</v>
      </c>
      <c r="H734" s="307">
        <f t="shared" ca="1" si="331"/>
        <v>-109.1610247028032</v>
      </c>
      <c r="I734" s="304">
        <f t="shared" ca="1" si="332"/>
        <v>109.23972588738553</v>
      </c>
      <c r="J734" s="306">
        <f t="shared" ca="1" si="333"/>
        <v>847.0484485488912</v>
      </c>
      <c r="K734" s="307">
        <f t="shared" ca="1" si="334"/>
        <v>-6.4658575269996108</v>
      </c>
      <c r="L734" s="304">
        <f t="shared" ca="1" si="319"/>
        <v>847.07312641981684</v>
      </c>
      <c r="M734" s="306">
        <f t="shared" ca="1" si="335"/>
        <v>-1.53283499775612</v>
      </c>
      <c r="N734" s="304">
        <f t="shared" ca="1" si="336"/>
        <v>-87.824976061370691</v>
      </c>
      <c r="P734" s="310">
        <f t="shared" ca="1" si="337"/>
        <v>23</v>
      </c>
      <c r="Q734" s="304">
        <f t="shared" ca="1" si="338"/>
        <v>0</v>
      </c>
      <c r="R734" s="306">
        <f t="shared" ca="1" si="339"/>
        <v>0</v>
      </c>
      <c r="S734" s="307">
        <f t="shared" ca="1" si="340"/>
        <v>4.5130000000000043</v>
      </c>
      <c r="T734" s="304">
        <f t="shared" ca="1" si="320"/>
        <v>44.272530000000046</v>
      </c>
      <c r="U734" s="311">
        <f t="shared" ca="1" si="321"/>
        <v>0</v>
      </c>
      <c r="V734" s="306">
        <f t="shared" ca="1" si="322"/>
        <v>1.2257923236996655</v>
      </c>
      <c r="W734" s="304">
        <f t="shared" ca="1" si="323"/>
        <v>44.650679941014296</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-9.0849791750205355E-2</v>
      </c>
      <c r="AH734" s="304">
        <f t="shared" ca="1" si="347"/>
        <v>-9.893782102077509</v>
      </c>
    </row>
    <row r="735" spans="1:34" x14ac:dyDescent="0.2">
      <c r="A735" s="347">
        <f t="shared" ca="1" si="325"/>
        <v>1E-4</v>
      </c>
      <c r="B735" s="304">
        <f t="shared" ca="1" si="326"/>
        <v>42.312800000000756</v>
      </c>
      <c r="D735" s="306">
        <f t="shared" ca="1" si="327"/>
        <v>-0.37549126577094111</v>
      </c>
      <c r="E735" s="307">
        <f t="shared" ca="1" si="328"/>
        <v>7.6663326846416524E-2</v>
      </c>
      <c r="F735" s="304">
        <f t="shared" ca="1" si="329"/>
        <v>0.38323746731422803</v>
      </c>
      <c r="G735" s="306">
        <f t="shared" ca="1" si="330"/>
        <v>4.1458517143629843</v>
      </c>
      <c r="H735" s="307">
        <f t="shared" ca="1" si="331"/>
        <v>-109.16101703647053</v>
      </c>
      <c r="I735" s="304">
        <f t="shared" ca="1" si="332"/>
        <v>109.23971680150996</v>
      </c>
      <c r="J735" s="306">
        <f t="shared" ca="1" si="333"/>
        <v>847.0484485488912</v>
      </c>
      <c r="K735" s="307">
        <f t="shared" ca="1" si="334"/>
        <v>-6.4767736290865745</v>
      </c>
      <c r="L735" s="304">
        <f t="shared" ca="1" si="319"/>
        <v>847.07320981466887</v>
      </c>
      <c r="M735" s="306">
        <f t="shared" ca="1" si="335"/>
        <v>-1.5328353385764857</v>
      </c>
      <c r="N735" s="304">
        <f t="shared" ca="1" si="336"/>
        <v>-87.824995588939217</v>
      </c>
      <c r="P735" s="310">
        <f t="shared" ca="1" si="337"/>
        <v>23</v>
      </c>
      <c r="Q735" s="304">
        <f t="shared" ca="1" si="338"/>
        <v>0</v>
      </c>
      <c r="R735" s="306">
        <f t="shared" ca="1" si="339"/>
        <v>0</v>
      </c>
      <c r="S735" s="307">
        <f t="shared" ca="1" si="340"/>
        <v>4.5130000000000043</v>
      </c>
      <c r="T735" s="304">
        <f t="shared" ca="1" si="320"/>
        <v>44.272530000000046</v>
      </c>
      <c r="U735" s="311">
        <f t="shared" ca="1" si="321"/>
        <v>0</v>
      </c>
      <c r="V735" s="306">
        <f t="shared" ca="1" si="322"/>
        <v>1.2257936617879499</v>
      </c>
      <c r="W735" s="304">
        <f t="shared" ca="1" si="323"/>
        <v>44.650721254648957</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-9.0858819374982858E-2</v>
      </c>
      <c r="AH735" s="304">
        <f t="shared" ca="1" si="347"/>
        <v>-9.8937912565952253</v>
      </c>
    </row>
    <row r="736" spans="1:34" x14ac:dyDescent="0.2">
      <c r="A736" s="347">
        <f t="shared" ca="1" si="325"/>
        <v>1E-4</v>
      </c>
      <c r="B736" s="304">
        <f t="shared" ca="1" si="326"/>
        <v>42.312900000000759</v>
      </c>
      <c r="D736" s="306">
        <f t="shared" ca="1" si="327"/>
        <v>-0.37548824361987176</v>
      </c>
      <c r="E736" s="307">
        <f t="shared" ca="1" si="328"/>
        <v>7.6672602587587235E-2</v>
      </c>
      <c r="F736" s="304">
        <f t="shared" ca="1" si="329"/>
        <v>0.38323636190253435</v>
      </c>
      <c r="G736" s="306">
        <f t="shared" ca="1" si="330"/>
        <v>4.1458141655386225</v>
      </c>
      <c r="H736" s="307">
        <f t="shared" ca="1" si="331"/>
        <v>-109.16100936921026</v>
      </c>
      <c r="I736" s="304">
        <f t="shared" ca="1" si="332"/>
        <v>109.23970771473161</v>
      </c>
      <c r="J736" s="306">
        <f t="shared" ca="1" si="333"/>
        <v>847.0484485488912</v>
      </c>
      <c r="K736" s="307">
        <f t="shared" ca="1" si="334"/>
        <v>-6.4876897304068581</v>
      </c>
      <c r="L736" s="304">
        <f t="shared" ca="1" si="319"/>
        <v>847.07329335018085</v>
      </c>
      <c r="M736" s="306">
        <f t="shared" ca="1" si="335"/>
        <v>-1.5328356793938211</v>
      </c>
      <c r="N736" s="304">
        <f t="shared" ca="1" si="336"/>
        <v>-87.825015116334114</v>
      </c>
      <c r="P736" s="310">
        <f t="shared" ca="1" si="337"/>
        <v>23</v>
      </c>
      <c r="Q736" s="304">
        <f t="shared" ca="1" si="338"/>
        <v>0</v>
      </c>
      <c r="R736" s="306">
        <f t="shared" ca="1" si="339"/>
        <v>0</v>
      </c>
      <c r="S736" s="307">
        <f t="shared" ca="1" si="340"/>
        <v>4.5130000000000043</v>
      </c>
      <c r="T736" s="304">
        <f t="shared" ca="1" si="320"/>
        <v>44.272530000000046</v>
      </c>
      <c r="U736" s="311">
        <f t="shared" ca="1" si="321"/>
        <v>0</v>
      </c>
      <c r="V736" s="306">
        <f t="shared" ca="1" si="322"/>
        <v>1.2257949998776019</v>
      </c>
      <c r="W736" s="304">
        <f t="shared" ca="1" si="323"/>
        <v>44.650762567579825</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-9.0867846846080624E-2</v>
      </c>
      <c r="AH736" s="304">
        <f t="shared" ca="1" si="347"/>
        <v>-9.8938004109569935</v>
      </c>
    </row>
    <row r="737" spans="1:34" x14ac:dyDescent="0.2">
      <c r="A737" s="347">
        <f t="shared" ca="1" si="325"/>
        <v>1E-4</v>
      </c>
      <c r="B737" s="304">
        <f t="shared" ca="1" si="326"/>
        <v>42.313000000000763</v>
      </c>
      <c r="D737" s="306">
        <f t="shared" ca="1" si="327"/>
        <v>-0.37548522148656394</v>
      </c>
      <c r="E737" s="307">
        <f t="shared" ca="1" si="328"/>
        <v>7.6681878170875351E-2</v>
      </c>
      <c r="F737" s="304">
        <f t="shared" ca="1" si="329"/>
        <v>0.38323525672180392</v>
      </c>
      <c r="G737" s="306">
        <f t="shared" ca="1" si="330"/>
        <v>4.145776617016474</v>
      </c>
      <c r="H737" s="307">
        <f t="shared" ca="1" si="331"/>
        <v>-109.16100170102244</v>
      </c>
      <c r="I737" s="304">
        <f t="shared" ca="1" si="332"/>
        <v>109.23969862705053</v>
      </c>
      <c r="J737" s="306">
        <f t="shared" ca="1" si="333"/>
        <v>847.0484485488912</v>
      </c>
      <c r="K737" s="307">
        <f t="shared" ca="1" si="334"/>
        <v>-6.4986058309603694</v>
      </c>
      <c r="L737" s="304">
        <f t="shared" ca="1" si="319"/>
        <v>847.07337702635289</v>
      </c>
      <c r="M737" s="306">
        <f t="shared" ca="1" si="335"/>
        <v>-1.5328360202081266</v>
      </c>
      <c r="N737" s="304">
        <f t="shared" ca="1" si="336"/>
        <v>-87.825034643555426</v>
      </c>
      <c r="P737" s="310">
        <f t="shared" ca="1" si="337"/>
        <v>23</v>
      </c>
      <c r="Q737" s="304">
        <f t="shared" ca="1" si="338"/>
        <v>0</v>
      </c>
      <c r="R737" s="306">
        <f t="shared" ca="1" si="339"/>
        <v>0</v>
      </c>
      <c r="S737" s="307">
        <f t="shared" ca="1" si="340"/>
        <v>4.5130000000000043</v>
      </c>
      <c r="T737" s="304">
        <f t="shared" ca="1" si="320"/>
        <v>44.272530000000046</v>
      </c>
      <c r="U737" s="311">
        <f t="shared" ca="1" si="321"/>
        <v>0</v>
      </c>
      <c r="V737" s="306">
        <f t="shared" ca="1" si="322"/>
        <v>1.225796337968621</v>
      </c>
      <c r="W737" s="304">
        <f t="shared" ca="1" si="323"/>
        <v>44.650803879806944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-9.0876874163498655E-2</v>
      </c>
      <c r="AH737" s="304">
        <f t="shared" ca="1" si="347"/>
        <v>-9.8938095651628153</v>
      </c>
    </row>
    <row r="738" spans="1:34" x14ac:dyDescent="0.2">
      <c r="A738" s="347">
        <f t="shared" ca="1" si="325"/>
        <v>1E-4</v>
      </c>
      <c r="B738" s="304">
        <f t="shared" ca="1" si="326"/>
        <v>42.313100000000766</v>
      </c>
      <c r="D738" s="306">
        <f t="shared" ca="1" si="327"/>
        <v>-0.3754821993710159</v>
      </c>
      <c r="E738" s="307">
        <f t="shared" ca="1" si="328"/>
        <v>7.6691153596286199E-2</v>
      </c>
      <c r="F738" s="304">
        <f t="shared" ca="1" si="329"/>
        <v>0.3832341517720263</v>
      </c>
      <c r="G738" s="306">
        <f t="shared" ca="1" si="330"/>
        <v>4.1457390687965372</v>
      </c>
      <c r="H738" s="307">
        <f t="shared" ca="1" si="331"/>
        <v>-109.16099403190708</v>
      </c>
      <c r="I738" s="304">
        <f t="shared" ca="1" si="332"/>
        <v>109.23968953846673</v>
      </c>
      <c r="J738" s="306">
        <f t="shared" ca="1" si="333"/>
        <v>847.0484485488912</v>
      </c>
      <c r="K738" s="307">
        <f t="shared" ca="1" si="334"/>
        <v>-6.5095219307470158</v>
      </c>
      <c r="L738" s="304">
        <f t="shared" ca="1" si="319"/>
        <v>847.07346084318476</v>
      </c>
      <c r="M738" s="306">
        <f t="shared" ca="1" si="335"/>
        <v>-1.532836361019402</v>
      </c>
      <c r="N738" s="304">
        <f t="shared" ca="1" si="336"/>
        <v>-87.82505417060311</v>
      </c>
      <c r="P738" s="310">
        <f t="shared" ca="1" si="337"/>
        <v>23</v>
      </c>
      <c r="Q738" s="304">
        <f t="shared" ca="1" si="338"/>
        <v>0</v>
      </c>
      <c r="R738" s="306">
        <f t="shared" ca="1" si="339"/>
        <v>0</v>
      </c>
      <c r="S738" s="307">
        <f t="shared" ca="1" si="340"/>
        <v>4.5130000000000043</v>
      </c>
      <c r="T738" s="304">
        <f t="shared" ca="1" si="320"/>
        <v>44.272530000000046</v>
      </c>
      <c r="U738" s="311">
        <f t="shared" ca="1" si="321"/>
        <v>0</v>
      </c>
      <c r="V738" s="306">
        <f t="shared" ca="1" si="322"/>
        <v>1.2257976760610074</v>
      </c>
      <c r="W738" s="304">
        <f t="shared" ca="1" si="323"/>
        <v>44.650845191330291</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-9.0885901327240504E-2</v>
      </c>
      <c r="AH738" s="304">
        <f t="shared" ca="1" si="347"/>
        <v>-9.8938187192126961</v>
      </c>
    </row>
    <row r="739" spans="1:34" x14ac:dyDescent="0.2">
      <c r="A739" s="347">
        <f t="shared" ca="1" si="325"/>
        <v>1E-4</v>
      </c>
      <c r="B739" s="304">
        <f t="shared" ca="1" si="326"/>
        <v>42.313200000000769</v>
      </c>
      <c r="D739" s="306">
        <f t="shared" ca="1" si="327"/>
        <v>-0.37547917727322788</v>
      </c>
      <c r="E739" s="307">
        <f t="shared" ca="1" si="328"/>
        <v>7.6700428863816228E-2</v>
      </c>
      <c r="F739" s="304">
        <f t="shared" ca="1" si="329"/>
        <v>0.38323304705319117</v>
      </c>
      <c r="G739" s="306">
        <f t="shared" ca="1" si="330"/>
        <v>4.1457015208788102</v>
      </c>
      <c r="H739" s="307">
        <f t="shared" ca="1" si="331"/>
        <v>-109.16098636186419</v>
      </c>
      <c r="I739" s="304">
        <f t="shared" ca="1" si="332"/>
        <v>109.23968044898024</v>
      </c>
      <c r="J739" s="306">
        <f t="shared" ca="1" si="333"/>
        <v>847.0484485488912</v>
      </c>
      <c r="K739" s="307">
        <f t="shared" ca="1" si="334"/>
        <v>-6.5204380297667042</v>
      </c>
      <c r="L739" s="304">
        <f t="shared" ca="1" si="319"/>
        <v>847.07354480067636</v>
      </c>
      <c r="M739" s="306">
        <f t="shared" ca="1" si="335"/>
        <v>-1.5328367018276474</v>
      </c>
      <c r="N739" s="304">
        <f t="shared" ca="1" si="336"/>
        <v>-87.825073697477194</v>
      </c>
      <c r="P739" s="310">
        <f t="shared" ca="1" si="337"/>
        <v>23</v>
      </c>
      <c r="Q739" s="304">
        <f t="shared" ca="1" si="338"/>
        <v>0</v>
      </c>
      <c r="R739" s="306">
        <f t="shared" ca="1" si="339"/>
        <v>0</v>
      </c>
      <c r="S739" s="307">
        <f t="shared" ca="1" si="340"/>
        <v>4.5130000000000043</v>
      </c>
      <c r="T739" s="304">
        <f t="shared" ca="1" si="320"/>
        <v>44.272530000000046</v>
      </c>
      <c r="U739" s="311">
        <f t="shared" ca="1" si="321"/>
        <v>0</v>
      </c>
      <c r="V739" s="306">
        <f t="shared" ca="1" si="322"/>
        <v>1.2257990141547603</v>
      </c>
      <c r="W739" s="304">
        <f t="shared" ca="1" si="323"/>
        <v>44.650886502149881</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-9.0894928337311498E-2</v>
      </c>
      <c r="AH739" s="304">
        <f t="shared" ca="1" si="347"/>
        <v>-9.8938278731066358</v>
      </c>
    </row>
    <row r="740" spans="1:34" x14ac:dyDescent="0.2">
      <c r="A740" s="347">
        <f t="shared" ca="1" si="325"/>
        <v>1E-4</v>
      </c>
      <c r="B740" s="304">
        <f t="shared" ca="1" si="326"/>
        <v>42.313300000000773</v>
      </c>
      <c r="D740" s="306">
        <f t="shared" ca="1" si="327"/>
        <v>-0.37547615519320016</v>
      </c>
      <c r="E740" s="307">
        <f t="shared" ca="1" si="328"/>
        <v>7.6709703973470766E-2</v>
      </c>
      <c r="F740" s="304">
        <f t="shared" ca="1" si="329"/>
        <v>0.38323194256528992</v>
      </c>
      <c r="G740" s="306">
        <f t="shared" ca="1" si="330"/>
        <v>4.1456639732632912</v>
      </c>
      <c r="H740" s="307">
        <f t="shared" ca="1" si="331"/>
        <v>-109.1609786908938</v>
      </c>
      <c r="I740" s="304">
        <f t="shared" ca="1" si="332"/>
        <v>109.23967135859108</v>
      </c>
      <c r="J740" s="306">
        <f t="shared" ca="1" si="333"/>
        <v>847.0484485488912</v>
      </c>
      <c r="K740" s="307">
        <f t="shared" ca="1" si="334"/>
        <v>-6.5313541280193421</v>
      </c>
      <c r="L740" s="304">
        <f t="shared" ca="1" si="319"/>
        <v>847.07362889882791</v>
      </c>
      <c r="M740" s="306">
        <f t="shared" ca="1" si="335"/>
        <v>-1.5328370426328628</v>
      </c>
      <c r="N740" s="304">
        <f t="shared" ca="1" si="336"/>
        <v>-87.825093224177678</v>
      </c>
      <c r="P740" s="310">
        <f t="shared" ca="1" si="337"/>
        <v>23</v>
      </c>
      <c r="Q740" s="304">
        <f t="shared" ca="1" si="338"/>
        <v>0</v>
      </c>
      <c r="R740" s="306">
        <f t="shared" ca="1" si="339"/>
        <v>0</v>
      </c>
      <c r="S740" s="307">
        <f t="shared" ca="1" si="340"/>
        <v>4.5130000000000043</v>
      </c>
      <c r="T740" s="304">
        <f t="shared" ca="1" si="320"/>
        <v>44.272530000000046</v>
      </c>
      <c r="U740" s="311">
        <f t="shared" ca="1" si="321"/>
        <v>0</v>
      </c>
      <c r="V740" s="306">
        <f t="shared" ca="1" si="322"/>
        <v>1.225800352249881</v>
      </c>
      <c r="W740" s="304">
        <f t="shared" ca="1" si="323"/>
        <v>44.650927812265778</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-9.090395519370631E-2</v>
      </c>
      <c r="AH740" s="304">
        <f t="shared" ca="1" si="347"/>
        <v>-9.8938370268446345</v>
      </c>
    </row>
    <row r="741" spans="1:34" x14ac:dyDescent="0.2">
      <c r="A741" s="347">
        <f t="shared" ca="1" si="325"/>
        <v>1E-4</v>
      </c>
      <c r="B741" s="304">
        <f t="shared" ca="1" si="326"/>
        <v>42.313400000000776</v>
      </c>
      <c r="D741" s="306">
        <f t="shared" ca="1" si="327"/>
        <v>-0.37547313313093356</v>
      </c>
      <c r="E741" s="307">
        <f t="shared" ca="1" si="328"/>
        <v>7.6718978925262249E-2</v>
      </c>
      <c r="F741" s="304">
        <f t="shared" ca="1" si="329"/>
        <v>0.38323083830831595</v>
      </c>
      <c r="G741" s="306">
        <f t="shared" ca="1" si="330"/>
        <v>4.1456264259499784</v>
      </c>
      <c r="H741" s="307">
        <f t="shared" ca="1" si="331"/>
        <v>-109.16097101899591</v>
      </c>
      <c r="I741" s="304">
        <f t="shared" ca="1" si="332"/>
        <v>109.23966226729924</v>
      </c>
      <c r="J741" s="306">
        <f t="shared" ca="1" si="333"/>
        <v>847.0484485488912</v>
      </c>
      <c r="K741" s="307">
        <f t="shared" ca="1" si="334"/>
        <v>-6.5422702255048364</v>
      </c>
      <c r="L741" s="304">
        <f t="shared" ca="1" si="319"/>
        <v>847.07371313763895</v>
      </c>
      <c r="M741" s="306">
        <f t="shared" ca="1" si="335"/>
        <v>-1.5328373834350484</v>
      </c>
      <c r="N741" s="304">
        <f t="shared" ca="1" si="336"/>
        <v>-87.825112750704562</v>
      </c>
      <c r="P741" s="310">
        <f t="shared" ca="1" si="337"/>
        <v>23</v>
      </c>
      <c r="Q741" s="304">
        <f t="shared" ca="1" si="338"/>
        <v>0</v>
      </c>
      <c r="R741" s="306">
        <f t="shared" ca="1" si="339"/>
        <v>0</v>
      </c>
      <c r="S741" s="307">
        <f t="shared" ca="1" si="340"/>
        <v>4.5130000000000043</v>
      </c>
      <c r="T741" s="304">
        <f t="shared" ca="1" si="320"/>
        <v>44.272530000000046</v>
      </c>
      <c r="U741" s="311">
        <f t="shared" ca="1" si="321"/>
        <v>0</v>
      </c>
      <c r="V741" s="306">
        <f t="shared" ca="1" si="322"/>
        <v>1.2258016903463687</v>
      </c>
      <c r="W741" s="304">
        <f t="shared" ca="1" si="323"/>
        <v>44.650969121677917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-9.0912981896442702E-2</v>
      </c>
      <c r="AH741" s="304">
        <f t="shared" ca="1" si="347"/>
        <v>-9.8938461804267082</v>
      </c>
    </row>
    <row r="742" spans="1:34" x14ac:dyDescent="0.2">
      <c r="A742" s="347">
        <f t="shared" ca="1" si="325"/>
        <v>1E-4</v>
      </c>
      <c r="B742" s="304">
        <f t="shared" ca="1" si="326"/>
        <v>42.313500000000779</v>
      </c>
      <c r="D742" s="306">
        <f t="shared" ca="1" si="327"/>
        <v>-0.37547011108642564</v>
      </c>
      <c r="E742" s="307">
        <f t="shared" ca="1" si="328"/>
        <v>7.6728253719178241E-2</v>
      </c>
      <c r="F742" s="304">
        <f t="shared" ca="1" si="329"/>
        <v>0.38322973428225449</v>
      </c>
      <c r="G742" s="306">
        <f t="shared" ca="1" si="330"/>
        <v>4.1455888789388702</v>
      </c>
      <c r="H742" s="307">
        <f t="shared" ca="1" si="331"/>
        <v>-109.16096334617053</v>
      </c>
      <c r="I742" s="304">
        <f t="shared" ca="1" si="332"/>
        <v>109.23965317510473</v>
      </c>
      <c r="J742" s="306">
        <f t="shared" ca="1" si="333"/>
        <v>847.0484485488912</v>
      </c>
      <c r="K742" s="307">
        <f t="shared" ca="1" si="334"/>
        <v>-6.5531863222230946</v>
      </c>
      <c r="L742" s="304">
        <f t="shared" ca="1" si="319"/>
        <v>847.07379751710971</v>
      </c>
      <c r="M742" s="306">
        <f t="shared" ca="1" si="335"/>
        <v>-1.5328377242342039</v>
      </c>
      <c r="N742" s="304">
        <f t="shared" ca="1" si="336"/>
        <v>-87.825132277057833</v>
      </c>
      <c r="P742" s="310">
        <f t="shared" ca="1" si="337"/>
        <v>23</v>
      </c>
      <c r="Q742" s="304">
        <f t="shared" ca="1" si="338"/>
        <v>0</v>
      </c>
      <c r="R742" s="306">
        <f t="shared" ca="1" si="339"/>
        <v>0</v>
      </c>
      <c r="S742" s="307">
        <f t="shared" ca="1" si="340"/>
        <v>4.5130000000000043</v>
      </c>
      <c r="T742" s="304">
        <f t="shared" ca="1" si="320"/>
        <v>44.272530000000046</v>
      </c>
      <c r="U742" s="311">
        <f t="shared" ca="1" si="321"/>
        <v>0</v>
      </c>
      <c r="V742" s="306">
        <f t="shared" ca="1" si="322"/>
        <v>1.2258030284442234</v>
      </c>
      <c r="W742" s="304">
        <f t="shared" ca="1" si="323"/>
        <v>44.651010430386343</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-9.0922008445506464E-2</v>
      </c>
      <c r="AH742" s="304">
        <f t="shared" ca="1" si="347"/>
        <v>-9.8938553338528425</v>
      </c>
    </row>
    <row r="743" spans="1:34" x14ac:dyDescent="0.2">
      <c r="A743" s="347">
        <f t="shared" ca="1" si="325"/>
        <v>1E-4</v>
      </c>
      <c r="B743" s="304">
        <f t="shared" ca="1" si="326"/>
        <v>42.313600000000783</v>
      </c>
      <c r="D743" s="306">
        <f t="shared" ca="1" si="327"/>
        <v>-0.37546708905967902</v>
      </c>
      <c r="E743" s="307">
        <f t="shared" ca="1" si="328"/>
        <v>7.6737528355224072E-2</v>
      </c>
      <c r="F743" s="304">
        <f t="shared" ca="1" si="329"/>
        <v>0.38322863048709938</v>
      </c>
      <c r="G743" s="306">
        <f t="shared" ca="1" si="330"/>
        <v>4.1455513322299646</v>
      </c>
      <c r="H743" s="307">
        <f t="shared" ca="1" si="331"/>
        <v>-109.1609556724177</v>
      </c>
      <c r="I743" s="304">
        <f t="shared" ca="1" si="332"/>
        <v>109.23964408200759</v>
      </c>
      <c r="J743" s="306">
        <f t="shared" ca="1" si="333"/>
        <v>847.0484485488912</v>
      </c>
      <c r="K743" s="307">
        <f t="shared" ca="1" si="334"/>
        <v>-6.5641024181740244</v>
      </c>
      <c r="L743" s="304">
        <f t="shared" ca="1" si="319"/>
        <v>847.07388203723985</v>
      </c>
      <c r="M743" s="306">
        <f t="shared" ca="1" si="335"/>
        <v>-1.5328380650303295</v>
      </c>
      <c r="N743" s="304">
        <f t="shared" ca="1" si="336"/>
        <v>-87.825151803237503</v>
      </c>
      <c r="P743" s="310">
        <f t="shared" ca="1" si="337"/>
        <v>23</v>
      </c>
      <c r="Q743" s="304">
        <f t="shared" ca="1" si="338"/>
        <v>0</v>
      </c>
      <c r="R743" s="306">
        <f t="shared" ca="1" si="339"/>
        <v>0</v>
      </c>
      <c r="S743" s="307">
        <f t="shared" ca="1" si="340"/>
        <v>4.5130000000000043</v>
      </c>
      <c r="T743" s="304">
        <f t="shared" ca="1" si="320"/>
        <v>44.272530000000046</v>
      </c>
      <c r="U743" s="311">
        <f t="shared" ca="1" si="321"/>
        <v>0</v>
      </c>
      <c r="V743" s="306">
        <f t="shared" ca="1" si="322"/>
        <v>1.225804366543445</v>
      </c>
      <c r="W743" s="304">
        <f t="shared" ca="1" si="323"/>
        <v>44.651051738391047</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-9.0931034840904701E-2</v>
      </c>
      <c r="AH743" s="304">
        <f t="shared" ca="1" si="347"/>
        <v>-9.8938644871230448</v>
      </c>
    </row>
    <row r="744" spans="1:34" x14ac:dyDescent="0.2">
      <c r="A744" s="347">
        <f t="shared" ca="1" si="325"/>
        <v>1E-4</v>
      </c>
      <c r="B744" s="304">
        <f t="shared" ca="1" si="326"/>
        <v>42.313700000000786</v>
      </c>
      <c r="D744" s="306">
        <f t="shared" ca="1" si="327"/>
        <v>-0.37546406705069396</v>
      </c>
      <c r="E744" s="307">
        <f t="shared" ca="1" si="328"/>
        <v>7.6746802833403294E-2</v>
      </c>
      <c r="F744" s="304">
        <f t="shared" ca="1" si="329"/>
        <v>0.38322752692284162</v>
      </c>
      <c r="G744" s="306">
        <f t="shared" ca="1" si="330"/>
        <v>4.1455137858232591</v>
      </c>
      <c r="H744" s="307">
        <f t="shared" ca="1" si="331"/>
        <v>-109.16094799773741</v>
      </c>
      <c r="I744" s="304">
        <f t="shared" ca="1" si="332"/>
        <v>109.23963498800781</v>
      </c>
      <c r="J744" s="306">
        <f t="shared" ca="1" si="333"/>
        <v>847.0484485488912</v>
      </c>
      <c r="K744" s="307">
        <f t="shared" ca="1" si="334"/>
        <v>-6.5750185133575325</v>
      </c>
      <c r="L744" s="304">
        <f t="shared" ca="1" si="319"/>
        <v>847.07396669802961</v>
      </c>
      <c r="M744" s="306">
        <f t="shared" ca="1" si="335"/>
        <v>-1.5328384058234255</v>
      </c>
      <c r="N744" s="304">
        <f t="shared" ca="1" si="336"/>
        <v>-87.825171329243588</v>
      </c>
      <c r="P744" s="310">
        <f t="shared" ca="1" si="337"/>
        <v>23</v>
      </c>
      <c r="Q744" s="304">
        <f t="shared" ca="1" si="338"/>
        <v>0</v>
      </c>
      <c r="R744" s="306">
        <f t="shared" ca="1" si="339"/>
        <v>0</v>
      </c>
      <c r="S744" s="307">
        <f t="shared" ca="1" si="340"/>
        <v>4.5130000000000043</v>
      </c>
      <c r="T744" s="304">
        <f t="shared" ca="1" si="320"/>
        <v>44.272530000000046</v>
      </c>
      <c r="U744" s="311">
        <f t="shared" ca="1" si="321"/>
        <v>0</v>
      </c>
      <c r="V744" s="306">
        <f t="shared" ca="1" si="322"/>
        <v>1.225805704644034</v>
      </c>
      <c r="W744" s="304">
        <f t="shared" ca="1" si="323"/>
        <v>44.651093045692051</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-9.0940061082637413E-2</v>
      </c>
      <c r="AH744" s="304">
        <f t="shared" ca="1" si="347"/>
        <v>-9.8938736402373149</v>
      </c>
    </row>
    <row r="745" spans="1:34" x14ac:dyDescent="0.2">
      <c r="A745" s="347">
        <f t="shared" ca="1" si="325"/>
        <v>1E-4</v>
      </c>
      <c r="B745" s="304">
        <f t="shared" ca="1" si="326"/>
        <v>42.313800000000789</v>
      </c>
      <c r="D745" s="306">
        <f t="shared" ca="1" si="327"/>
        <v>-0.37546104505946654</v>
      </c>
      <c r="E745" s="307">
        <f t="shared" ca="1" si="328"/>
        <v>7.6756077153717683E-2</v>
      </c>
      <c r="F745" s="304">
        <f t="shared" ca="1" si="329"/>
        <v>0.38322642358946785</v>
      </c>
      <c r="G745" s="306">
        <f t="shared" ca="1" si="330"/>
        <v>4.1454762397187528</v>
      </c>
      <c r="H745" s="307">
        <f t="shared" ca="1" si="331"/>
        <v>-109.16094032212969</v>
      </c>
      <c r="I745" s="304">
        <f t="shared" ca="1" si="332"/>
        <v>109.23962589310544</v>
      </c>
      <c r="J745" s="306">
        <f t="shared" ca="1" si="333"/>
        <v>847.0484485488912</v>
      </c>
      <c r="K745" s="307">
        <f t="shared" ca="1" si="334"/>
        <v>-6.5859346077735257</v>
      </c>
      <c r="L745" s="304">
        <f t="shared" ca="1" si="319"/>
        <v>847.07405149947863</v>
      </c>
      <c r="M745" s="306">
        <f t="shared" ca="1" si="335"/>
        <v>-1.5328387466134914</v>
      </c>
      <c r="N745" s="304">
        <f t="shared" ca="1" si="336"/>
        <v>-87.825190855076073</v>
      </c>
      <c r="P745" s="310">
        <f t="shared" ca="1" si="337"/>
        <v>23</v>
      </c>
      <c r="Q745" s="304">
        <f t="shared" ca="1" si="338"/>
        <v>0</v>
      </c>
      <c r="R745" s="306">
        <f t="shared" ca="1" si="339"/>
        <v>0</v>
      </c>
      <c r="S745" s="307">
        <f t="shared" ca="1" si="340"/>
        <v>4.5130000000000043</v>
      </c>
      <c r="T745" s="304">
        <f t="shared" ca="1" si="320"/>
        <v>44.272530000000046</v>
      </c>
      <c r="U745" s="311">
        <f t="shared" ca="1" si="321"/>
        <v>0</v>
      </c>
      <c r="V745" s="306">
        <f t="shared" ca="1" si="322"/>
        <v>1.2258070427459899</v>
      </c>
      <c r="W745" s="304">
        <f t="shared" ca="1" si="323"/>
        <v>44.651134352289382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-9.094908717070993E-2</v>
      </c>
      <c r="AH745" s="304">
        <f t="shared" ca="1" si="347"/>
        <v>-9.8938827931956581</v>
      </c>
    </row>
    <row r="746" spans="1:34" x14ac:dyDescent="0.2">
      <c r="A746" s="347">
        <f t="shared" ca="1" si="325"/>
        <v>1E-4</v>
      </c>
      <c r="B746" s="304">
        <f t="shared" ca="1" si="326"/>
        <v>42.313900000000793</v>
      </c>
      <c r="D746" s="306">
        <f t="shared" ca="1" si="327"/>
        <v>-0.37545802308600168</v>
      </c>
      <c r="E746" s="307">
        <f t="shared" ca="1" si="328"/>
        <v>7.6765351316174346E-2</v>
      </c>
      <c r="F746" s="304">
        <f t="shared" ca="1" si="329"/>
        <v>0.38322532048697439</v>
      </c>
      <c r="G746" s="306">
        <f t="shared" ca="1" si="330"/>
        <v>4.1454386939164438</v>
      </c>
      <c r="H746" s="307">
        <f t="shared" ca="1" si="331"/>
        <v>-109.16093264559456</v>
      </c>
      <c r="I746" s="304">
        <f t="shared" ca="1" si="332"/>
        <v>109.23961679730047</v>
      </c>
      <c r="J746" s="306">
        <f t="shared" ca="1" si="333"/>
        <v>847.0484485488912</v>
      </c>
      <c r="K746" s="307">
        <f t="shared" ca="1" si="334"/>
        <v>-6.5968507014219115</v>
      </c>
      <c r="L746" s="304">
        <f t="shared" ca="1" si="319"/>
        <v>847.07413644158703</v>
      </c>
      <c r="M746" s="306">
        <f t="shared" ca="1" si="335"/>
        <v>-1.5328390874005275</v>
      </c>
      <c r="N746" s="304">
        <f t="shared" ca="1" si="336"/>
        <v>-87.825210380734944</v>
      </c>
      <c r="P746" s="310">
        <f t="shared" ca="1" si="337"/>
        <v>23</v>
      </c>
      <c r="Q746" s="304">
        <f t="shared" ca="1" si="338"/>
        <v>0</v>
      </c>
      <c r="R746" s="306">
        <f t="shared" ca="1" si="339"/>
        <v>0</v>
      </c>
      <c r="S746" s="307">
        <f t="shared" ca="1" si="340"/>
        <v>4.5130000000000043</v>
      </c>
      <c r="T746" s="304">
        <f t="shared" ca="1" si="320"/>
        <v>44.272530000000046</v>
      </c>
      <c r="U746" s="311">
        <f t="shared" ca="1" si="321"/>
        <v>0</v>
      </c>
      <c r="V746" s="306">
        <f t="shared" ca="1" si="322"/>
        <v>1.225808380849313</v>
      </c>
      <c r="W746" s="304">
        <f t="shared" ca="1" si="323"/>
        <v>44.651175658183035</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-9.0958113105129357E-2</v>
      </c>
      <c r="AH746" s="304">
        <f t="shared" ca="1" si="347"/>
        <v>-9.8938919459980816</v>
      </c>
    </row>
    <row r="747" spans="1:34" x14ac:dyDescent="0.2">
      <c r="A747" s="347">
        <f t="shared" ca="1" si="325"/>
        <v>1E-4</v>
      </c>
      <c r="B747" s="304">
        <f t="shared" ca="1" si="326"/>
        <v>42.314000000000796</v>
      </c>
      <c r="D747" s="306">
        <f t="shared" ca="1" si="327"/>
        <v>-0.37545500113029723</v>
      </c>
      <c r="E747" s="307">
        <f t="shared" ca="1" si="328"/>
        <v>7.6774625320771506E-2</v>
      </c>
      <c r="F747" s="304">
        <f t="shared" ca="1" si="329"/>
        <v>0.38322421761534897</v>
      </c>
      <c r="G747" s="306">
        <f t="shared" ca="1" si="330"/>
        <v>4.1454011484163305</v>
      </c>
      <c r="H747" s="307">
        <f t="shared" ca="1" si="331"/>
        <v>-109.16092496813202</v>
      </c>
      <c r="I747" s="304">
        <f t="shared" ca="1" si="332"/>
        <v>109.23960770059291</v>
      </c>
      <c r="J747" s="306">
        <f t="shared" ca="1" si="333"/>
        <v>847.0484485488912</v>
      </c>
      <c r="K747" s="307">
        <f t="shared" ca="1" si="334"/>
        <v>-6.6077667943025977</v>
      </c>
      <c r="L747" s="304">
        <f t="shared" ca="1" si="319"/>
        <v>847.0742215243547</v>
      </c>
      <c r="M747" s="306">
        <f t="shared" ca="1" si="335"/>
        <v>-1.5328394281845339</v>
      </c>
      <c r="N747" s="304">
        <f t="shared" ca="1" si="336"/>
        <v>-87.825229906220244</v>
      </c>
      <c r="P747" s="310">
        <f t="shared" ca="1" si="337"/>
        <v>23</v>
      </c>
      <c r="Q747" s="304">
        <f t="shared" ca="1" si="338"/>
        <v>0</v>
      </c>
      <c r="R747" s="306">
        <f t="shared" ca="1" si="339"/>
        <v>0</v>
      </c>
      <c r="S747" s="307">
        <f t="shared" ca="1" si="340"/>
        <v>4.5130000000000043</v>
      </c>
      <c r="T747" s="304">
        <f t="shared" ca="1" si="320"/>
        <v>44.272530000000046</v>
      </c>
      <c r="U747" s="311">
        <f t="shared" ca="1" si="321"/>
        <v>0</v>
      </c>
      <c r="V747" s="306">
        <f t="shared" ca="1" si="322"/>
        <v>1.2258097189540031</v>
      </c>
      <c r="W747" s="304">
        <f t="shared" ca="1" si="323"/>
        <v>44.651216963373002</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-9.0967138885890364E-2</v>
      </c>
      <c r="AH747" s="304">
        <f t="shared" ca="1" si="347"/>
        <v>-9.8939010986445801</v>
      </c>
    </row>
    <row r="748" spans="1:34" x14ac:dyDescent="0.2">
      <c r="A748" s="347">
        <f t="shared" ca="1" si="325"/>
        <v>1E-4</v>
      </c>
      <c r="B748" s="304">
        <f t="shared" ca="1" si="326"/>
        <v>42.314100000000799</v>
      </c>
      <c r="D748" s="306">
        <f t="shared" ca="1" si="327"/>
        <v>-0.37545197919235351</v>
      </c>
      <c r="E748" s="307">
        <f t="shared" ca="1" si="328"/>
        <v>7.6783899167505609E-2</v>
      </c>
      <c r="F748" s="304">
        <f t="shared" ca="1" si="329"/>
        <v>0.38322311497458128</v>
      </c>
      <c r="G748" s="306">
        <f t="shared" ca="1" si="330"/>
        <v>4.1453636032184109</v>
      </c>
      <c r="H748" s="307">
        <f t="shared" ca="1" si="331"/>
        <v>-109.1609172897421</v>
      </c>
      <c r="I748" s="304">
        <f t="shared" ca="1" si="332"/>
        <v>109.23959860298281</v>
      </c>
      <c r="J748" s="306">
        <f t="shared" ca="1" si="333"/>
        <v>847.0484485488912</v>
      </c>
      <c r="K748" s="307">
        <f t="shared" ca="1" si="334"/>
        <v>-6.6186828864154919</v>
      </c>
      <c r="L748" s="304">
        <f t="shared" ca="1" si="319"/>
        <v>847.07430674778141</v>
      </c>
      <c r="M748" s="306">
        <f t="shared" ca="1" si="335"/>
        <v>-1.5328397689655107</v>
      </c>
      <c r="N748" s="304">
        <f t="shared" ca="1" si="336"/>
        <v>-87.825249431531944</v>
      </c>
      <c r="P748" s="310">
        <f t="shared" ca="1" si="337"/>
        <v>23</v>
      </c>
      <c r="Q748" s="304">
        <f t="shared" ca="1" si="338"/>
        <v>0</v>
      </c>
      <c r="R748" s="306">
        <f t="shared" ca="1" si="339"/>
        <v>0</v>
      </c>
      <c r="S748" s="307">
        <f t="shared" ca="1" si="340"/>
        <v>4.5130000000000043</v>
      </c>
      <c r="T748" s="304">
        <f t="shared" ca="1" si="320"/>
        <v>44.272530000000046</v>
      </c>
      <c r="U748" s="311">
        <f t="shared" ca="1" si="321"/>
        <v>0</v>
      </c>
      <c r="V748" s="306">
        <f t="shared" ca="1" si="322"/>
        <v>1.2258110570600602</v>
      </c>
      <c r="W748" s="304">
        <f t="shared" ca="1" si="323"/>
        <v>44.651258267859326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-9.0976164512992952E-2</v>
      </c>
      <c r="AH748" s="304">
        <f t="shared" ca="1" si="347"/>
        <v>-9.8939102511351553</v>
      </c>
    </row>
    <row r="749" spans="1:34" x14ac:dyDescent="0.2">
      <c r="A749" s="347">
        <f t="shared" ca="1" si="325"/>
        <v>1E-4</v>
      </c>
      <c r="B749" s="304">
        <f t="shared" ca="1" si="326"/>
        <v>42.314200000000803</v>
      </c>
      <c r="D749" s="306">
        <f t="shared" ca="1" si="327"/>
        <v>-0.37544895727216882</v>
      </c>
      <c r="E749" s="307">
        <f t="shared" ca="1" si="328"/>
        <v>7.6793172856392644E-2</v>
      </c>
      <c r="F749" s="304">
        <f t="shared" ca="1" si="329"/>
        <v>0.38322201256466287</v>
      </c>
      <c r="G749" s="306">
        <f t="shared" ca="1" si="330"/>
        <v>4.1453260583226834</v>
      </c>
      <c r="H749" s="307">
        <f t="shared" ca="1" si="331"/>
        <v>-109.16090961042481</v>
      </c>
      <c r="I749" s="304">
        <f t="shared" ca="1" si="332"/>
        <v>109.23958950447015</v>
      </c>
      <c r="J749" s="306">
        <f t="shared" ca="1" si="333"/>
        <v>847.0484485488912</v>
      </c>
      <c r="K749" s="307">
        <f t="shared" ca="1" si="334"/>
        <v>-6.6295989777604998</v>
      </c>
      <c r="L749" s="304">
        <f t="shared" ca="1" si="319"/>
        <v>847.07439211186727</v>
      </c>
      <c r="M749" s="306">
        <f t="shared" ca="1" si="335"/>
        <v>-1.5328401097434576</v>
      </c>
      <c r="N749" s="304">
        <f t="shared" ca="1" si="336"/>
        <v>-87.825268956670058</v>
      </c>
      <c r="P749" s="310">
        <f t="shared" ca="1" si="337"/>
        <v>23</v>
      </c>
      <c r="Q749" s="304">
        <f t="shared" ca="1" si="338"/>
        <v>0</v>
      </c>
      <c r="R749" s="306">
        <f t="shared" ca="1" si="339"/>
        <v>0</v>
      </c>
      <c r="S749" s="307">
        <f t="shared" ca="1" si="340"/>
        <v>4.5130000000000043</v>
      </c>
      <c r="T749" s="304">
        <f t="shared" ca="1" si="320"/>
        <v>44.272530000000046</v>
      </c>
      <c r="U749" s="311">
        <f t="shared" ca="1" si="321"/>
        <v>0</v>
      </c>
      <c r="V749" s="306">
        <f t="shared" ca="1" si="322"/>
        <v>1.2258123951674844</v>
      </c>
      <c r="W749" s="304">
        <f t="shared" ca="1" si="323"/>
        <v>44.651299571642006</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-9.0985189986447779E-2</v>
      </c>
      <c r="AH749" s="304">
        <f t="shared" ca="1" si="347"/>
        <v>-9.8939194034698161</v>
      </c>
    </row>
    <row r="750" spans="1:34" x14ac:dyDescent="0.2">
      <c r="A750" s="347">
        <f t="shared" ca="1" si="325"/>
        <v>1E-4</v>
      </c>
      <c r="B750" s="304">
        <f t="shared" ca="1" si="326"/>
        <v>42.314300000000806</v>
      </c>
      <c r="D750" s="306">
        <f t="shared" ca="1" si="327"/>
        <v>-0.37544593536974574</v>
      </c>
      <c r="E750" s="307">
        <f t="shared" ca="1" si="328"/>
        <v>7.6802446387425505E-2</v>
      </c>
      <c r="F750" s="304">
        <f t="shared" ca="1" si="329"/>
        <v>0.38322091038558515</v>
      </c>
      <c r="G750" s="306">
        <f t="shared" ca="1" si="330"/>
        <v>4.1452885137291462</v>
      </c>
      <c r="H750" s="307">
        <f t="shared" ca="1" si="331"/>
        <v>-109.16090193018017</v>
      </c>
      <c r="I750" s="304">
        <f t="shared" ca="1" si="332"/>
        <v>109.23958040505497</v>
      </c>
      <c r="J750" s="306">
        <f t="shared" ca="1" si="333"/>
        <v>847.0484485488912</v>
      </c>
      <c r="K750" s="307">
        <f t="shared" ca="1" si="334"/>
        <v>-6.64051506833753</v>
      </c>
      <c r="L750" s="304">
        <f t="shared" ca="1" si="319"/>
        <v>847.07447761661217</v>
      </c>
      <c r="M750" s="306">
        <f t="shared" ca="1" si="335"/>
        <v>-1.5328404505183748</v>
      </c>
      <c r="N750" s="304">
        <f t="shared" ca="1" si="336"/>
        <v>-87.825288481634573</v>
      </c>
      <c r="P750" s="310">
        <f t="shared" ca="1" si="337"/>
        <v>23</v>
      </c>
      <c r="Q750" s="304">
        <f t="shared" ca="1" si="338"/>
        <v>0</v>
      </c>
      <c r="R750" s="306">
        <f t="shared" ca="1" si="339"/>
        <v>0</v>
      </c>
      <c r="S750" s="307">
        <f t="shared" ca="1" si="340"/>
        <v>4.5130000000000043</v>
      </c>
      <c r="T750" s="304">
        <f t="shared" ca="1" si="320"/>
        <v>44.272530000000046</v>
      </c>
      <c r="U750" s="311">
        <f t="shared" ca="1" si="321"/>
        <v>0</v>
      </c>
      <c r="V750" s="306">
        <f t="shared" ca="1" si="322"/>
        <v>1.2258137332762757</v>
      </c>
      <c r="W750" s="304">
        <f t="shared" ca="1" si="323"/>
        <v>44.651340874721051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-9.0994215306256621E-2</v>
      </c>
      <c r="AH750" s="304">
        <f t="shared" ca="1" si="347"/>
        <v>-9.8939285556485626</v>
      </c>
    </row>
    <row r="751" spans="1:34" x14ac:dyDescent="0.2">
      <c r="A751" s="347">
        <f t="shared" ca="1" si="325"/>
        <v>1E-4</v>
      </c>
      <c r="B751" s="304">
        <f t="shared" ca="1" si="326"/>
        <v>42.314400000000809</v>
      </c>
      <c r="D751" s="306">
        <f t="shared" ca="1" si="327"/>
        <v>-0.3754429134850843</v>
      </c>
      <c r="E751" s="307">
        <f t="shared" ca="1" si="328"/>
        <v>7.6811719760607744E-2</v>
      </c>
      <c r="F751" s="304">
        <f t="shared" ca="1" si="329"/>
        <v>0.38321980843733883</v>
      </c>
      <c r="G751" s="306">
        <f t="shared" ca="1" si="330"/>
        <v>4.1452509694377975</v>
      </c>
      <c r="H751" s="307">
        <f t="shared" ca="1" si="331"/>
        <v>-109.16089424900819</v>
      </c>
      <c r="I751" s="304">
        <f t="shared" ca="1" si="332"/>
        <v>109.23957130473725</v>
      </c>
      <c r="J751" s="306">
        <f t="shared" ca="1" si="333"/>
        <v>847.0484485488912</v>
      </c>
      <c r="K751" s="307">
        <f t="shared" ca="1" si="334"/>
        <v>-6.6514311581464893</v>
      </c>
      <c r="L751" s="304">
        <f t="shared" ca="1" si="319"/>
        <v>847.074563262016</v>
      </c>
      <c r="M751" s="306">
        <f t="shared" ca="1" si="335"/>
        <v>-1.5328407912902624</v>
      </c>
      <c r="N751" s="304">
        <f t="shared" ca="1" si="336"/>
        <v>-87.825308006425516</v>
      </c>
      <c r="P751" s="310">
        <f t="shared" ca="1" si="337"/>
        <v>23</v>
      </c>
      <c r="Q751" s="304">
        <f t="shared" ca="1" si="338"/>
        <v>0</v>
      </c>
      <c r="R751" s="306">
        <f t="shared" ca="1" si="339"/>
        <v>0</v>
      </c>
      <c r="S751" s="307">
        <f t="shared" ca="1" si="340"/>
        <v>4.5130000000000043</v>
      </c>
      <c r="T751" s="304">
        <f t="shared" ca="1" si="320"/>
        <v>44.272530000000046</v>
      </c>
      <c r="U751" s="311">
        <f t="shared" ca="1" si="321"/>
        <v>0</v>
      </c>
      <c r="V751" s="306">
        <f t="shared" ca="1" si="322"/>
        <v>1.2258150713864335</v>
      </c>
      <c r="W751" s="304">
        <f t="shared" ca="1" si="323"/>
        <v>44.651382177096437</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-9.1003240472415925E-2</v>
      </c>
      <c r="AH751" s="304">
        <f t="shared" ca="1" si="347"/>
        <v>-9.8939377076713946</v>
      </c>
    </row>
    <row r="752" spans="1:34" x14ac:dyDescent="0.2">
      <c r="A752" s="347">
        <f t="shared" ca="1" si="325"/>
        <v>1E-4</v>
      </c>
      <c r="B752" s="304">
        <f t="shared" ca="1" si="326"/>
        <v>42.314500000000812</v>
      </c>
      <c r="D752" s="306">
        <f t="shared" ca="1" si="327"/>
        <v>-0.37543989161818275</v>
      </c>
      <c r="E752" s="307">
        <f t="shared" ca="1" si="328"/>
        <v>7.6820992975937585E-2</v>
      </c>
      <c r="F752" s="304">
        <f t="shared" ca="1" si="329"/>
        <v>0.38321870671991193</v>
      </c>
      <c r="G752" s="306">
        <f t="shared" ca="1" si="330"/>
        <v>4.1452134254486355</v>
      </c>
      <c r="H752" s="307">
        <f t="shared" ca="1" si="331"/>
        <v>-109.1608865669089</v>
      </c>
      <c r="I752" s="304">
        <f t="shared" ca="1" si="332"/>
        <v>109.23956220351705</v>
      </c>
      <c r="J752" s="306">
        <f t="shared" ca="1" si="333"/>
        <v>847.0484485488912</v>
      </c>
      <c r="K752" s="307">
        <f t="shared" ca="1" si="334"/>
        <v>-6.6623472471872853</v>
      </c>
      <c r="L752" s="304">
        <f t="shared" ca="1" si="319"/>
        <v>847.07464904807864</v>
      </c>
      <c r="M752" s="306">
        <f t="shared" ca="1" si="335"/>
        <v>-1.5328411320591204</v>
      </c>
      <c r="N752" s="304">
        <f t="shared" ca="1" si="336"/>
        <v>-87.825327531042873</v>
      </c>
      <c r="P752" s="310">
        <f t="shared" ca="1" si="337"/>
        <v>23</v>
      </c>
      <c r="Q752" s="304">
        <f t="shared" ca="1" si="338"/>
        <v>0</v>
      </c>
      <c r="R752" s="306">
        <f t="shared" ca="1" si="339"/>
        <v>0</v>
      </c>
      <c r="S752" s="307">
        <f t="shared" ca="1" si="340"/>
        <v>4.5130000000000043</v>
      </c>
      <c r="T752" s="304">
        <f t="shared" ca="1" si="320"/>
        <v>44.272530000000046</v>
      </c>
      <c r="U752" s="311">
        <f t="shared" ca="1" si="321"/>
        <v>0</v>
      </c>
      <c r="V752" s="306">
        <f t="shared" ca="1" si="322"/>
        <v>1.2258164094979591</v>
      </c>
      <c r="W752" s="304">
        <f t="shared" ca="1" si="323"/>
        <v>44.651423478768244</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-9.1012265484923915E-2</v>
      </c>
      <c r="AH752" s="304">
        <f t="shared" ca="1" si="347"/>
        <v>-9.8939468595383104</v>
      </c>
    </row>
    <row r="753" spans="1:34" x14ac:dyDescent="0.2">
      <c r="A753" s="347">
        <f t="shared" ca="1" si="325"/>
        <v>1E-4</v>
      </c>
      <c r="B753" s="304">
        <f t="shared" ca="1" si="326"/>
        <v>42.314600000000816</v>
      </c>
      <c r="D753" s="306">
        <f t="shared" ca="1" si="327"/>
        <v>-0.37543686976904167</v>
      </c>
      <c r="E753" s="307">
        <f t="shared" ca="1" si="328"/>
        <v>7.683026603342924E-2</v>
      </c>
      <c r="F753" s="304">
        <f t="shared" ca="1" si="329"/>
        <v>0.38321760523329806</v>
      </c>
      <c r="G753" s="306">
        <f t="shared" ca="1" si="330"/>
        <v>4.1451758817616584</v>
      </c>
      <c r="H753" s="307">
        <f t="shared" ca="1" si="331"/>
        <v>-109.16087888388229</v>
      </c>
      <c r="I753" s="304">
        <f t="shared" ca="1" si="332"/>
        <v>109.23955310139435</v>
      </c>
      <c r="J753" s="306">
        <f t="shared" ca="1" si="333"/>
        <v>847.0484485488912</v>
      </c>
      <c r="K753" s="307">
        <f t="shared" ca="1" si="334"/>
        <v>-6.6732633354598248</v>
      </c>
      <c r="L753" s="304">
        <f t="shared" ca="1" si="319"/>
        <v>847.07473497480009</v>
      </c>
      <c r="M753" s="306">
        <f t="shared" ca="1" si="335"/>
        <v>-1.5328414728249489</v>
      </c>
      <c r="N753" s="304">
        <f t="shared" ca="1" si="336"/>
        <v>-87.825347055486645</v>
      </c>
      <c r="P753" s="310">
        <f t="shared" ca="1" si="337"/>
        <v>23</v>
      </c>
      <c r="Q753" s="304">
        <f t="shared" ca="1" si="338"/>
        <v>0</v>
      </c>
      <c r="R753" s="306">
        <f t="shared" ca="1" si="339"/>
        <v>0</v>
      </c>
      <c r="S753" s="307">
        <f t="shared" ca="1" si="340"/>
        <v>4.5130000000000043</v>
      </c>
      <c r="T753" s="304">
        <f t="shared" ca="1" si="320"/>
        <v>44.272530000000046</v>
      </c>
      <c r="U753" s="311">
        <f t="shared" ca="1" si="321"/>
        <v>0</v>
      </c>
      <c r="V753" s="306">
        <f t="shared" ca="1" si="322"/>
        <v>1.2258177476108512</v>
      </c>
      <c r="W753" s="304">
        <f t="shared" ca="1" si="323"/>
        <v>44.651464779736408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-9.1021290343796579E-2</v>
      </c>
      <c r="AH753" s="304">
        <f t="shared" ca="1" si="347"/>
        <v>-9.8939560112493243</v>
      </c>
    </row>
    <row r="754" spans="1:34" x14ac:dyDescent="0.2">
      <c r="A754" s="347">
        <f t="shared" ca="1" si="325"/>
        <v>1E-4</v>
      </c>
      <c r="B754" s="304">
        <f t="shared" ca="1" si="326"/>
        <v>42.314700000000819</v>
      </c>
      <c r="D754" s="306">
        <f t="shared" ca="1" si="327"/>
        <v>-0.37543384793766094</v>
      </c>
      <c r="E754" s="307">
        <f t="shared" ca="1" si="328"/>
        <v>7.6839538933070273E-2</v>
      </c>
      <c r="F754" s="304">
        <f t="shared" ca="1" si="329"/>
        <v>0.38321650397748469</v>
      </c>
      <c r="G754" s="306">
        <f t="shared" ca="1" si="330"/>
        <v>4.1451383383768645</v>
      </c>
      <c r="H754" s="307">
        <f t="shared" ca="1" si="331"/>
        <v>-109.16087119992839</v>
      </c>
      <c r="I754" s="304">
        <f t="shared" ca="1" si="332"/>
        <v>109.23954399836919</v>
      </c>
      <c r="J754" s="306">
        <f t="shared" ca="1" si="333"/>
        <v>847.0484485488912</v>
      </c>
      <c r="K754" s="307">
        <f t="shared" ca="1" si="334"/>
        <v>-6.6841794229640152</v>
      </c>
      <c r="L754" s="304">
        <f t="shared" ca="1" si="319"/>
        <v>847.07482104218036</v>
      </c>
      <c r="M754" s="306">
        <f t="shared" ca="1" si="335"/>
        <v>-1.5328418135877477</v>
      </c>
      <c r="N754" s="304">
        <f t="shared" ca="1" si="336"/>
        <v>-87.825366579756832</v>
      </c>
      <c r="P754" s="310">
        <f t="shared" ca="1" si="337"/>
        <v>23</v>
      </c>
      <c r="Q754" s="304">
        <f t="shared" ca="1" si="338"/>
        <v>0</v>
      </c>
      <c r="R754" s="306">
        <f t="shared" ca="1" si="339"/>
        <v>0</v>
      </c>
      <c r="S754" s="307">
        <f t="shared" ca="1" si="340"/>
        <v>4.5130000000000043</v>
      </c>
      <c r="T754" s="304">
        <f t="shared" ca="1" si="320"/>
        <v>44.272530000000046</v>
      </c>
      <c r="U754" s="311">
        <f t="shared" ca="1" si="321"/>
        <v>0</v>
      </c>
      <c r="V754" s="306">
        <f t="shared" ca="1" si="322"/>
        <v>1.225819085725111</v>
      </c>
      <c r="W754" s="304">
        <f t="shared" ca="1" si="323"/>
        <v>44.651506080001013</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-9.1030315049023258E-2</v>
      </c>
      <c r="AH754" s="304">
        <f t="shared" ca="1" si="347"/>
        <v>-9.8939651628044238</v>
      </c>
    </row>
    <row r="755" spans="1:34" x14ac:dyDescent="0.2">
      <c r="A755" s="347">
        <f t="shared" ca="1" si="325"/>
        <v>1E-4</v>
      </c>
      <c r="B755" s="304">
        <f t="shared" ca="1" si="326"/>
        <v>42.314800000000822</v>
      </c>
      <c r="D755" s="306">
        <f t="shared" ca="1" si="327"/>
        <v>-0.37543082612404138</v>
      </c>
      <c r="E755" s="307">
        <f t="shared" ca="1" si="328"/>
        <v>7.6848811674878448E-2</v>
      </c>
      <c r="F755" s="304">
        <f t="shared" ca="1" si="329"/>
        <v>0.38321540295246631</v>
      </c>
      <c r="G755" s="306">
        <f t="shared" ca="1" si="330"/>
        <v>4.145100795294252</v>
      </c>
      <c r="H755" s="307">
        <f t="shared" ca="1" si="331"/>
        <v>-109.16086351504723</v>
      </c>
      <c r="I755" s="304">
        <f t="shared" ca="1" si="332"/>
        <v>109.23953489444158</v>
      </c>
      <c r="J755" s="306">
        <f t="shared" ca="1" si="333"/>
        <v>847.0484485488912</v>
      </c>
      <c r="K755" s="307">
        <f t="shared" ca="1" si="334"/>
        <v>-6.6950955096997644</v>
      </c>
      <c r="L755" s="304">
        <f t="shared" ca="1" si="319"/>
        <v>847.07490725021933</v>
      </c>
      <c r="M755" s="306">
        <f t="shared" ca="1" si="335"/>
        <v>-1.532842154347517</v>
      </c>
      <c r="N755" s="304">
        <f t="shared" ca="1" si="336"/>
        <v>-87.825386103853432</v>
      </c>
      <c r="P755" s="310">
        <f t="shared" ca="1" si="337"/>
        <v>23</v>
      </c>
      <c r="Q755" s="304">
        <f t="shared" ca="1" si="338"/>
        <v>0</v>
      </c>
      <c r="R755" s="306">
        <f t="shared" ca="1" si="339"/>
        <v>0</v>
      </c>
      <c r="S755" s="307">
        <f t="shared" ca="1" si="340"/>
        <v>4.5130000000000043</v>
      </c>
      <c r="T755" s="304">
        <f t="shared" ca="1" si="320"/>
        <v>44.272530000000046</v>
      </c>
      <c r="U755" s="311">
        <f t="shared" ca="1" si="321"/>
        <v>0</v>
      </c>
      <c r="V755" s="306">
        <f t="shared" ca="1" si="322"/>
        <v>1.2258204238407366</v>
      </c>
      <c r="W755" s="304">
        <f t="shared" ca="1" si="323"/>
        <v>44.651547379561997</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-9.1039339600616387E-2</v>
      </c>
      <c r="AH755" s="304">
        <f t="shared" ca="1" si="347"/>
        <v>-9.8939743142036267</v>
      </c>
    </row>
    <row r="756" spans="1:34" x14ac:dyDescent="0.2">
      <c r="A756" s="347">
        <f t="shared" ca="1" si="325"/>
        <v>1E-4</v>
      </c>
      <c r="B756" s="304">
        <f t="shared" ca="1" si="326"/>
        <v>42.314900000000826</v>
      </c>
      <c r="D756" s="306">
        <f t="shared" ca="1" si="327"/>
        <v>-0.3754278043281829</v>
      </c>
      <c r="E756" s="307">
        <f t="shared" ca="1" si="328"/>
        <v>7.6858084258839554E-2</v>
      </c>
      <c r="F756" s="304">
        <f t="shared" ca="1" si="329"/>
        <v>0.3832143021582301</v>
      </c>
      <c r="G756" s="306">
        <f t="shared" ca="1" si="330"/>
        <v>4.1450632525138191</v>
      </c>
      <c r="H756" s="307">
        <f t="shared" ca="1" si="331"/>
        <v>-109.1608558292388</v>
      </c>
      <c r="I756" s="304">
        <f t="shared" ca="1" si="332"/>
        <v>109.23952578961151</v>
      </c>
      <c r="J756" s="306">
        <f t="shared" ca="1" si="333"/>
        <v>847.0484485488912</v>
      </c>
      <c r="K756" s="307">
        <f t="shared" ca="1" si="334"/>
        <v>-6.706011595666979</v>
      </c>
      <c r="L756" s="304">
        <f t="shared" ca="1" si="319"/>
        <v>847.07499359891665</v>
      </c>
      <c r="M756" s="306">
        <f t="shared" ca="1" si="335"/>
        <v>-1.5328424951042567</v>
      </c>
      <c r="N756" s="304">
        <f t="shared" ca="1" si="336"/>
        <v>-87.825405627776462</v>
      </c>
      <c r="P756" s="310">
        <f t="shared" ca="1" si="337"/>
        <v>23</v>
      </c>
      <c r="Q756" s="304">
        <f t="shared" ca="1" si="338"/>
        <v>0</v>
      </c>
      <c r="R756" s="306">
        <f t="shared" ca="1" si="339"/>
        <v>0</v>
      </c>
      <c r="S756" s="307">
        <f t="shared" ca="1" si="340"/>
        <v>4.5130000000000043</v>
      </c>
      <c r="T756" s="304">
        <f t="shared" ca="1" si="320"/>
        <v>44.272530000000046</v>
      </c>
      <c r="U756" s="311">
        <f t="shared" ca="1" si="321"/>
        <v>0</v>
      </c>
      <c r="V756" s="306">
        <f t="shared" ca="1" si="322"/>
        <v>1.2258217619577301</v>
      </c>
      <c r="W756" s="304">
        <f t="shared" ca="1" si="323"/>
        <v>44.651588678419415</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-9.104836399856886E-2</v>
      </c>
      <c r="AH756" s="304">
        <f t="shared" ca="1" si="347"/>
        <v>-9.8939834654469205</v>
      </c>
    </row>
    <row r="757" spans="1:34" x14ac:dyDescent="0.2">
      <c r="A757" s="347">
        <f t="shared" ca="1" si="325"/>
        <v>1E-4</v>
      </c>
      <c r="B757" s="304">
        <f t="shared" ca="1" si="326"/>
        <v>42.315000000000829</v>
      </c>
      <c r="D757" s="306">
        <f t="shared" ca="1" si="327"/>
        <v>-0.37542478255008604</v>
      </c>
      <c r="E757" s="307">
        <f t="shared" ca="1" si="328"/>
        <v>7.6867356684967802E-2</v>
      </c>
      <c r="F757" s="304">
        <f t="shared" ca="1" si="329"/>
        <v>0.38321320159476951</v>
      </c>
      <c r="G757" s="306">
        <f t="shared" ca="1" si="330"/>
        <v>4.1450257100355641</v>
      </c>
      <c r="H757" s="307">
        <f t="shared" ca="1" si="331"/>
        <v>-109.16084814250313</v>
      </c>
      <c r="I757" s="304">
        <f t="shared" ca="1" si="332"/>
        <v>109.23951668387903</v>
      </c>
      <c r="J757" s="306">
        <f t="shared" ca="1" si="333"/>
        <v>847.0484485488912</v>
      </c>
      <c r="K757" s="307">
        <f t="shared" ca="1" si="334"/>
        <v>-6.7169276808655658</v>
      </c>
      <c r="L757" s="304">
        <f t="shared" ca="1" si="319"/>
        <v>847.07508008827267</v>
      </c>
      <c r="M757" s="306">
        <f t="shared" ca="1" si="335"/>
        <v>-1.5328428358579671</v>
      </c>
      <c r="N757" s="304">
        <f t="shared" ca="1" si="336"/>
        <v>-87.82542515152592</v>
      </c>
      <c r="P757" s="310">
        <f t="shared" ca="1" si="337"/>
        <v>23</v>
      </c>
      <c r="Q757" s="304">
        <f t="shared" ca="1" si="338"/>
        <v>0</v>
      </c>
      <c r="R757" s="306">
        <f t="shared" ca="1" si="339"/>
        <v>0</v>
      </c>
      <c r="S757" s="307">
        <f t="shared" ca="1" si="340"/>
        <v>4.5130000000000043</v>
      </c>
      <c r="T757" s="304">
        <f t="shared" ca="1" si="320"/>
        <v>44.272530000000046</v>
      </c>
      <c r="U757" s="311">
        <f t="shared" ca="1" si="321"/>
        <v>0</v>
      </c>
      <c r="V757" s="306">
        <f t="shared" ca="1" si="322"/>
        <v>1.2258231000760906</v>
      </c>
      <c r="W757" s="304">
        <f t="shared" ca="1" si="323"/>
        <v>44.651629976573282</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-9.1057388242889559E-2</v>
      </c>
      <c r="AH757" s="304">
        <f t="shared" ca="1" si="347"/>
        <v>-9.8939926165343177</v>
      </c>
    </row>
    <row r="758" spans="1:34" x14ac:dyDescent="0.2">
      <c r="A758" s="347">
        <f t="shared" ca="1" si="325"/>
        <v>1E-4</v>
      </c>
      <c r="B758" s="304">
        <f t="shared" ca="1" si="326"/>
        <v>42.315100000000832</v>
      </c>
      <c r="D758" s="306">
        <f t="shared" ca="1" si="327"/>
        <v>-0.37542176078974898</v>
      </c>
      <c r="E758" s="307">
        <f t="shared" ca="1" si="328"/>
        <v>7.6876628953263193E-2</v>
      </c>
      <c r="F758" s="304">
        <f t="shared" ca="1" si="329"/>
        <v>0.38321210126207289</v>
      </c>
      <c r="G758" s="306">
        <f t="shared" ca="1" si="330"/>
        <v>4.1449881678594851</v>
      </c>
      <c r="H758" s="307">
        <f t="shared" ca="1" si="331"/>
        <v>-109.16084045484023</v>
      </c>
      <c r="I758" s="304">
        <f t="shared" ca="1" si="332"/>
        <v>109.23950757724413</v>
      </c>
      <c r="J758" s="306">
        <f t="shared" ca="1" si="333"/>
        <v>847.0484485488912</v>
      </c>
      <c r="K758" s="307">
        <f t="shared" ca="1" si="334"/>
        <v>-6.7278437652954333</v>
      </c>
      <c r="L758" s="304">
        <f t="shared" ca="1" si="319"/>
        <v>847.07516671828705</v>
      </c>
      <c r="M758" s="306">
        <f t="shared" ca="1" si="335"/>
        <v>-1.5328431766086479</v>
      </c>
      <c r="N758" s="304">
        <f t="shared" ca="1" si="336"/>
        <v>-87.825444675101792</v>
      </c>
      <c r="P758" s="310">
        <f t="shared" ca="1" si="337"/>
        <v>23</v>
      </c>
      <c r="Q758" s="304">
        <f t="shared" ca="1" si="338"/>
        <v>0</v>
      </c>
      <c r="R758" s="306">
        <f t="shared" ca="1" si="339"/>
        <v>0</v>
      </c>
      <c r="S758" s="307">
        <f t="shared" ca="1" si="340"/>
        <v>4.5130000000000043</v>
      </c>
      <c r="T758" s="304">
        <f t="shared" ca="1" si="320"/>
        <v>44.272530000000046</v>
      </c>
      <c r="U758" s="311">
        <f t="shared" ca="1" si="321"/>
        <v>0</v>
      </c>
      <c r="V758" s="306">
        <f t="shared" ca="1" si="322"/>
        <v>1.2258244381958177</v>
      </c>
      <c r="W758" s="304">
        <f t="shared" ca="1" si="323"/>
        <v>44.651671274023549</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-9.106641233358026E-2</v>
      </c>
      <c r="AH758" s="304">
        <f t="shared" ca="1" si="347"/>
        <v>-9.8940017674658183</v>
      </c>
    </row>
    <row r="759" spans="1:34" x14ac:dyDescent="0.2">
      <c r="A759" s="347">
        <f t="shared" ca="1" si="325"/>
        <v>1E-4</v>
      </c>
      <c r="B759" s="304">
        <f t="shared" ca="1" si="326"/>
        <v>42.315200000000836</v>
      </c>
      <c r="D759" s="306">
        <f t="shared" ca="1" si="327"/>
        <v>-0.37541873904717382</v>
      </c>
      <c r="E759" s="307">
        <f t="shared" ca="1" si="328"/>
        <v>7.6885901063720397E-2</v>
      </c>
      <c r="F759" s="304">
        <f t="shared" ca="1" si="329"/>
        <v>0.38321100116013135</v>
      </c>
      <c r="G759" s="306">
        <f t="shared" ca="1" si="330"/>
        <v>4.1449506259855804</v>
      </c>
      <c r="H759" s="307">
        <f t="shared" ca="1" si="331"/>
        <v>-109.16083276625012</v>
      </c>
      <c r="I759" s="304">
        <f t="shared" ca="1" si="332"/>
        <v>109.23949846970685</v>
      </c>
      <c r="J759" s="306">
        <f t="shared" ca="1" si="333"/>
        <v>847.0484485488912</v>
      </c>
      <c r="K759" s="307">
        <f t="shared" ca="1" si="334"/>
        <v>-6.7387598489564882</v>
      </c>
      <c r="L759" s="304">
        <f t="shared" ca="1" si="319"/>
        <v>847.07525348895979</v>
      </c>
      <c r="M759" s="306">
        <f t="shared" ca="1" si="335"/>
        <v>-1.5328435173562993</v>
      </c>
      <c r="N759" s="304">
        <f t="shared" ca="1" si="336"/>
        <v>-87.825464198504108</v>
      </c>
      <c r="P759" s="310">
        <f t="shared" ca="1" si="337"/>
        <v>23</v>
      </c>
      <c r="Q759" s="304">
        <f t="shared" ca="1" si="338"/>
        <v>0</v>
      </c>
      <c r="R759" s="306">
        <f t="shared" ca="1" si="339"/>
        <v>0</v>
      </c>
      <c r="S759" s="307">
        <f t="shared" ca="1" si="340"/>
        <v>4.5130000000000043</v>
      </c>
      <c r="T759" s="304">
        <f t="shared" ca="1" si="320"/>
        <v>44.272530000000046</v>
      </c>
      <c r="U759" s="311">
        <f t="shared" ca="1" si="321"/>
        <v>0</v>
      </c>
      <c r="V759" s="306">
        <f t="shared" ca="1" si="322"/>
        <v>1.2258257763169114</v>
      </c>
      <c r="W759" s="304">
        <f t="shared" ca="1" si="323"/>
        <v>44.651712570770286</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-9.1075436270632082E-2</v>
      </c>
      <c r="AH759" s="304">
        <f t="shared" ca="1" si="347"/>
        <v>-9.8940109182414151</v>
      </c>
    </row>
    <row r="760" spans="1:34" x14ac:dyDescent="0.2">
      <c r="A760" s="347">
        <f t="shared" ca="1" si="325"/>
        <v>1E-4</v>
      </c>
      <c r="B760" s="304">
        <f t="shared" ca="1" si="326"/>
        <v>42.315300000000839</v>
      </c>
      <c r="D760" s="306">
        <f t="shared" ca="1" si="327"/>
        <v>-0.37541571732235923</v>
      </c>
      <c r="E760" s="307">
        <f t="shared" ca="1" si="328"/>
        <v>7.6895173016348295E-2</v>
      </c>
      <c r="F760" s="304">
        <f t="shared" ca="1" si="329"/>
        <v>0.38320990128893545</v>
      </c>
      <c r="G760" s="306">
        <f t="shared" ca="1" si="330"/>
        <v>4.1449130844138482</v>
      </c>
      <c r="H760" s="307">
        <f t="shared" ca="1" si="331"/>
        <v>-109.16082507673282</v>
      </c>
      <c r="I760" s="304">
        <f t="shared" ca="1" si="332"/>
        <v>109.23948936126719</v>
      </c>
      <c r="J760" s="306">
        <f t="shared" ca="1" si="333"/>
        <v>847.0484485488912</v>
      </c>
      <c r="K760" s="307">
        <f t="shared" ca="1" si="334"/>
        <v>-6.7496759318486372</v>
      </c>
      <c r="L760" s="304">
        <f t="shared" ca="1" si="319"/>
        <v>847.07534040029077</v>
      </c>
      <c r="M760" s="306">
        <f t="shared" ca="1" si="335"/>
        <v>-1.5328438581009214</v>
      </c>
      <c r="N760" s="304">
        <f t="shared" ca="1" si="336"/>
        <v>-87.825483721732837</v>
      </c>
      <c r="P760" s="310">
        <f t="shared" ca="1" si="337"/>
        <v>23</v>
      </c>
      <c r="Q760" s="304">
        <f t="shared" ca="1" si="338"/>
        <v>0</v>
      </c>
      <c r="R760" s="306">
        <f t="shared" ca="1" si="339"/>
        <v>0</v>
      </c>
      <c r="S760" s="307">
        <f t="shared" ca="1" si="340"/>
        <v>4.5130000000000043</v>
      </c>
      <c r="T760" s="304">
        <f t="shared" ca="1" si="320"/>
        <v>44.272530000000046</v>
      </c>
      <c r="U760" s="311">
        <f t="shared" ca="1" si="321"/>
        <v>0</v>
      </c>
      <c r="V760" s="306">
        <f t="shared" ca="1" si="322"/>
        <v>1.2258271144393729</v>
      </c>
      <c r="W760" s="304">
        <f t="shared" ca="1" si="323"/>
        <v>44.651753866813507</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-9.1084460054061012E-2</v>
      </c>
      <c r="AH760" s="304">
        <f t="shared" ca="1" si="347"/>
        <v>-9.8940200688611224</v>
      </c>
    </row>
    <row r="761" spans="1:34" x14ac:dyDescent="0.2">
      <c r="A761" s="347">
        <f t="shared" ca="1" si="325"/>
        <v>1E-4</v>
      </c>
      <c r="B761" s="304">
        <f t="shared" ca="1" si="326"/>
        <v>42.315400000000842</v>
      </c>
      <c r="D761" s="306">
        <f t="shared" ca="1" si="327"/>
        <v>-0.37541269561530549</v>
      </c>
      <c r="E761" s="307">
        <f t="shared" ca="1" si="328"/>
        <v>7.6904444811153994E-2</v>
      </c>
      <c r="F761" s="304">
        <f t="shared" ca="1" si="329"/>
        <v>0.38320880164847709</v>
      </c>
      <c r="G761" s="306">
        <f t="shared" ca="1" si="330"/>
        <v>4.1448755431442867</v>
      </c>
      <c r="H761" s="307">
        <f t="shared" ca="1" si="331"/>
        <v>-109.16081738628834</v>
      </c>
      <c r="I761" s="304">
        <f t="shared" ca="1" si="332"/>
        <v>109.23948025192516</v>
      </c>
      <c r="J761" s="306">
        <f t="shared" ca="1" si="333"/>
        <v>847.0484485488912</v>
      </c>
      <c r="K761" s="307">
        <f t="shared" ca="1" si="334"/>
        <v>-6.7605920139717881</v>
      </c>
      <c r="L761" s="304">
        <f t="shared" ca="1" si="319"/>
        <v>847.07542745228</v>
      </c>
      <c r="M761" s="306">
        <f t="shared" ca="1" si="335"/>
        <v>-1.5328441988425139</v>
      </c>
      <c r="N761" s="304">
        <f t="shared" ca="1" si="336"/>
        <v>-87.825503244787996</v>
      </c>
      <c r="P761" s="310">
        <f t="shared" ca="1" si="337"/>
        <v>23</v>
      </c>
      <c r="Q761" s="304">
        <f t="shared" ca="1" si="338"/>
        <v>0</v>
      </c>
      <c r="R761" s="306">
        <f t="shared" ca="1" si="339"/>
        <v>0</v>
      </c>
      <c r="S761" s="307">
        <f t="shared" ca="1" si="340"/>
        <v>4.5130000000000043</v>
      </c>
      <c r="T761" s="304">
        <f t="shared" ca="1" si="320"/>
        <v>44.272530000000046</v>
      </c>
      <c r="U761" s="311">
        <f t="shared" ca="1" si="321"/>
        <v>0</v>
      </c>
      <c r="V761" s="306">
        <f t="shared" ca="1" si="322"/>
        <v>1.2258284525632008</v>
      </c>
      <c r="W761" s="304">
        <f t="shared" ca="1" si="323"/>
        <v>44.651795162153185</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-9.1093483683868826E-2</v>
      </c>
      <c r="AH761" s="304">
        <f t="shared" ca="1" si="347"/>
        <v>-9.8940292193249419</v>
      </c>
    </row>
    <row r="762" spans="1:34" x14ac:dyDescent="0.2">
      <c r="A762" s="347">
        <f t="shared" ca="1" si="325"/>
        <v>1E-4</v>
      </c>
      <c r="B762" s="304">
        <f t="shared" ca="1" si="326"/>
        <v>42.315500000000846</v>
      </c>
      <c r="D762" s="306">
        <f t="shared" ca="1" si="327"/>
        <v>-0.37540967392601488</v>
      </c>
      <c r="E762" s="307">
        <f t="shared" ca="1" si="328"/>
        <v>7.6913716448132163E-2</v>
      </c>
      <c r="F762" s="304">
        <f t="shared" ca="1" si="329"/>
        <v>0.38320770223874739</v>
      </c>
      <c r="G762" s="306">
        <f t="shared" ca="1" si="330"/>
        <v>4.1448380021768942</v>
      </c>
      <c r="H762" s="307">
        <f t="shared" ca="1" si="331"/>
        <v>-109.16080969491669</v>
      </c>
      <c r="I762" s="304">
        <f t="shared" ca="1" si="332"/>
        <v>109.23947114168078</v>
      </c>
      <c r="J762" s="306">
        <f t="shared" ca="1" si="333"/>
        <v>847.0484485488912</v>
      </c>
      <c r="K762" s="307">
        <f t="shared" ca="1" si="334"/>
        <v>-6.7715080953258484</v>
      </c>
      <c r="L762" s="304">
        <f t="shared" ca="1" si="319"/>
        <v>847.07551464492747</v>
      </c>
      <c r="M762" s="306">
        <f t="shared" ca="1" si="335"/>
        <v>-1.5328445395810772</v>
      </c>
      <c r="N762" s="304">
        <f t="shared" ca="1" si="336"/>
        <v>-87.825522767669597</v>
      </c>
      <c r="P762" s="310">
        <f t="shared" ca="1" si="337"/>
        <v>23</v>
      </c>
      <c r="Q762" s="304">
        <f t="shared" ca="1" si="338"/>
        <v>0</v>
      </c>
      <c r="R762" s="306">
        <f t="shared" ca="1" si="339"/>
        <v>0</v>
      </c>
      <c r="S762" s="307">
        <f t="shared" ca="1" si="340"/>
        <v>4.5130000000000043</v>
      </c>
      <c r="T762" s="304">
        <f t="shared" ca="1" si="320"/>
        <v>44.272530000000046</v>
      </c>
      <c r="U762" s="311">
        <f t="shared" ca="1" si="321"/>
        <v>0</v>
      </c>
      <c r="V762" s="306">
        <f t="shared" ca="1" si="322"/>
        <v>1.2258297906883959</v>
      </c>
      <c r="W762" s="304">
        <f t="shared" ca="1" si="323"/>
        <v>44.651836456789347</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-9.1102507160048418E-2</v>
      </c>
      <c r="AH762" s="304">
        <f t="shared" ca="1" si="347"/>
        <v>-9.8940383696328702</v>
      </c>
    </row>
    <row r="763" spans="1:34" x14ac:dyDescent="0.2">
      <c r="A763" s="347">
        <f t="shared" ca="1" si="325"/>
        <v>1E-4</v>
      </c>
      <c r="B763" s="304">
        <f t="shared" ca="1" si="326"/>
        <v>42.315600000000849</v>
      </c>
      <c r="D763" s="306">
        <f t="shared" ca="1" si="327"/>
        <v>-0.37540665225448333</v>
      </c>
      <c r="E763" s="307">
        <f t="shared" ca="1" si="328"/>
        <v>7.6922987927286357E-2</v>
      </c>
      <c r="F763" s="304">
        <f t="shared" ca="1" si="329"/>
        <v>0.38320660305973331</v>
      </c>
      <c r="G763" s="306">
        <f t="shared" ca="1" si="330"/>
        <v>4.1448004615116689</v>
      </c>
      <c r="H763" s="307">
        <f t="shared" ca="1" si="331"/>
        <v>-109.1608020026179</v>
      </c>
      <c r="I763" s="304">
        <f t="shared" ca="1" si="332"/>
        <v>109.23946203053407</v>
      </c>
      <c r="J763" s="306">
        <f t="shared" ca="1" si="333"/>
        <v>847.0484485488912</v>
      </c>
      <c r="K763" s="307">
        <f t="shared" ca="1" si="334"/>
        <v>-6.7824241759107249</v>
      </c>
      <c r="L763" s="304">
        <f t="shared" ca="1" si="319"/>
        <v>847.07560197823284</v>
      </c>
      <c r="M763" s="306">
        <f t="shared" ca="1" si="335"/>
        <v>-1.5328448803166113</v>
      </c>
      <c r="N763" s="304">
        <f t="shared" ca="1" si="336"/>
        <v>-87.825542290377626</v>
      </c>
      <c r="P763" s="310">
        <f t="shared" ca="1" si="337"/>
        <v>23</v>
      </c>
      <c r="Q763" s="304">
        <f t="shared" ca="1" si="338"/>
        <v>0</v>
      </c>
      <c r="R763" s="306">
        <f t="shared" ca="1" si="339"/>
        <v>0</v>
      </c>
      <c r="S763" s="307">
        <f t="shared" ca="1" si="340"/>
        <v>4.5130000000000043</v>
      </c>
      <c r="T763" s="304">
        <f t="shared" ca="1" si="320"/>
        <v>44.272530000000046</v>
      </c>
      <c r="U763" s="311">
        <f t="shared" ca="1" si="321"/>
        <v>0</v>
      </c>
      <c r="V763" s="306">
        <f t="shared" ca="1" si="322"/>
        <v>1.2258311288149577</v>
      </c>
      <c r="W763" s="304">
        <f t="shared" ca="1" si="323"/>
        <v>44.651877750721994</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-9.1111530482606895E-2</v>
      </c>
      <c r="AH763" s="304">
        <f t="shared" ca="1" si="347"/>
        <v>-9.8940475197849107</v>
      </c>
    </row>
    <row r="764" spans="1:34" x14ac:dyDescent="0.2">
      <c r="A764" s="347">
        <f t="shared" ca="1" si="325"/>
        <v>1E-4</v>
      </c>
      <c r="B764" s="304">
        <f t="shared" ca="1" si="326"/>
        <v>42.315700000000852</v>
      </c>
      <c r="D764" s="306">
        <f t="shared" ca="1" si="327"/>
        <v>-0.37540363060071347</v>
      </c>
      <c r="E764" s="307">
        <f t="shared" ca="1" si="328"/>
        <v>7.6932259248618351E-2</v>
      </c>
      <c r="F764" s="304">
        <f t="shared" ca="1" si="329"/>
        <v>0.3832055041114279</v>
      </c>
      <c r="G764" s="306">
        <f t="shared" ca="1" si="330"/>
        <v>4.144762921148609</v>
      </c>
      <c r="H764" s="307">
        <f t="shared" ca="1" si="331"/>
        <v>-109.16079430939197</v>
      </c>
      <c r="I764" s="304">
        <f t="shared" ca="1" si="332"/>
        <v>109.23945291848504</v>
      </c>
      <c r="J764" s="306">
        <f t="shared" ca="1" si="333"/>
        <v>847.0484485488912</v>
      </c>
      <c r="K764" s="307">
        <f t="shared" ca="1" si="334"/>
        <v>-6.7933402557263252</v>
      </c>
      <c r="L764" s="304">
        <f t="shared" ca="1" si="319"/>
        <v>847.07568945219623</v>
      </c>
      <c r="M764" s="306">
        <f t="shared" ca="1" si="335"/>
        <v>-1.5328452210491161</v>
      </c>
      <c r="N764" s="304">
        <f t="shared" ca="1" si="336"/>
        <v>-87.825561812912099</v>
      </c>
      <c r="P764" s="310">
        <f t="shared" ca="1" si="337"/>
        <v>23</v>
      </c>
      <c r="Q764" s="304">
        <f t="shared" ca="1" si="338"/>
        <v>0</v>
      </c>
      <c r="R764" s="306">
        <f t="shared" ca="1" si="339"/>
        <v>0</v>
      </c>
      <c r="S764" s="307">
        <f t="shared" ca="1" si="340"/>
        <v>4.5130000000000043</v>
      </c>
      <c r="T764" s="304">
        <f t="shared" ca="1" si="320"/>
        <v>44.272530000000046</v>
      </c>
      <c r="U764" s="311">
        <f t="shared" ca="1" si="321"/>
        <v>0</v>
      </c>
      <c r="V764" s="306">
        <f t="shared" ca="1" si="322"/>
        <v>1.2258324669428859</v>
      </c>
      <c r="W764" s="304">
        <f t="shared" ca="1" si="323"/>
        <v>44.651919043951118</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-9.1120553651547809E-2</v>
      </c>
      <c r="AH764" s="304">
        <f t="shared" ca="1" si="347"/>
        <v>-9.8940566697810652</v>
      </c>
    </row>
    <row r="765" spans="1:34" x14ac:dyDescent="0.2">
      <c r="A765" s="347">
        <f t="shared" ca="1" si="325"/>
        <v>1E-4</v>
      </c>
      <c r="B765" s="304">
        <f t="shared" ca="1" si="326"/>
        <v>42.315800000000856</v>
      </c>
      <c r="D765" s="306">
        <f t="shared" ca="1" si="327"/>
        <v>-0.37540060896470323</v>
      </c>
      <c r="E765" s="307">
        <f t="shared" ca="1" si="328"/>
        <v>7.6941530412126369E-2</v>
      </c>
      <c r="F765" s="304">
        <f t="shared" ca="1" si="329"/>
        <v>0.38320440539381878</v>
      </c>
      <c r="G765" s="306">
        <f t="shared" ca="1" si="330"/>
        <v>4.1447253810877127</v>
      </c>
      <c r="H765" s="307">
        <f t="shared" ca="1" si="331"/>
        <v>-109.16078661523893</v>
      </c>
      <c r="I765" s="304">
        <f t="shared" ca="1" si="332"/>
        <v>109.23944380553372</v>
      </c>
      <c r="J765" s="306">
        <f t="shared" ca="1" si="333"/>
        <v>847.0484485488912</v>
      </c>
      <c r="K765" s="307">
        <f t="shared" ca="1" si="334"/>
        <v>-6.8042563347725569</v>
      </c>
      <c r="L765" s="304">
        <f t="shared" ca="1" si="319"/>
        <v>847.07577706681764</v>
      </c>
      <c r="M765" s="306">
        <f t="shared" ca="1" si="335"/>
        <v>-1.5328455617785917</v>
      </c>
      <c r="N765" s="304">
        <f t="shared" ca="1" si="336"/>
        <v>-87.825581335273</v>
      </c>
      <c r="P765" s="310">
        <f t="shared" ca="1" si="337"/>
        <v>23</v>
      </c>
      <c r="Q765" s="304">
        <f t="shared" ca="1" si="338"/>
        <v>0</v>
      </c>
      <c r="R765" s="306">
        <f t="shared" ca="1" si="339"/>
        <v>0</v>
      </c>
      <c r="S765" s="307">
        <f t="shared" ca="1" si="340"/>
        <v>4.5130000000000043</v>
      </c>
      <c r="T765" s="304">
        <f t="shared" ca="1" si="320"/>
        <v>44.272530000000046</v>
      </c>
      <c r="U765" s="311">
        <f t="shared" ca="1" si="321"/>
        <v>0</v>
      </c>
      <c r="V765" s="306">
        <f t="shared" ca="1" si="322"/>
        <v>1.225833805072182</v>
      </c>
      <c r="W765" s="304">
        <f t="shared" ca="1" si="323"/>
        <v>44.651960336476805</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-9.1129576666862278E-2</v>
      </c>
      <c r="AH765" s="304">
        <f t="shared" ca="1" si="347"/>
        <v>-9.894065819621332</v>
      </c>
    </row>
    <row r="766" spans="1:34" x14ac:dyDescent="0.2">
      <c r="A766" s="347">
        <f t="shared" ca="1" si="325"/>
        <v>1E-4</v>
      </c>
      <c r="B766" s="304">
        <f t="shared" ca="1" si="326"/>
        <v>42.315900000000859</v>
      </c>
      <c r="D766" s="306">
        <f t="shared" ca="1" si="327"/>
        <v>-0.37539758734645573</v>
      </c>
      <c r="E766" s="307">
        <f t="shared" ca="1" si="328"/>
        <v>7.695080141782995E-2</v>
      </c>
      <c r="F766" s="304">
        <f t="shared" ca="1" si="329"/>
        <v>0.38320330690690313</v>
      </c>
      <c r="G766" s="306">
        <f t="shared" ca="1" si="330"/>
        <v>4.1446878413289783</v>
      </c>
      <c r="H766" s="307">
        <f t="shared" ca="1" si="331"/>
        <v>-109.16077892015879</v>
      </c>
      <c r="I766" s="304">
        <f t="shared" ca="1" si="332"/>
        <v>109.23943469168012</v>
      </c>
      <c r="J766" s="306">
        <f t="shared" ca="1" si="333"/>
        <v>847.0484485488912</v>
      </c>
      <c r="K766" s="307">
        <f t="shared" ca="1" si="334"/>
        <v>-6.8151724130493267</v>
      </c>
      <c r="L766" s="304">
        <f t="shared" ca="1" si="319"/>
        <v>847.07586482209672</v>
      </c>
      <c r="M766" s="306">
        <f t="shared" ca="1" si="335"/>
        <v>-1.532845902505038</v>
      </c>
      <c r="N766" s="304">
        <f t="shared" ca="1" si="336"/>
        <v>-87.825600857460344</v>
      </c>
      <c r="P766" s="310">
        <f t="shared" ca="1" si="337"/>
        <v>23</v>
      </c>
      <c r="Q766" s="304">
        <f t="shared" ca="1" si="338"/>
        <v>0</v>
      </c>
      <c r="R766" s="306">
        <f t="shared" ca="1" si="339"/>
        <v>0</v>
      </c>
      <c r="S766" s="307">
        <f t="shared" ca="1" si="340"/>
        <v>4.5130000000000043</v>
      </c>
      <c r="T766" s="304">
        <f t="shared" ca="1" si="320"/>
        <v>44.272530000000046</v>
      </c>
      <c r="U766" s="311">
        <f t="shared" ca="1" si="321"/>
        <v>0</v>
      </c>
      <c r="V766" s="306">
        <f t="shared" ca="1" si="322"/>
        <v>1.2258351432028443</v>
      </c>
      <c r="W766" s="304">
        <f t="shared" ca="1" si="323"/>
        <v>44.652001628298983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-9.1138599528578723E-2</v>
      </c>
      <c r="AH766" s="304">
        <f t="shared" ca="1" si="347"/>
        <v>-9.8940749693057306</v>
      </c>
    </row>
    <row r="767" spans="1:34" x14ac:dyDescent="0.2">
      <c r="A767" s="347">
        <f t="shared" ca="1" si="325"/>
        <v>1E-4</v>
      </c>
      <c r="B767" s="304">
        <f t="shared" ca="1" si="326"/>
        <v>42.316000000000862</v>
      </c>
      <c r="D767" s="306">
        <f t="shared" ca="1" si="327"/>
        <v>-0.37539456574596847</v>
      </c>
      <c r="E767" s="307">
        <f t="shared" ca="1" si="328"/>
        <v>7.6960072265709556E-2</v>
      </c>
      <c r="F767" s="304">
        <f t="shared" ca="1" si="329"/>
        <v>0.38320220865066462</v>
      </c>
      <c r="G767" s="306">
        <f t="shared" ca="1" si="330"/>
        <v>4.1446503018724039</v>
      </c>
      <c r="H767" s="307">
        <f t="shared" ca="1" si="331"/>
        <v>-109.16077122415156</v>
      </c>
      <c r="I767" s="304">
        <f t="shared" ca="1" si="332"/>
        <v>109.23942557692422</v>
      </c>
      <c r="J767" s="306">
        <f t="shared" ca="1" si="333"/>
        <v>847.0484485488912</v>
      </c>
      <c r="K767" s="307">
        <f t="shared" ca="1" si="334"/>
        <v>-6.8260884905565424</v>
      </c>
      <c r="L767" s="304">
        <f t="shared" ca="1" si="319"/>
        <v>847.0759527180337</v>
      </c>
      <c r="M767" s="306">
        <f t="shared" ca="1" si="335"/>
        <v>-1.5328462432284551</v>
      </c>
      <c r="N767" s="304">
        <f t="shared" ca="1" si="336"/>
        <v>-87.825620379474117</v>
      </c>
      <c r="P767" s="310">
        <f t="shared" ca="1" si="337"/>
        <v>23</v>
      </c>
      <c r="Q767" s="304">
        <f t="shared" ca="1" si="338"/>
        <v>0</v>
      </c>
      <c r="R767" s="306">
        <f t="shared" ca="1" si="339"/>
        <v>0</v>
      </c>
      <c r="S767" s="307">
        <f t="shared" ca="1" si="340"/>
        <v>4.5130000000000043</v>
      </c>
      <c r="T767" s="304">
        <f t="shared" ca="1" si="320"/>
        <v>44.272530000000046</v>
      </c>
      <c r="U767" s="311">
        <f t="shared" ca="1" si="321"/>
        <v>0</v>
      </c>
      <c r="V767" s="306">
        <f t="shared" ca="1" si="322"/>
        <v>1.2258364813348741</v>
      </c>
      <c r="W767" s="304">
        <f t="shared" ca="1" si="323"/>
        <v>44.652042919417696</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-9.1147622236672277E-2</v>
      </c>
      <c r="AH767" s="304">
        <f t="shared" ca="1" si="347"/>
        <v>-9.8940841188342432</v>
      </c>
    </row>
    <row r="768" spans="1:34" x14ac:dyDescent="0.2">
      <c r="A768" s="347">
        <f t="shared" ca="1" si="325"/>
        <v>1E-4</v>
      </c>
      <c r="B768" s="304">
        <f t="shared" ca="1" si="326"/>
        <v>42.316100000000866</v>
      </c>
      <c r="D768" s="306">
        <f t="shared" ca="1" si="327"/>
        <v>-0.37539154416324416</v>
      </c>
      <c r="E768" s="307">
        <f t="shared" ca="1" si="328"/>
        <v>7.6969342955779396E-2</v>
      </c>
      <c r="F768" s="304">
        <f t="shared" ca="1" si="329"/>
        <v>0.38320111062509887</v>
      </c>
      <c r="G768" s="306">
        <f t="shared" ca="1" si="330"/>
        <v>4.1446127627179878</v>
      </c>
      <c r="H768" s="307">
        <f t="shared" ca="1" si="331"/>
        <v>-109.16076352721727</v>
      </c>
      <c r="I768" s="304">
        <f t="shared" ca="1" si="332"/>
        <v>109.2394164612661</v>
      </c>
      <c r="J768" s="306">
        <f t="shared" ca="1" si="333"/>
        <v>847.0484485488912</v>
      </c>
      <c r="K768" s="307">
        <f t="shared" ca="1" si="334"/>
        <v>-6.8370045672941107</v>
      </c>
      <c r="L768" s="304">
        <f t="shared" ca="1" si="319"/>
        <v>847.07604075462825</v>
      </c>
      <c r="M768" s="306">
        <f t="shared" ca="1" si="335"/>
        <v>-1.532846583948843</v>
      </c>
      <c r="N768" s="304">
        <f t="shared" ca="1" si="336"/>
        <v>-87.825639901314347</v>
      </c>
      <c r="P768" s="310">
        <f t="shared" ca="1" si="337"/>
        <v>23</v>
      </c>
      <c r="Q768" s="304">
        <f t="shared" ca="1" si="338"/>
        <v>0</v>
      </c>
      <c r="R768" s="306">
        <f t="shared" ca="1" si="339"/>
        <v>0</v>
      </c>
      <c r="S768" s="307">
        <f t="shared" ca="1" si="340"/>
        <v>4.5130000000000043</v>
      </c>
      <c r="T768" s="304">
        <f t="shared" ca="1" si="320"/>
        <v>44.272530000000046</v>
      </c>
      <c r="U768" s="311">
        <f t="shared" ca="1" si="321"/>
        <v>0</v>
      </c>
      <c r="V768" s="306">
        <f t="shared" ca="1" si="322"/>
        <v>1.22583781946827</v>
      </c>
      <c r="W768" s="304">
        <f t="shared" ca="1" si="323"/>
        <v>44.652084209832957</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-9.1156644791155372E-2</v>
      </c>
      <c r="AH768" s="304">
        <f t="shared" ca="1" si="347"/>
        <v>-9.8940932682068805</v>
      </c>
    </row>
    <row r="769" spans="1:34" x14ac:dyDescent="0.2">
      <c r="A769" s="347">
        <f t="shared" ca="1" si="325"/>
        <v>1E-4</v>
      </c>
      <c r="B769" s="304">
        <f t="shared" ca="1" si="326"/>
        <v>42.316200000000869</v>
      </c>
      <c r="D769" s="306">
        <f t="shared" ca="1" si="327"/>
        <v>-0.37538852259828104</v>
      </c>
      <c r="E769" s="307">
        <f t="shared" ca="1" si="328"/>
        <v>7.6978613488041248E-2</v>
      </c>
      <c r="F769" s="304">
        <f t="shared" ca="1" si="329"/>
        <v>0.38320001283019473</v>
      </c>
      <c r="G769" s="306">
        <f t="shared" ca="1" si="330"/>
        <v>4.1445752238657283</v>
      </c>
      <c r="H769" s="307">
        <f t="shared" ca="1" si="331"/>
        <v>-109.16075582935592</v>
      </c>
      <c r="I769" s="304">
        <f t="shared" ca="1" si="332"/>
        <v>109.23940734470571</v>
      </c>
      <c r="J769" s="306">
        <f t="shared" ca="1" si="333"/>
        <v>847.0484485488912</v>
      </c>
      <c r="K769" s="307">
        <f t="shared" ca="1" si="334"/>
        <v>-6.8479206432619391</v>
      </c>
      <c r="L769" s="304">
        <f t="shared" ca="1" si="319"/>
        <v>847.07612893188059</v>
      </c>
      <c r="M769" s="306">
        <f t="shared" ca="1" si="335"/>
        <v>-1.532846924666202</v>
      </c>
      <c r="N769" s="304">
        <f t="shared" ca="1" si="336"/>
        <v>-87.825659422981019</v>
      </c>
      <c r="P769" s="310">
        <f t="shared" ca="1" si="337"/>
        <v>23</v>
      </c>
      <c r="Q769" s="304">
        <f t="shared" ca="1" si="338"/>
        <v>0</v>
      </c>
      <c r="R769" s="306">
        <f t="shared" ca="1" si="339"/>
        <v>0</v>
      </c>
      <c r="S769" s="307">
        <f t="shared" ca="1" si="340"/>
        <v>4.5130000000000043</v>
      </c>
      <c r="T769" s="304">
        <f t="shared" ca="1" si="320"/>
        <v>44.272530000000046</v>
      </c>
      <c r="U769" s="311">
        <f t="shared" ca="1" si="321"/>
        <v>0</v>
      </c>
      <c r="V769" s="306">
        <f t="shared" ca="1" si="322"/>
        <v>1.2258391576030332</v>
      </c>
      <c r="W769" s="304">
        <f t="shared" ca="1" si="323"/>
        <v>44.652125499544759</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-9.1165667192033339E-2</v>
      </c>
      <c r="AH769" s="304">
        <f t="shared" ca="1" si="347"/>
        <v>-9.894102417423646</v>
      </c>
    </row>
    <row r="770" spans="1:34" x14ac:dyDescent="0.2">
      <c r="A770" s="347">
        <f t="shared" ca="1" si="325"/>
        <v>1E-4</v>
      </c>
      <c r="B770" s="304">
        <f t="shared" ca="1" si="326"/>
        <v>42.316300000000872</v>
      </c>
      <c r="D770" s="306">
        <f t="shared" ca="1" si="327"/>
        <v>-0.3753855010510771</v>
      </c>
      <c r="E770" s="307">
        <f t="shared" ca="1" si="328"/>
        <v>7.6987883862493334E-2</v>
      </c>
      <c r="F770" s="304">
        <f t="shared" ca="1" si="329"/>
        <v>0.38319891526593985</v>
      </c>
      <c r="G770" s="306">
        <f t="shared" ca="1" si="330"/>
        <v>4.1445376853156235</v>
      </c>
      <c r="H770" s="307">
        <f t="shared" ca="1" si="331"/>
        <v>-109.16074813056754</v>
      </c>
      <c r="I770" s="304">
        <f t="shared" ca="1" si="332"/>
        <v>109.23939822724311</v>
      </c>
      <c r="J770" s="306">
        <f t="shared" ca="1" si="333"/>
        <v>847.0484485488912</v>
      </c>
      <c r="K770" s="307">
        <f t="shared" ca="1" si="334"/>
        <v>-6.8588367184599353</v>
      </c>
      <c r="L770" s="304">
        <f t="shared" ca="1" si="319"/>
        <v>847.07621724979037</v>
      </c>
      <c r="M770" s="306">
        <f t="shared" ca="1" si="335"/>
        <v>-1.5328472653805316</v>
      </c>
      <c r="N770" s="304">
        <f t="shared" ca="1" si="336"/>
        <v>-87.82567894447412</v>
      </c>
      <c r="P770" s="310">
        <f t="shared" ca="1" si="337"/>
        <v>23</v>
      </c>
      <c r="Q770" s="304">
        <f t="shared" ca="1" si="338"/>
        <v>0</v>
      </c>
      <c r="R770" s="306">
        <f t="shared" ca="1" si="339"/>
        <v>0</v>
      </c>
      <c r="S770" s="307">
        <f t="shared" ca="1" si="340"/>
        <v>4.5130000000000043</v>
      </c>
      <c r="T770" s="304">
        <f t="shared" ca="1" si="320"/>
        <v>44.272530000000046</v>
      </c>
      <c r="U770" s="311">
        <f t="shared" ca="1" si="321"/>
        <v>0</v>
      </c>
      <c r="V770" s="306">
        <f t="shared" ca="1" si="322"/>
        <v>1.2258404957391633</v>
      </c>
      <c r="W770" s="304">
        <f t="shared" ca="1" si="323"/>
        <v>44.652166788553131</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-9.1174689439304402E-2</v>
      </c>
      <c r="AH770" s="304">
        <f t="shared" ca="1" si="347"/>
        <v>-9.894111566484538</v>
      </c>
    </row>
    <row r="771" spans="1:34" x14ac:dyDescent="0.2">
      <c r="A771" s="347">
        <f t="shared" ca="1" si="325"/>
        <v>1E-4</v>
      </c>
      <c r="B771" s="304">
        <f t="shared" ca="1" si="326"/>
        <v>42.316400000000876</v>
      </c>
      <c r="D771" s="306">
        <f t="shared" ca="1" si="327"/>
        <v>-0.37538247952163711</v>
      </c>
      <c r="E771" s="307">
        <f t="shared" ca="1" si="328"/>
        <v>7.6997154079139207E-2</v>
      </c>
      <c r="F771" s="304">
        <f t="shared" ca="1" si="329"/>
        <v>0.38319781793232982</v>
      </c>
      <c r="G771" s="306">
        <f t="shared" ca="1" si="330"/>
        <v>4.1445001470676717</v>
      </c>
      <c r="H771" s="307">
        <f t="shared" ca="1" si="331"/>
        <v>-109.16074043085213</v>
      </c>
      <c r="I771" s="304">
        <f t="shared" ca="1" si="332"/>
        <v>109.2393891088783</v>
      </c>
      <c r="J771" s="306">
        <f t="shared" ca="1" si="333"/>
        <v>847.0484485488912</v>
      </c>
      <c r="K771" s="307">
        <f t="shared" ca="1" si="334"/>
        <v>-6.869752792888006</v>
      </c>
      <c r="L771" s="304">
        <f t="shared" ca="1" si="319"/>
        <v>847.07630570835761</v>
      </c>
      <c r="M771" s="306">
        <f t="shared" ca="1" si="335"/>
        <v>-1.5328476060918323</v>
      </c>
      <c r="N771" s="304">
        <f t="shared" ca="1" si="336"/>
        <v>-87.825698465793693</v>
      </c>
      <c r="P771" s="310">
        <f t="shared" ca="1" si="337"/>
        <v>23</v>
      </c>
      <c r="Q771" s="304">
        <f t="shared" ca="1" si="338"/>
        <v>0</v>
      </c>
      <c r="R771" s="306">
        <f t="shared" ca="1" si="339"/>
        <v>0</v>
      </c>
      <c r="S771" s="307">
        <f t="shared" ca="1" si="340"/>
        <v>4.5130000000000043</v>
      </c>
      <c r="T771" s="304">
        <f t="shared" ca="1" si="320"/>
        <v>44.272530000000046</v>
      </c>
      <c r="U771" s="311">
        <f t="shared" ca="1" si="321"/>
        <v>0</v>
      </c>
      <c r="V771" s="306">
        <f t="shared" ca="1" si="322"/>
        <v>1.2258418338766601</v>
      </c>
      <c r="W771" s="304">
        <f t="shared" ca="1" si="323"/>
        <v>44.652208076858066</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-9.1183711532968559E-2</v>
      </c>
      <c r="AH771" s="304">
        <f t="shared" ca="1" si="347"/>
        <v>-9.8941207153895601</v>
      </c>
    </row>
    <row r="772" spans="1:34" x14ac:dyDescent="0.2">
      <c r="A772" s="347">
        <f t="shared" ca="1" si="325"/>
        <v>1E-4</v>
      </c>
      <c r="B772" s="304">
        <f t="shared" ca="1" si="326"/>
        <v>42.316500000000879</v>
      </c>
      <c r="D772" s="306">
        <f t="shared" ca="1" si="327"/>
        <v>-0.37537945800995703</v>
      </c>
      <c r="E772" s="307">
        <f t="shared" ca="1" si="328"/>
        <v>7.7006424137982421E-2</v>
      </c>
      <c r="F772" s="304">
        <f t="shared" ca="1" si="329"/>
        <v>0.38319672082935147</v>
      </c>
      <c r="G772" s="306">
        <f t="shared" ca="1" si="330"/>
        <v>4.144462609121871</v>
      </c>
      <c r="H772" s="307">
        <f t="shared" ca="1" si="331"/>
        <v>-109.16073273020972</v>
      </c>
      <c r="I772" s="304">
        <f t="shared" ca="1" si="332"/>
        <v>109.23937998961129</v>
      </c>
      <c r="J772" s="306">
        <f t="shared" ca="1" si="333"/>
        <v>847.0484485488912</v>
      </c>
      <c r="K772" s="307">
        <f t="shared" ca="1" si="334"/>
        <v>-6.8806688665460589</v>
      </c>
      <c r="L772" s="304">
        <f t="shared" ref="L772:L835" ca="1" si="348">SQRT(pos_x^2+pos_z^2)</f>
        <v>847.07639430758229</v>
      </c>
      <c r="M772" s="306">
        <f t="shared" ca="1" si="335"/>
        <v>-1.5328479468001039</v>
      </c>
      <c r="N772" s="304">
        <f t="shared" ca="1" si="336"/>
        <v>-87.825717986939694</v>
      </c>
      <c r="P772" s="310">
        <f t="shared" ca="1" si="337"/>
        <v>23</v>
      </c>
      <c r="Q772" s="304">
        <f t="shared" ca="1" si="338"/>
        <v>0</v>
      </c>
      <c r="R772" s="306">
        <f t="shared" ca="1" si="339"/>
        <v>0</v>
      </c>
      <c r="S772" s="307">
        <f t="shared" ca="1" si="340"/>
        <v>4.5130000000000043</v>
      </c>
      <c r="T772" s="304">
        <f t="shared" ref="T772:T835" ca="1" si="349">m*g</f>
        <v>44.272530000000046</v>
      </c>
      <c r="U772" s="311">
        <f t="shared" ref="U772:U835" ca="1" si="350">IF(pos_xz&lt;L_rampe,Poids*COS(Beta),0)</f>
        <v>0</v>
      </c>
      <c r="V772" s="306">
        <f t="shared" ref="V772:V835" ca="1" si="351">Rho_moyen*(20000-Alt_rampe-pos_z)/(20000+Alt_rampe+pos_z)</f>
        <v>1.2258431720155238</v>
      </c>
      <c r="W772" s="304">
        <f t="shared" ref="W772:W835" ca="1" si="352">1/2*Rho*Sref*Cx*vit_xz^2</f>
        <v>44.6522493644596</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-9.1192733473032916E-2</v>
      </c>
      <c r="AH772" s="304">
        <f t="shared" ca="1" si="347"/>
        <v>-9.8941298641387156</v>
      </c>
    </row>
    <row r="773" spans="1:34" x14ac:dyDescent="0.2">
      <c r="A773" s="347">
        <f t="shared" ref="A773:A836" ca="1" si="354">IF(B772+0.01&lt;=T_ini+ROUNDUP(Temps_fin_propu,0), 0.01, IF(K772&gt;0, 0.1, 0.0001))</f>
        <v>1E-4</v>
      </c>
      <c r="B773" s="304">
        <f t="shared" ref="B773:B836" ca="1" si="355">B772+pas</f>
        <v>42.316600000000882</v>
      </c>
      <c r="D773" s="306">
        <f t="shared" ref="D773:D836" ca="1" si="356">IF(AND(L772&lt;L_rampe,Poussee&lt;Poids*SIN(M772)),0,(-W772+Poussee)/m*COS(M772)-U772/m*SIN(M772))</f>
        <v>-0.37537643651603952</v>
      </c>
      <c r="E773" s="307">
        <f t="shared" ref="E773:E836" ca="1" si="357">IF(AND(L772&lt;L_rampe,Poussee&lt;Poids*SIN(M772)),0,(-W772+Poussee)/m*SIN(M772)+U772/m*COS(M772)-Poids/m)</f>
        <v>7.7015694039026528E-2</v>
      </c>
      <c r="F773" s="304">
        <f t="shared" ref="F773:F836" ca="1" si="358">SQRT(acc_x^2+acc_z^2)</f>
        <v>0.38319562395699824</v>
      </c>
      <c r="G773" s="306">
        <f t="shared" ref="G773:G836" ca="1" si="359">G772+acc_x*pas</f>
        <v>4.1444250714782198</v>
      </c>
      <c r="H773" s="307">
        <f t="shared" ref="H773:H836" ca="1" si="360">H772+acc_z*pas</f>
        <v>-109.16072502864031</v>
      </c>
      <c r="I773" s="304">
        <f t="shared" ref="I773:I836" ca="1" si="361">SQRT(vit_x^2+vit_z^2)</f>
        <v>109.23937086944211</v>
      </c>
      <c r="J773" s="306">
        <f t="shared" ref="J773:J836" ca="1" si="362">J772+0.5*(vit_x+G772)*pas*(K772&gt;=0)</f>
        <v>847.0484485488912</v>
      </c>
      <c r="K773" s="307">
        <f t="shared" ref="K773:K836" ca="1" si="363">K772+0.5*(vit_z+H772)*pas</f>
        <v>-6.8915849394340016</v>
      </c>
      <c r="L773" s="304">
        <f t="shared" ca="1" si="348"/>
        <v>847.07648304746419</v>
      </c>
      <c r="M773" s="306">
        <f t="shared" ref="M773:M836" ca="1" si="364">IF(AND(L772&gt;L_rampe,G773&gt;0),ATAN2(G773,H773),$M$4)</f>
        <v>-1.5328482875053466</v>
      </c>
      <c r="N773" s="304">
        <f t="shared" ref="N773:N836" ca="1" si="365">DEGREES(Beta)</f>
        <v>-87.825737507912166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4.5130000000000043</v>
      </c>
      <c r="T773" s="304">
        <f t="shared" ca="1" si="349"/>
        <v>44.272530000000046</v>
      </c>
      <c r="U773" s="311">
        <f t="shared" ca="1" si="350"/>
        <v>0</v>
      </c>
      <c r="V773" s="306">
        <f t="shared" ca="1" si="351"/>
        <v>1.225844510155754</v>
      </c>
      <c r="W773" s="304">
        <f t="shared" ca="1" si="352"/>
        <v>44.652290651357696</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-9.1201755259499251E-2</v>
      </c>
      <c r="AH773" s="304">
        <f t="shared" ref="AH773:AH836" ca="1" si="376">IF(AND(L772&lt;L_rampe,Poussee&lt;Poids*SIN(M772)), g*SIN(M772), (-W772+Poussee)/m)</f>
        <v>-9.8941390127320084</v>
      </c>
    </row>
    <row r="774" spans="1:34" x14ac:dyDescent="0.2">
      <c r="A774" s="347">
        <f t="shared" ca="1" si="354"/>
        <v>1E-4</v>
      </c>
      <c r="B774" s="304">
        <f t="shared" ca="1" si="355"/>
        <v>42.316700000000885</v>
      </c>
      <c r="D774" s="306">
        <f t="shared" ca="1" si="356"/>
        <v>-0.37537341503988231</v>
      </c>
      <c r="E774" s="307">
        <f t="shared" ca="1" si="357"/>
        <v>7.7024963782267974E-2</v>
      </c>
      <c r="F774" s="304">
        <f t="shared" ca="1" si="358"/>
        <v>0.38319452731525727</v>
      </c>
      <c r="G774" s="306">
        <f t="shared" ca="1" si="359"/>
        <v>4.1443875341367162</v>
      </c>
      <c r="H774" s="307">
        <f t="shared" ca="1" si="360"/>
        <v>-109.16071732614394</v>
      </c>
      <c r="I774" s="304">
        <f t="shared" ca="1" si="361"/>
        <v>109.23936174837077</v>
      </c>
      <c r="J774" s="306">
        <f t="shared" ca="1" si="362"/>
        <v>847.0484485488912</v>
      </c>
      <c r="K774" s="307">
        <f t="shared" ca="1" si="363"/>
        <v>-6.9025010115517409</v>
      </c>
      <c r="L774" s="304">
        <f t="shared" ca="1" si="348"/>
        <v>847.07657192800343</v>
      </c>
      <c r="M774" s="306">
        <f t="shared" ca="1" si="364"/>
        <v>-1.5328486282075602</v>
      </c>
      <c r="N774" s="304">
        <f t="shared" ca="1" si="365"/>
        <v>-87.825757028711067</v>
      </c>
      <c r="P774" s="310">
        <f t="shared" ca="1" si="366"/>
        <v>23</v>
      </c>
      <c r="Q774" s="304">
        <f t="shared" ca="1" si="367"/>
        <v>0</v>
      </c>
      <c r="R774" s="306">
        <f t="shared" ca="1" si="368"/>
        <v>0</v>
      </c>
      <c r="S774" s="307">
        <f t="shared" ca="1" si="369"/>
        <v>4.5130000000000043</v>
      </c>
      <c r="T774" s="304">
        <f t="shared" ca="1" si="349"/>
        <v>44.272530000000046</v>
      </c>
      <c r="U774" s="311">
        <f t="shared" ca="1" si="350"/>
        <v>0</v>
      </c>
      <c r="V774" s="306">
        <f t="shared" ca="1" si="351"/>
        <v>1.2258458482973515</v>
      </c>
      <c r="W774" s="304">
        <f t="shared" ca="1" si="352"/>
        <v>44.652331937552432</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-9.1210776892362233E-2</v>
      </c>
      <c r="AH774" s="304">
        <f t="shared" ca="1" si="376"/>
        <v>-9.8941481611694329</v>
      </c>
    </row>
    <row r="775" spans="1:34" x14ac:dyDescent="0.2">
      <c r="A775" s="347">
        <f t="shared" ca="1" si="354"/>
        <v>1E-4</v>
      </c>
      <c r="B775" s="304">
        <f t="shared" ca="1" si="355"/>
        <v>42.316800000000889</v>
      </c>
      <c r="D775" s="306">
        <f t="shared" ca="1" si="356"/>
        <v>-0.37537039358148849</v>
      </c>
      <c r="E775" s="307">
        <f t="shared" ca="1" si="357"/>
        <v>7.7034233367719196E-2</v>
      </c>
      <c r="F775" s="304">
        <f t="shared" ca="1" si="358"/>
        <v>0.38319343090412417</v>
      </c>
      <c r="G775" s="306">
        <f t="shared" ca="1" si="359"/>
        <v>4.1443499970973585</v>
      </c>
      <c r="H775" s="307">
        <f t="shared" ca="1" si="360"/>
        <v>-109.1607096227206</v>
      </c>
      <c r="I775" s="304">
        <f t="shared" ca="1" si="361"/>
        <v>109.23935262639726</v>
      </c>
      <c r="J775" s="306">
        <f t="shared" ca="1" si="362"/>
        <v>847.0484485488912</v>
      </c>
      <c r="K775" s="307">
        <f t="shared" ca="1" si="363"/>
        <v>-6.9134170828991843</v>
      </c>
      <c r="L775" s="304">
        <f t="shared" ca="1" si="348"/>
        <v>847.07666094919978</v>
      </c>
      <c r="M775" s="306">
        <f t="shared" ca="1" si="364"/>
        <v>-1.532848968906745</v>
      </c>
      <c r="N775" s="304">
        <f t="shared" ca="1" si="365"/>
        <v>-87.825776549336439</v>
      </c>
      <c r="P775" s="310">
        <f t="shared" ca="1" si="366"/>
        <v>23</v>
      </c>
      <c r="Q775" s="304">
        <f t="shared" ca="1" si="367"/>
        <v>0</v>
      </c>
      <c r="R775" s="306">
        <f t="shared" ca="1" si="368"/>
        <v>0</v>
      </c>
      <c r="S775" s="307">
        <f t="shared" ca="1" si="369"/>
        <v>4.5130000000000043</v>
      </c>
      <c r="T775" s="304">
        <f t="shared" ca="1" si="349"/>
        <v>44.272530000000046</v>
      </c>
      <c r="U775" s="311">
        <f t="shared" ca="1" si="350"/>
        <v>0</v>
      </c>
      <c r="V775" s="306">
        <f t="shared" ca="1" si="351"/>
        <v>1.2258471864403158</v>
      </c>
      <c r="W775" s="304">
        <f t="shared" ca="1" si="352"/>
        <v>44.652373223043746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-9.1219798371639627E-2</v>
      </c>
      <c r="AH775" s="304">
        <f t="shared" ca="1" si="376"/>
        <v>-9.8941573094510051</v>
      </c>
    </row>
    <row r="776" spans="1:34" x14ac:dyDescent="0.2">
      <c r="A776" s="347">
        <f t="shared" ca="1" si="354"/>
        <v>1E-4</v>
      </c>
      <c r="B776" s="304">
        <f t="shared" ca="1" si="355"/>
        <v>42.316900000000892</v>
      </c>
      <c r="D776" s="306">
        <f t="shared" ca="1" si="356"/>
        <v>-0.37536737214085347</v>
      </c>
      <c r="E776" s="307">
        <f t="shared" ca="1" si="357"/>
        <v>7.704350279537131E-2</v>
      </c>
      <c r="F776" s="304">
        <f t="shared" ca="1" si="358"/>
        <v>0.38319233472358283</v>
      </c>
      <c r="G776" s="306">
        <f t="shared" ca="1" si="359"/>
        <v>4.144312460360144</v>
      </c>
      <c r="H776" s="307">
        <f t="shared" ca="1" si="360"/>
        <v>-109.16070191837032</v>
      </c>
      <c r="I776" s="304">
        <f t="shared" ca="1" si="361"/>
        <v>109.23934350352162</v>
      </c>
      <c r="J776" s="306">
        <f t="shared" ca="1" si="362"/>
        <v>847.0484485488912</v>
      </c>
      <c r="K776" s="307">
        <f t="shared" ca="1" si="363"/>
        <v>-6.9243331534762387</v>
      </c>
      <c r="L776" s="304">
        <f t="shared" ca="1" si="348"/>
        <v>847.07675011105334</v>
      </c>
      <c r="M776" s="306">
        <f t="shared" ca="1" si="364"/>
        <v>-1.5328493096029008</v>
      </c>
      <c r="N776" s="304">
        <f t="shared" ca="1" si="365"/>
        <v>-87.825796069788268</v>
      </c>
      <c r="P776" s="310">
        <f t="shared" ca="1" si="366"/>
        <v>23</v>
      </c>
      <c r="Q776" s="304">
        <f t="shared" ca="1" si="367"/>
        <v>0</v>
      </c>
      <c r="R776" s="306">
        <f t="shared" ca="1" si="368"/>
        <v>0</v>
      </c>
      <c r="S776" s="307">
        <f t="shared" ca="1" si="369"/>
        <v>4.5130000000000043</v>
      </c>
      <c r="T776" s="304">
        <f t="shared" ca="1" si="349"/>
        <v>44.272530000000046</v>
      </c>
      <c r="U776" s="311">
        <f t="shared" ca="1" si="350"/>
        <v>0</v>
      </c>
      <c r="V776" s="306">
        <f t="shared" ca="1" si="351"/>
        <v>1.2258485245846464</v>
      </c>
      <c r="W776" s="304">
        <f t="shared" ca="1" si="352"/>
        <v>44.652414507831672</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-9.1228819697317221E-2</v>
      </c>
      <c r="AH776" s="304">
        <f t="shared" ca="1" si="376"/>
        <v>-9.8941664575767128</v>
      </c>
    </row>
    <row r="777" spans="1:34" x14ac:dyDescent="0.2">
      <c r="A777" s="347">
        <f t="shared" ca="1" si="354"/>
        <v>1E-4</v>
      </c>
      <c r="B777" s="304">
        <f t="shared" ca="1" si="355"/>
        <v>42.317000000000895</v>
      </c>
      <c r="D777" s="306">
        <f t="shared" ca="1" si="356"/>
        <v>-0.37536435071798202</v>
      </c>
      <c r="E777" s="307">
        <f t="shared" ca="1" si="357"/>
        <v>7.705277206522787E-2</v>
      </c>
      <c r="F777" s="304">
        <f t="shared" ca="1" si="358"/>
        <v>0.38319123877362876</v>
      </c>
      <c r="G777" s="306">
        <f t="shared" ca="1" si="359"/>
        <v>4.1442749239250718</v>
      </c>
      <c r="H777" s="307">
        <f t="shared" ca="1" si="360"/>
        <v>-109.16069421309311</v>
      </c>
      <c r="I777" s="304">
        <f t="shared" ca="1" si="361"/>
        <v>109.23933437974388</v>
      </c>
      <c r="J777" s="306">
        <f t="shared" ca="1" si="362"/>
        <v>847.0484485488912</v>
      </c>
      <c r="K777" s="307">
        <f t="shared" ca="1" si="363"/>
        <v>-6.9352492232828116</v>
      </c>
      <c r="L777" s="304">
        <f t="shared" ca="1" si="348"/>
        <v>847.07683941356379</v>
      </c>
      <c r="M777" s="306">
        <f t="shared" ca="1" si="364"/>
        <v>-1.5328496502960276</v>
      </c>
      <c r="N777" s="304">
        <f t="shared" ca="1" si="365"/>
        <v>-87.82581559006654</v>
      </c>
      <c r="P777" s="310">
        <f t="shared" ca="1" si="366"/>
        <v>23</v>
      </c>
      <c r="Q777" s="304">
        <f t="shared" ca="1" si="367"/>
        <v>0</v>
      </c>
      <c r="R777" s="306">
        <f t="shared" ca="1" si="368"/>
        <v>0</v>
      </c>
      <c r="S777" s="307">
        <f t="shared" ca="1" si="369"/>
        <v>4.5130000000000043</v>
      </c>
      <c r="T777" s="304">
        <f t="shared" ca="1" si="349"/>
        <v>44.272530000000046</v>
      </c>
      <c r="U777" s="311">
        <f t="shared" ca="1" si="350"/>
        <v>0</v>
      </c>
      <c r="V777" s="306">
        <f t="shared" ca="1" si="351"/>
        <v>1.2258498627303442</v>
      </c>
      <c r="W777" s="304">
        <f t="shared" ca="1" si="352"/>
        <v>44.65245579191626</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-9.1237840869400344E-2</v>
      </c>
      <c r="AH777" s="304">
        <f t="shared" ca="1" si="376"/>
        <v>-9.8941756055465611</v>
      </c>
    </row>
    <row r="778" spans="1:34" x14ac:dyDescent="0.2">
      <c r="A778" s="347">
        <f t="shared" ca="1" si="354"/>
        <v>1E-4</v>
      </c>
      <c r="B778" s="304">
        <f t="shared" ca="1" si="355"/>
        <v>42.317100000000899</v>
      </c>
      <c r="D778" s="306">
        <f t="shared" ca="1" si="356"/>
        <v>-0.3753613293128728</v>
      </c>
      <c r="E778" s="307">
        <f t="shared" ca="1" si="357"/>
        <v>7.706204117730131E-2</v>
      </c>
      <c r="F778" s="304">
        <f t="shared" ca="1" si="358"/>
        <v>0.3831901430542532</v>
      </c>
      <c r="G778" s="306">
        <f t="shared" ca="1" si="359"/>
        <v>4.1442373877921401</v>
      </c>
      <c r="H778" s="307">
        <f t="shared" ca="1" si="360"/>
        <v>-109.16068650688899</v>
      </c>
      <c r="I778" s="304">
        <f t="shared" ca="1" si="361"/>
        <v>109.23932525506403</v>
      </c>
      <c r="J778" s="306">
        <f t="shared" ca="1" si="362"/>
        <v>847.0484485488912</v>
      </c>
      <c r="K778" s="307">
        <f t="shared" ca="1" si="363"/>
        <v>-6.9461652923188106</v>
      </c>
      <c r="L778" s="304">
        <f t="shared" ca="1" si="348"/>
        <v>847.07692885673123</v>
      </c>
      <c r="M778" s="306">
        <f t="shared" ca="1" si="364"/>
        <v>-1.5328499909861257</v>
      </c>
      <c r="N778" s="304">
        <f t="shared" ca="1" si="365"/>
        <v>-87.825835110171283</v>
      </c>
      <c r="P778" s="310">
        <f t="shared" ca="1" si="366"/>
        <v>23</v>
      </c>
      <c r="Q778" s="304">
        <f t="shared" ca="1" si="367"/>
        <v>0</v>
      </c>
      <c r="R778" s="306">
        <f t="shared" ca="1" si="368"/>
        <v>0</v>
      </c>
      <c r="S778" s="307">
        <f t="shared" ca="1" si="369"/>
        <v>4.5130000000000043</v>
      </c>
      <c r="T778" s="304">
        <f t="shared" ca="1" si="349"/>
        <v>44.272530000000046</v>
      </c>
      <c r="U778" s="311">
        <f t="shared" ca="1" si="350"/>
        <v>0</v>
      </c>
      <c r="V778" s="306">
        <f t="shared" ca="1" si="351"/>
        <v>1.2258512008774087</v>
      </c>
      <c r="W778" s="304">
        <f t="shared" ca="1" si="352"/>
        <v>44.652497075297482</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-9.1246861887901431E-2</v>
      </c>
      <c r="AH778" s="304">
        <f t="shared" ca="1" si="376"/>
        <v>-9.8941847533605625</v>
      </c>
    </row>
    <row r="779" spans="1:34" x14ac:dyDescent="0.2">
      <c r="A779" s="347">
        <f t="shared" ca="1" si="354"/>
        <v>1E-4</v>
      </c>
      <c r="B779" s="304">
        <f t="shared" ca="1" si="355"/>
        <v>42.317200000000902</v>
      </c>
      <c r="D779" s="306">
        <f t="shared" ca="1" si="356"/>
        <v>-0.37535830792552338</v>
      </c>
      <c r="E779" s="307">
        <f t="shared" ca="1" si="357"/>
        <v>7.7071310131586301E-2</v>
      </c>
      <c r="F779" s="304">
        <f t="shared" ca="1" si="358"/>
        <v>0.38318904756544281</v>
      </c>
      <c r="G779" s="306">
        <f t="shared" ca="1" si="359"/>
        <v>4.1441998519613472</v>
      </c>
      <c r="H779" s="307">
        <f t="shared" ca="1" si="360"/>
        <v>-109.16067879975797</v>
      </c>
      <c r="I779" s="304">
        <f t="shared" ca="1" si="361"/>
        <v>109.23931612948209</v>
      </c>
      <c r="J779" s="306">
        <f t="shared" ca="1" si="362"/>
        <v>847.0484485488912</v>
      </c>
      <c r="K779" s="307">
        <f t="shared" ca="1" si="363"/>
        <v>-6.9570813605841426</v>
      </c>
      <c r="L779" s="304">
        <f t="shared" ca="1" si="348"/>
        <v>847.07701844055555</v>
      </c>
      <c r="M779" s="306">
        <f t="shared" ca="1" si="364"/>
        <v>-1.532850331673195</v>
      </c>
      <c r="N779" s="304">
        <f t="shared" ca="1" si="365"/>
        <v>-87.825854630102484</v>
      </c>
      <c r="P779" s="310">
        <f t="shared" ca="1" si="366"/>
        <v>23</v>
      </c>
      <c r="Q779" s="304">
        <f t="shared" ca="1" si="367"/>
        <v>0</v>
      </c>
      <c r="R779" s="306">
        <f t="shared" ca="1" si="368"/>
        <v>0</v>
      </c>
      <c r="S779" s="307">
        <f t="shared" ca="1" si="369"/>
        <v>4.5130000000000043</v>
      </c>
      <c r="T779" s="304">
        <f t="shared" ca="1" si="349"/>
        <v>44.272530000000046</v>
      </c>
      <c r="U779" s="311">
        <f t="shared" ca="1" si="350"/>
        <v>0</v>
      </c>
      <c r="V779" s="306">
        <f t="shared" ca="1" si="351"/>
        <v>1.2258525390258399</v>
      </c>
      <c r="W779" s="304">
        <f t="shared" ca="1" si="352"/>
        <v>44.652538357975338</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-9.1255882752813378E-2</v>
      </c>
      <c r="AH779" s="304">
        <f t="shared" ca="1" si="376"/>
        <v>-9.8941939010187099</v>
      </c>
    </row>
    <row r="780" spans="1:34" x14ac:dyDescent="0.2">
      <c r="A780" s="347">
        <f t="shared" ca="1" si="354"/>
        <v>1E-4</v>
      </c>
      <c r="B780" s="304">
        <f t="shared" ca="1" si="355"/>
        <v>42.317300000000905</v>
      </c>
      <c r="D780" s="306">
        <f t="shared" ca="1" si="356"/>
        <v>-0.37535528655593642</v>
      </c>
      <c r="E780" s="307">
        <f t="shared" ca="1" si="357"/>
        <v>7.7080578928081067E-2</v>
      </c>
      <c r="F780" s="304">
        <f t="shared" ca="1" si="358"/>
        <v>0.38318795230718994</v>
      </c>
      <c r="G780" s="306">
        <f t="shared" ca="1" si="359"/>
        <v>4.1441623164326913</v>
      </c>
      <c r="H780" s="307">
        <f t="shared" ca="1" si="360"/>
        <v>-109.16067109170008</v>
      </c>
      <c r="I780" s="304">
        <f t="shared" ca="1" si="361"/>
        <v>109.23930700299809</v>
      </c>
      <c r="J780" s="306">
        <f t="shared" ca="1" si="362"/>
        <v>847.0484485488912</v>
      </c>
      <c r="K780" s="307">
        <f t="shared" ca="1" si="363"/>
        <v>-6.9679974280787151</v>
      </c>
      <c r="L780" s="304">
        <f t="shared" ca="1" si="348"/>
        <v>847.07710816503663</v>
      </c>
      <c r="M780" s="306">
        <f t="shared" ca="1" si="364"/>
        <v>-1.5328506723572355</v>
      </c>
      <c r="N780" s="304">
        <f t="shared" ca="1" si="365"/>
        <v>-87.825874149860155</v>
      </c>
      <c r="P780" s="310">
        <f t="shared" ca="1" si="366"/>
        <v>23</v>
      </c>
      <c r="Q780" s="304">
        <f t="shared" ca="1" si="367"/>
        <v>0</v>
      </c>
      <c r="R780" s="306">
        <f t="shared" ca="1" si="368"/>
        <v>0</v>
      </c>
      <c r="S780" s="307">
        <f t="shared" ca="1" si="369"/>
        <v>4.5130000000000043</v>
      </c>
      <c r="T780" s="304">
        <f t="shared" ca="1" si="349"/>
        <v>44.272530000000046</v>
      </c>
      <c r="U780" s="311">
        <f t="shared" ca="1" si="350"/>
        <v>0</v>
      </c>
      <c r="V780" s="306">
        <f t="shared" ca="1" si="351"/>
        <v>1.2258538771756378</v>
      </c>
      <c r="W780" s="304">
        <f t="shared" ca="1" si="352"/>
        <v>44.65257963994987</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-9.1264903464139735E-2</v>
      </c>
      <c r="AH780" s="304">
        <f t="shared" ca="1" si="376"/>
        <v>-9.8942030485210051</v>
      </c>
    </row>
    <row r="781" spans="1:34" x14ac:dyDescent="0.2">
      <c r="A781" s="347">
        <f t="shared" ca="1" si="354"/>
        <v>1E-4</v>
      </c>
      <c r="B781" s="304">
        <f t="shared" ca="1" si="355"/>
        <v>42.317400000000909</v>
      </c>
      <c r="D781" s="306">
        <f t="shared" ca="1" si="356"/>
        <v>-0.37535226520411025</v>
      </c>
      <c r="E781" s="307">
        <f t="shared" ca="1" si="357"/>
        <v>7.7089847566796266E-2</v>
      </c>
      <c r="F781" s="304">
        <f t="shared" ca="1" si="358"/>
        <v>0.38318685727948526</v>
      </c>
      <c r="G781" s="306">
        <f t="shared" ca="1" si="359"/>
        <v>4.1441247812061706</v>
      </c>
      <c r="H781" s="307">
        <f t="shared" ca="1" si="360"/>
        <v>-109.16066338271533</v>
      </c>
      <c r="I781" s="304">
        <f t="shared" ca="1" si="361"/>
        <v>109.23929787561202</v>
      </c>
      <c r="J781" s="306">
        <f t="shared" ca="1" si="362"/>
        <v>847.0484485488912</v>
      </c>
      <c r="K781" s="307">
        <f t="shared" ca="1" si="363"/>
        <v>-6.9789134948024358</v>
      </c>
      <c r="L781" s="304">
        <f t="shared" ca="1" si="348"/>
        <v>847.07719803017449</v>
      </c>
      <c r="M781" s="306">
        <f t="shared" ca="1" si="364"/>
        <v>-1.5328510130382471</v>
      </c>
      <c r="N781" s="304">
        <f t="shared" ca="1" si="365"/>
        <v>-87.825893669444284</v>
      </c>
      <c r="P781" s="310">
        <f t="shared" ca="1" si="366"/>
        <v>23</v>
      </c>
      <c r="Q781" s="304">
        <f t="shared" ca="1" si="367"/>
        <v>0</v>
      </c>
      <c r="R781" s="306">
        <f t="shared" ca="1" si="368"/>
        <v>0</v>
      </c>
      <c r="S781" s="307">
        <f t="shared" ca="1" si="369"/>
        <v>4.5130000000000043</v>
      </c>
      <c r="T781" s="304">
        <f t="shared" ca="1" si="349"/>
        <v>44.272530000000046</v>
      </c>
      <c r="U781" s="311">
        <f t="shared" ca="1" si="350"/>
        <v>0</v>
      </c>
      <c r="V781" s="306">
        <f t="shared" ca="1" si="351"/>
        <v>1.2258552153268027</v>
      </c>
      <c r="W781" s="304">
        <f t="shared" ca="1" si="352"/>
        <v>44.652620921221072</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-9.1273924021884056E-2</v>
      </c>
      <c r="AH781" s="304">
        <f t="shared" ca="1" si="376"/>
        <v>-9.8942121958674552</v>
      </c>
    </row>
    <row r="782" spans="1:34" x14ac:dyDescent="0.2">
      <c r="A782" s="347">
        <f t="shared" ca="1" si="354"/>
        <v>1E-4</v>
      </c>
      <c r="B782" s="304">
        <f t="shared" ca="1" si="355"/>
        <v>42.317500000000912</v>
      </c>
      <c r="D782" s="306">
        <f t="shared" ca="1" si="356"/>
        <v>-0.3753492438700472</v>
      </c>
      <c r="E782" s="307">
        <f t="shared" ca="1" si="357"/>
        <v>7.7099116047730121E-2</v>
      </c>
      <c r="F782" s="304">
        <f t="shared" ca="1" si="358"/>
        <v>0.38318576248232078</v>
      </c>
      <c r="G782" s="306">
        <f t="shared" ca="1" si="359"/>
        <v>4.1440872462817833</v>
      </c>
      <c r="H782" s="307">
        <f t="shared" ca="1" si="360"/>
        <v>-109.16065567280373</v>
      </c>
      <c r="I782" s="304">
        <f t="shared" ca="1" si="361"/>
        <v>109.23928874732393</v>
      </c>
      <c r="J782" s="306">
        <f t="shared" ca="1" si="362"/>
        <v>847.0484485488912</v>
      </c>
      <c r="K782" s="307">
        <f t="shared" ca="1" si="363"/>
        <v>-6.9898295607552114</v>
      </c>
      <c r="L782" s="304">
        <f t="shared" ca="1" si="348"/>
        <v>847.07728803596899</v>
      </c>
      <c r="M782" s="306">
        <f t="shared" ca="1" si="364"/>
        <v>-1.53285135371623</v>
      </c>
      <c r="N782" s="304">
        <f t="shared" ca="1" si="365"/>
        <v>-87.825913188854884</v>
      </c>
      <c r="P782" s="310">
        <f t="shared" ca="1" si="366"/>
        <v>23</v>
      </c>
      <c r="Q782" s="304">
        <f t="shared" ca="1" si="367"/>
        <v>0</v>
      </c>
      <c r="R782" s="306">
        <f t="shared" ca="1" si="368"/>
        <v>0</v>
      </c>
      <c r="S782" s="307">
        <f t="shared" ca="1" si="369"/>
        <v>4.5130000000000043</v>
      </c>
      <c r="T782" s="304">
        <f t="shared" ca="1" si="349"/>
        <v>44.272530000000046</v>
      </c>
      <c r="U782" s="311">
        <f t="shared" ca="1" si="350"/>
        <v>0</v>
      </c>
      <c r="V782" s="306">
        <f t="shared" ca="1" si="351"/>
        <v>1.2258565534793344</v>
      </c>
      <c r="W782" s="304">
        <f t="shared" ca="1" si="352"/>
        <v>44.652662201788964</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-9.1282944426048118E-2</v>
      </c>
      <c r="AH782" s="304">
        <f t="shared" ca="1" si="376"/>
        <v>-9.8942213430580601</v>
      </c>
    </row>
    <row r="783" spans="1:34" x14ac:dyDescent="0.2">
      <c r="A783" s="347">
        <f t="shared" ca="1" si="354"/>
        <v>1E-4</v>
      </c>
      <c r="B783" s="304">
        <f t="shared" ca="1" si="355"/>
        <v>42.317600000000915</v>
      </c>
      <c r="D783" s="306">
        <f t="shared" ca="1" si="356"/>
        <v>-0.37534622255374561</v>
      </c>
      <c r="E783" s="307">
        <f t="shared" ca="1" si="357"/>
        <v>7.7108384370889738E-2</v>
      </c>
      <c r="F783" s="304">
        <f t="shared" ca="1" si="358"/>
        <v>0.38318466791568628</v>
      </c>
      <c r="G783" s="306">
        <f t="shared" ca="1" si="359"/>
        <v>4.1440497116595276</v>
      </c>
      <c r="H783" s="307">
        <f t="shared" ca="1" si="360"/>
        <v>-109.1606479619653</v>
      </c>
      <c r="I783" s="304">
        <f t="shared" ca="1" si="361"/>
        <v>109.23927961813381</v>
      </c>
      <c r="J783" s="306">
        <f t="shared" ca="1" si="362"/>
        <v>847.0484485488912</v>
      </c>
      <c r="K783" s="307">
        <f t="shared" ca="1" si="363"/>
        <v>-7.0007456259369496</v>
      </c>
      <c r="L783" s="304">
        <f t="shared" ca="1" si="348"/>
        <v>847.07737818242003</v>
      </c>
      <c r="M783" s="306">
        <f t="shared" ca="1" si="364"/>
        <v>-1.5328516943911841</v>
      </c>
      <c r="N783" s="304">
        <f t="shared" ca="1" si="365"/>
        <v>-87.825932708091926</v>
      </c>
      <c r="P783" s="310">
        <f t="shared" ca="1" si="366"/>
        <v>23</v>
      </c>
      <c r="Q783" s="304">
        <f t="shared" ca="1" si="367"/>
        <v>0</v>
      </c>
      <c r="R783" s="306">
        <f t="shared" ca="1" si="368"/>
        <v>0</v>
      </c>
      <c r="S783" s="307">
        <f t="shared" ca="1" si="369"/>
        <v>4.5130000000000043</v>
      </c>
      <c r="T783" s="304">
        <f t="shared" ca="1" si="349"/>
        <v>44.272530000000046</v>
      </c>
      <c r="U783" s="311">
        <f t="shared" ca="1" si="350"/>
        <v>0</v>
      </c>
      <c r="V783" s="306">
        <f t="shared" ca="1" si="351"/>
        <v>1.2258578916332323</v>
      </c>
      <c r="W783" s="304">
        <f t="shared" ca="1" si="352"/>
        <v>44.652703481653532</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-9.1291964676639026E-2</v>
      </c>
      <c r="AH783" s="304">
        <f t="shared" ca="1" si="376"/>
        <v>-9.8942304900928253</v>
      </c>
    </row>
    <row r="784" spans="1:34" x14ac:dyDescent="0.2">
      <c r="A784" s="347">
        <f t="shared" ca="1" si="354"/>
        <v>1E-4</v>
      </c>
      <c r="B784" s="304">
        <f t="shared" ca="1" si="355"/>
        <v>42.317700000000919</v>
      </c>
      <c r="D784" s="306">
        <f t="shared" ca="1" si="356"/>
        <v>-0.37534320125520759</v>
      </c>
      <c r="E784" s="307">
        <f t="shared" ca="1" si="357"/>
        <v>7.7117652536268011E-2</v>
      </c>
      <c r="F784" s="304">
        <f t="shared" ca="1" si="358"/>
        <v>0.38318357357957272</v>
      </c>
      <c r="G784" s="306">
        <f t="shared" ca="1" si="359"/>
        <v>4.1440121773394019</v>
      </c>
      <c r="H784" s="307">
        <f t="shared" ca="1" si="360"/>
        <v>-109.16064025020005</v>
      </c>
      <c r="I784" s="304">
        <f t="shared" ca="1" si="361"/>
        <v>109.23927048804167</v>
      </c>
      <c r="J784" s="306">
        <f t="shared" ca="1" si="362"/>
        <v>847.0484485488912</v>
      </c>
      <c r="K784" s="307">
        <f t="shared" ca="1" si="363"/>
        <v>-7.0116616903475579</v>
      </c>
      <c r="L784" s="304">
        <f t="shared" ca="1" si="348"/>
        <v>847.0774684695275</v>
      </c>
      <c r="M784" s="306">
        <f t="shared" ca="1" si="364"/>
        <v>-1.5328520350631096</v>
      </c>
      <c r="N784" s="304">
        <f t="shared" ca="1" si="365"/>
        <v>-87.825952227155469</v>
      </c>
      <c r="P784" s="310">
        <f t="shared" ca="1" si="366"/>
        <v>23</v>
      </c>
      <c r="Q784" s="304">
        <f t="shared" ca="1" si="367"/>
        <v>0</v>
      </c>
      <c r="R784" s="306">
        <f t="shared" ca="1" si="368"/>
        <v>0</v>
      </c>
      <c r="S784" s="307">
        <f t="shared" ca="1" si="369"/>
        <v>4.5130000000000043</v>
      </c>
      <c r="T784" s="304">
        <f t="shared" ca="1" si="349"/>
        <v>44.272530000000046</v>
      </c>
      <c r="U784" s="311">
        <f t="shared" ca="1" si="350"/>
        <v>0</v>
      </c>
      <c r="V784" s="306">
        <f t="shared" ca="1" si="351"/>
        <v>1.2258592297884972</v>
      </c>
      <c r="W784" s="304">
        <f t="shared" ca="1" si="352"/>
        <v>44.652744760814798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-9.1300984773647897E-2</v>
      </c>
      <c r="AH784" s="304">
        <f t="shared" ca="1" si="376"/>
        <v>-9.8942396369717454</v>
      </c>
    </row>
    <row r="785" spans="1:34" x14ac:dyDescent="0.2">
      <c r="A785" s="347">
        <f t="shared" ca="1" si="354"/>
        <v>1E-4</v>
      </c>
      <c r="B785" s="304">
        <f t="shared" ca="1" si="355"/>
        <v>42.317800000000922</v>
      </c>
      <c r="D785" s="306">
        <f t="shared" ca="1" si="356"/>
        <v>-0.37534017997442953</v>
      </c>
      <c r="E785" s="307">
        <f t="shared" ca="1" si="357"/>
        <v>7.712692054387027E-2</v>
      </c>
      <c r="F785" s="304">
        <f t="shared" ca="1" si="358"/>
        <v>0.38318247947396761</v>
      </c>
      <c r="G785" s="306">
        <f t="shared" ca="1" si="359"/>
        <v>4.1439746433214042</v>
      </c>
      <c r="H785" s="307">
        <f t="shared" ca="1" si="360"/>
        <v>-109.16063253750799</v>
      </c>
      <c r="I785" s="304">
        <f t="shared" ca="1" si="361"/>
        <v>109.23926135704754</v>
      </c>
      <c r="J785" s="306">
        <f t="shared" ca="1" si="362"/>
        <v>847.0484485488912</v>
      </c>
      <c r="K785" s="307">
        <f t="shared" ca="1" si="363"/>
        <v>-7.0225777539869432</v>
      </c>
      <c r="L785" s="304">
        <f t="shared" ca="1" si="348"/>
        <v>847.07755889729151</v>
      </c>
      <c r="M785" s="306">
        <f t="shared" ca="1" si="364"/>
        <v>-1.5328523757320065</v>
      </c>
      <c r="N785" s="304">
        <f t="shared" ca="1" si="365"/>
        <v>-87.825971746045468</v>
      </c>
      <c r="P785" s="310">
        <f t="shared" ca="1" si="366"/>
        <v>23</v>
      </c>
      <c r="Q785" s="304">
        <f t="shared" ca="1" si="367"/>
        <v>0</v>
      </c>
      <c r="R785" s="306">
        <f t="shared" ca="1" si="368"/>
        <v>0</v>
      </c>
      <c r="S785" s="307">
        <f t="shared" ca="1" si="369"/>
        <v>4.5130000000000043</v>
      </c>
      <c r="T785" s="304">
        <f t="shared" ca="1" si="349"/>
        <v>44.272530000000046</v>
      </c>
      <c r="U785" s="311">
        <f t="shared" ca="1" si="350"/>
        <v>0</v>
      </c>
      <c r="V785" s="306">
        <f t="shared" ca="1" si="351"/>
        <v>1.2258605679451287</v>
      </c>
      <c r="W785" s="304">
        <f t="shared" ca="1" si="352"/>
        <v>44.65278603927279</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-9.1310004717085391E-2</v>
      </c>
      <c r="AH785" s="304">
        <f t="shared" ca="1" si="376"/>
        <v>-9.8942487836948274</v>
      </c>
    </row>
    <row r="786" spans="1:34" x14ac:dyDescent="0.2">
      <c r="A786" s="347">
        <f t="shared" ca="1" si="354"/>
        <v>1E-4</v>
      </c>
      <c r="B786" s="304">
        <f t="shared" ca="1" si="355"/>
        <v>42.317900000000925</v>
      </c>
      <c r="D786" s="306">
        <f t="shared" ca="1" si="356"/>
        <v>-0.37533715871141371</v>
      </c>
      <c r="E786" s="307">
        <f t="shared" ca="1" si="357"/>
        <v>7.713618839370362E-2</v>
      </c>
      <c r="F786" s="304">
        <f t="shared" ca="1" si="358"/>
        <v>0.38318138559886478</v>
      </c>
      <c r="G786" s="306">
        <f t="shared" ca="1" si="359"/>
        <v>4.1439371096055329</v>
      </c>
      <c r="H786" s="307">
        <f t="shared" ca="1" si="360"/>
        <v>-109.16062482388915</v>
      </c>
      <c r="I786" s="304">
        <f t="shared" ca="1" si="361"/>
        <v>109.23925222515143</v>
      </c>
      <c r="J786" s="306">
        <f t="shared" ca="1" si="362"/>
        <v>847.0484485488912</v>
      </c>
      <c r="K786" s="307">
        <f t="shared" ca="1" si="363"/>
        <v>-7.033493816855013</v>
      </c>
      <c r="L786" s="304">
        <f t="shared" ca="1" si="348"/>
        <v>847.07764946571172</v>
      </c>
      <c r="M786" s="306">
        <f t="shared" ca="1" si="364"/>
        <v>-1.5328527163978747</v>
      </c>
      <c r="N786" s="304">
        <f t="shared" ca="1" si="365"/>
        <v>-87.825991264761939</v>
      </c>
      <c r="P786" s="310">
        <f t="shared" ca="1" si="366"/>
        <v>23</v>
      </c>
      <c r="Q786" s="304">
        <f t="shared" ca="1" si="367"/>
        <v>0</v>
      </c>
      <c r="R786" s="306">
        <f t="shared" ca="1" si="368"/>
        <v>0</v>
      </c>
      <c r="S786" s="307">
        <f t="shared" ca="1" si="369"/>
        <v>4.5130000000000043</v>
      </c>
      <c r="T786" s="304">
        <f t="shared" ca="1" si="349"/>
        <v>44.272530000000046</v>
      </c>
      <c r="U786" s="311">
        <f t="shared" ca="1" si="350"/>
        <v>0</v>
      </c>
      <c r="V786" s="306">
        <f t="shared" ca="1" si="351"/>
        <v>1.2258619061031273</v>
      </c>
      <c r="W786" s="304">
        <f t="shared" ca="1" si="352"/>
        <v>44.652827317027501</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-9.1319024506953284E-2</v>
      </c>
      <c r="AH786" s="304">
        <f t="shared" ca="1" si="376"/>
        <v>-9.894257930262075</v>
      </c>
    </row>
    <row r="787" spans="1:34" x14ac:dyDescent="0.2">
      <c r="A787" s="347">
        <f t="shared" ca="1" si="354"/>
        <v>1E-4</v>
      </c>
      <c r="B787" s="304">
        <f t="shared" ca="1" si="355"/>
        <v>42.318000000000929</v>
      </c>
      <c r="D787" s="306">
        <f t="shared" ca="1" si="356"/>
        <v>-0.37533413746616057</v>
      </c>
      <c r="E787" s="307">
        <f t="shared" ca="1" si="357"/>
        <v>7.7145456085769837E-2</v>
      </c>
      <c r="F787" s="304">
        <f t="shared" ca="1" si="358"/>
        <v>0.38318029195425507</v>
      </c>
      <c r="G787" s="306">
        <f t="shared" ca="1" si="359"/>
        <v>4.1438995761917861</v>
      </c>
      <c r="H787" s="307">
        <f t="shared" ca="1" si="360"/>
        <v>-109.16061710934355</v>
      </c>
      <c r="I787" s="304">
        <f t="shared" ca="1" si="361"/>
        <v>109.23924309235336</v>
      </c>
      <c r="J787" s="306">
        <f t="shared" ca="1" si="362"/>
        <v>847.0484485488912</v>
      </c>
      <c r="K787" s="307">
        <f t="shared" ca="1" si="363"/>
        <v>-7.0444098789516749</v>
      </c>
      <c r="L787" s="304">
        <f t="shared" ca="1" si="348"/>
        <v>847.07774017478835</v>
      </c>
      <c r="M787" s="306">
        <f t="shared" ca="1" si="364"/>
        <v>-1.5328530570607144</v>
      </c>
      <c r="N787" s="304">
        <f t="shared" ca="1" si="365"/>
        <v>-87.826010783304895</v>
      </c>
      <c r="P787" s="310">
        <f t="shared" ca="1" si="366"/>
        <v>23</v>
      </c>
      <c r="Q787" s="304">
        <f t="shared" ca="1" si="367"/>
        <v>0</v>
      </c>
      <c r="R787" s="306">
        <f t="shared" ca="1" si="368"/>
        <v>0</v>
      </c>
      <c r="S787" s="307">
        <f t="shared" ca="1" si="369"/>
        <v>4.5130000000000043</v>
      </c>
      <c r="T787" s="304">
        <f t="shared" ca="1" si="349"/>
        <v>44.272530000000046</v>
      </c>
      <c r="U787" s="311">
        <f t="shared" ca="1" si="350"/>
        <v>0</v>
      </c>
      <c r="V787" s="306">
        <f t="shared" ca="1" si="351"/>
        <v>1.2258632442624922</v>
      </c>
      <c r="W787" s="304">
        <f t="shared" ca="1" si="352"/>
        <v>44.652868594078932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-9.1328044143251574E-2</v>
      </c>
      <c r="AH787" s="304">
        <f t="shared" ca="1" si="376"/>
        <v>-9.8942670766734899</v>
      </c>
    </row>
    <row r="788" spans="1:34" x14ac:dyDescent="0.2">
      <c r="A788" s="347">
        <f t="shared" ca="1" si="354"/>
        <v>1E-4</v>
      </c>
      <c r="B788" s="304">
        <f t="shared" ca="1" si="355"/>
        <v>42.318100000000932</v>
      </c>
      <c r="D788" s="306">
        <f t="shared" ca="1" si="356"/>
        <v>-0.37533111623866799</v>
      </c>
      <c r="E788" s="307">
        <f t="shared" ca="1" si="357"/>
        <v>7.7154723620063592E-2</v>
      </c>
      <c r="F788" s="304">
        <f t="shared" ca="1" si="358"/>
        <v>0.3831791985401255</v>
      </c>
      <c r="G788" s="306">
        <f t="shared" ca="1" si="359"/>
        <v>4.143862043080162</v>
      </c>
      <c r="H788" s="307">
        <f t="shared" ca="1" si="360"/>
        <v>-109.16060939387118</v>
      </c>
      <c r="I788" s="304">
        <f t="shared" ca="1" si="361"/>
        <v>109.23923395865333</v>
      </c>
      <c r="J788" s="306">
        <f t="shared" ca="1" si="362"/>
        <v>847.0484485488912</v>
      </c>
      <c r="K788" s="307">
        <f t="shared" ca="1" si="363"/>
        <v>-7.0553259402768358</v>
      </c>
      <c r="L788" s="304">
        <f t="shared" ca="1" si="348"/>
        <v>847.07783102452106</v>
      </c>
      <c r="M788" s="306">
        <f t="shared" ca="1" si="364"/>
        <v>-1.5328533977205254</v>
      </c>
      <c r="N788" s="304">
        <f t="shared" ca="1" si="365"/>
        <v>-87.826030301674308</v>
      </c>
      <c r="P788" s="310">
        <f t="shared" ca="1" si="366"/>
        <v>23</v>
      </c>
      <c r="Q788" s="304">
        <f t="shared" ca="1" si="367"/>
        <v>0</v>
      </c>
      <c r="R788" s="306">
        <f t="shared" ca="1" si="368"/>
        <v>0</v>
      </c>
      <c r="S788" s="307">
        <f t="shared" ca="1" si="369"/>
        <v>4.5130000000000043</v>
      </c>
      <c r="T788" s="304">
        <f t="shared" ca="1" si="349"/>
        <v>44.272530000000046</v>
      </c>
      <c r="U788" s="311">
        <f t="shared" ca="1" si="350"/>
        <v>0</v>
      </c>
      <c r="V788" s="306">
        <f t="shared" ca="1" si="351"/>
        <v>1.2258645824232237</v>
      </c>
      <c r="W788" s="304">
        <f t="shared" ca="1" si="352"/>
        <v>44.652909870427095</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-9.1337063625978487E-2</v>
      </c>
      <c r="AH788" s="304">
        <f t="shared" ca="1" si="376"/>
        <v>-9.8942762229290686</v>
      </c>
    </row>
    <row r="789" spans="1:34" x14ac:dyDescent="0.2">
      <c r="A789" s="347">
        <f t="shared" ca="1" si="354"/>
        <v>1E-4</v>
      </c>
      <c r="B789" s="304">
        <f t="shared" ca="1" si="355"/>
        <v>42.318200000000935</v>
      </c>
      <c r="D789" s="306">
        <f t="shared" ca="1" si="356"/>
        <v>-0.37532809502893871</v>
      </c>
      <c r="E789" s="307">
        <f t="shared" ca="1" si="357"/>
        <v>7.7163990996591991E-2</v>
      </c>
      <c r="F789" s="304">
        <f t="shared" ca="1" si="358"/>
        <v>0.38317810535647018</v>
      </c>
      <c r="G789" s="306">
        <f t="shared" ca="1" si="359"/>
        <v>4.143824510270659</v>
      </c>
      <c r="H789" s="307">
        <f t="shared" ca="1" si="360"/>
        <v>-109.16060167747209</v>
      </c>
      <c r="I789" s="304">
        <f t="shared" ca="1" si="361"/>
        <v>109.23922482405138</v>
      </c>
      <c r="J789" s="306">
        <f t="shared" ca="1" si="362"/>
        <v>847.0484485488912</v>
      </c>
      <c r="K789" s="307">
        <f t="shared" ca="1" si="363"/>
        <v>-7.0662420008304032</v>
      </c>
      <c r="L789" s="304">
        <f t="shared" ca="1" si="348"/>
        <v>847.07792201490997</v>
      </c>
      <c r="M789" s="306">
        <f t="shared" ca="1" si="364"/>
        <v>-1.532853738377308</v>
      </c>
      <c r="N789" s="304">
        <f t="shared" ca="1" si="365"/>
        <v>-87.826049819870207</v>
      </c>
      <c r="P789" s="310">
        <f t="shared" ca="1" si="366"/>
        <v>23</v>
      </c>
      <c r="Q789" s="304">
        <f t="shared" ca="1" si="367"/>
        <v>0</v>
      </c>
      <c r="R789" s="306">
        <f t="shared" ca="1" si="368"/>
        <v>0</v>
      </c>
      <c r="S789" s="307">
        <f t="shared" ca="1" si="369"/>
        <v>4.5130000000000043</v>
      </c>
      <c r="T789" s="304">
        <f t="shared" ca="1" si="349"/>
        <v>44.272530000000046</v>
      </c>
      <c r="U789" s="311">
        <f t="shared" ca="1" si="350"/>
        <v>0</v>
      </c>
      <c r="V789" s="306">
        <f t="shared" ca="1" si="351"/>
        <v>1.2258659205853224</v>
      </c>
      <c r="W789" s="304">
        <f t="shared" ca="1" si="352"/>
        <v>44.652951146072027</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-9.1346082955139352E-2</v>
      </c>
      <c r="AH789" s="304">
        <f t="shared" ca="1" si="376"/>
        <v>-9.8942853690288164</v>
      </c>
    </row>
    <row r="790" spans="1:34" x14ac:dyDescent="0.2">
      <c r="A790" s="347">
        <f t="shared" ca="1" si="354"/>
        <v>1E-4</v>
      </c>
      <c r="B790" s="304">
        <f t="shared" ca="1" si="355"/>
        <v>42.318300000000939</v>
      </c>
      <c r="D790" s="306">
        <f t="shared" ca="1" si="356"/>
        <v>-0.375325073836971</v>
      </c>
      <c r="E790" s="307">
        <f t="shared" ca="1" si="357"/>
        <v>7.7173258215360363E-2</v>
      </c>
      <c r="F790" s="304">
        <f t="shared" ca="1" si="358"/>
        <v>0.38317701240327873</v>
      </c>
      <c r="G790" s="306">
        <f t="shared" ca="1" si="359"/>
        <v>4.1437869777632752</v>
      </c>
      <c r="H790" s="307">
        <f t="shared" ca="1" si="360"/>
        <v>-109.16059396014627</v>
      </c>
      <c r="I790" s="304">
        <f t="shared" ca="1" si="361"/>
        <v>109.2392156885475</v>
      </c>
      <c r="J790" s="306">
        <f t="shared" ca="1" si="362"/>
        <v>847.0484485488912</v>
      </c>
      <c r="K790" s="307">
        <f t="shared" ca="1" si="363"/>
        <v>-7.0771580606122839</v>
      </c>
      <c r="L790" s="304">
        <f t="shared" ca="1" si="348"/>
        <v>847.07801314595486</v>
      </c>
      <c r="M790" s="306">
        <f t="shared" ca="1" si="364"/>
        <v>-1.5328540790310621</v>
      </c>
      <c r="N790" s="304">
        <f t="shared" ca="1" si="365"/>
        <v>-87.826069337892605</v>
      </c>
      <c r="P790" s="310">
        <f t="shared" ca="1" si="366"/>
        <v>23</v>
      </c>
      <c r="Q790" s="304">
        <f t="shared" ca="1" si="367"/>
        <v>0</v>
      </c>
      <c r="R790" s="306">
        <f t="shared" ca="1" si="368"/>
        <v>0</v>
      </c>
      <c r="S790" s="307">
        <f t="shared" ca="1" si="369"/>
        <v>4.5130000000000043</v>
      </c>
      <c r="T790" s="304">
        <f t="shared" ca="1" si="349"/>
        <v>44.272530000000046</v>
      </c>
      <c r="U790" s="311">
        <f t="shared" ca="1" si="350"/>
        <v>0</v>
      </c>
      <c r="V790" s="306">
        <f t="shared" ca="1" si="351"/>
        <v>1.2258672587487873</v>
      </c>
      <c r="W790" s="304">
        <f t="shared" ca="1" si="352"/>
        <v>44.652992421013707</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-9.1355102130743049E-2</v>
      </c>
      <c r="AH790" s="304">
        <f t="shared" ca="1" si="376"/>
        <v>-9.8942945149727421</v>
      </c>
    </row>
    <row r="791" spans="1:34" x14ac:dyDescent="0.2">
      <c r="A791" s="347">
        <f t="shared" ca="1" si="354"/>
        <v>1E-4</v>
      </c>
      <c r="B791" s="304">
        <f t="shared" ca="1" si="355"/>
        <v>42.318400000000942</v>
      </c>
      <c r="D791" s="306">
        <f t="shared" ca="1" si="356"/>
        <v>-0.37532205266276486</v>
      </c>
      <c r="E791" s="307">
        <f t="shared" ca="1" si="357"/>
        <v>7.7182525276366931E-2</v>
      </c>
      <c r="F791" s="304">
        <f t="shared" ca="1" si="358"/>
        <v>0.38317591968054082</v>
      </c>
      <c r="G791" s="306">
        <f t="shared" ca="1" si="359"/>
        <v>4.1437494455580088</v>
      </c>
      <c r="H791" s="307">
        <f t="shared" ca="1" si="360"/>
        <v>-109.16058624189374</v>
      </c>
      <c r="I791" s="304">
        <f t="shared" ca="1" si="361"/>
        <v>109.23920655214172</v>
      </c>
      <c r="J791" s="306">
        <f t="shared" ca="1" si="362"/>
        <v>847.0484485488912</v>
      </c>
      <c r="K791" s="307">
        <f t="shared" ca="1" si="363"/>
        <v>-7.0880741196223855</v>
      </c>
      <c r="L791" s="304">
        <f t="shared" ca="1" si="348"/>
        <v>847.07810441765571</v>
      </c>
      <c r="M791" s="306">
        <f t="shared" ca="1" si="364"/>
        <v>-1.5328544196817875</v>
      </c>
      <c r="N791" s="304">
        <f t="shared" ca="1" si="365"/>
        <v>-87.826088855741446</v>
      </c>
      <c r="P791" s="310">
        <f t="shared" ca="1" si="366"/>
        <v>23</v>
      </c>
      <c r="Q791" s="304">
        <f t="shared" ca="1" si="367"/>
        <v>0</v>
      </c>
      <c r="R791" s="306">
        <f t="shared" ca="1" si="368"/>
        <v>0</v>
      </c>
      <c r="S791" s="307">
        <f t="shared" ca="1" si="369"/>
        <v>4.5130000000000043</v>
      </c>
      <c r="T791" s="304">
        <f t="shared" ca="1" si="349"/>
        <v>44.272530000000046</v>
      </c>
      <c r="U791" s="311">
        <f t="shared" ca="1" si="350"/>
        <v>0</v>
      </c>
      <c r="V791" s="306">
        <f t="shared" ca="1" si="351"/>
        <v>1.2258685969136192</v>
      </c>
      <c r="W791" s="304">
        <f t="shared" ca="1" si="352"/>
        <v>44.653033695252169</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-9.1364121152782474E-2</v>
      </c>
      <c r="AH791" s="304">
        <f t="shared" ca="1" si="376"/>
        <v>-9.8943036607608388</v>
      </c>
    </row>
    <row r="792" spans="1:34" x14ac:dyDescent="0.2">
      <c r="A792" s="347">
        <f t="shared" ca="1" si="354"/>
        <v>1E-4</v>
      </c>
      <c r="B792" s="304">
        <f t="shared" ca="1" si="355"/>
        <v>42.318500000000945</v>
      </c>
      <c r="D792" s="306">
        <f t="shared" ca="1" si="356"/>
        <v>-0.37531903150632312</v>
      </c>
      <c r="E792" s="307">
        <f t="shared" ca="1" si="357"/>
        <v>7.7191792179615248E-2</v>
      </c>
      <c r="F792" s="304">
        <f t="shared" ca="1" si="358"/>
        <v>0.38317482718825002</v>
      </c>
      <c r="G792" s="306">
        <f t="shared" ca="1" si="359"/>
        <v>4.1437119136548581</v>
      </c>
      <c r="H792" s="307">
        <f t="shared" ca="1" si="360"/>
        <v>-109.16057852271452</v>
      </c>
      <c r="I792" s="304">
        <f t="shared" ca="1" si="361"/>
        <v>109.23919741483405</v>
      </c>
      <c r="J792" s="306">
        <f t="shared" ca="1" si="362"/>
        <v>847.0484485488912</v>
      </c>
      <c r="K792" s="307">
        <f t="shared" ca="1" si="363"/>
        <v>-7.0989901778606157</v>
      </c>
      <c r="L792" s="304">
        <f t="shared" ca="1" si="348"/>
        <v>847.07819583001242</v>
      </c>
      <c r="M792" s="306">
        <f t="shared" ca="1" si="364"/>
        <v>-1.5328547603294846</v>
      </c>
      <c r="N792" s="304">
        <f t="shared" ca="1" si="365"/>
        <v>-87.826108373416801</v>
      </c>
      <c r="P792" s="310">
        <f t="shared" ca="1" si="366"/>
        <v>23</v>
      </c>
      <c r="Q792" s="304">
        <f t="shared" ca="1" si="367"/>
        <v>0</v>
      </c>
      <c r="R792" s="306">
        <f t="shared" ca="1" si="368"/>
        <v>0</v>
      </c>
      <c r="S792" s="307">
        <f t="shared" ca="1" si="369"/>
        <v>4.5130000000000043</v>
      </c>
      <c r="T792" s="304">
        <f t="shared" ca="1" si="349"/>
        <v>44.272530000000046</v>
      </c>
      <c r="U792" s="311">
        <f t="shared" ca="1" si="350"/>
        <v>0</v>
      </c>
      <c r="V792" s="306">
        <f t="shared" ca="1" si="351"/>
        <v>1.2258699350798172</v>
      </c>
      <c r="W792" s="304">
        <f t="shared" ca="1" si="352"/>
        <v>44.653074968787394</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-9.1373140021266508E-2</v>
      </c>
      <c r="AH792" s="304">
        <f t="shared" ca="1" si="376"/>
        <v>-9.8943128063931152</v>
      </c>
    </row>
    <row r="793" spans="1:34" x14ac:dyDescent="0.2">
      <c r="A793" s="347">
        <f t="shared" ca="1" si="354"/>
        <v>1E-4</v>
      </c>
      <c r="B793" s="304">
        <f t="shared" ca="1" si="355"/>
        <v>42.318600000000949</v>
      </c>
      <c r="D793" s="306">
        <f t="shared" ca="1" si="356"/>
        <v>-0.3753160103676414</v>
      </c>
      <c r="E793" s="307">
        <f t="shared" ca="1" si="357"/>
        <v>7.7201058925103538E-2</v>
      </c>
      <c r="F793" s="304">
        <f t="shared" ca="1" si="358"/>
        <v>0.38317373492639184</v>
      </c>
      <c r="G793" s="306">
        <f t="shared" ca="1" si="359"/>
        <v>4.1436743820538213</v>
      </c>
      <c r="H793" s="307">
        <f t="shared" ca="1" si="360"/>
        <v>-109.16057080260862</v>
      </c>
      <c r="I793" s="304">
        <f t="shared" ca="1" si="361"/>
        <v>109.23918827662452</v>
      </c>
      <c r="J793" s="306">
        <f t="shared" ca="1" si="362"/>
        <v>847.0484485488912</v>
      </c>
      <c r="K793" s="307">
        <f t="shared" ca="1" si="363"/>
        <v>-7.109906235326882</v>
      </c>
      <c r="L793" s="304">
        <f t="shared" ca="1" si="348"/>
        <v>847.07828738302499</v>
      </c>
      <c r="M793" s="306">
        <f t="shared" ca="1" si="364"/>
        <v>-1.5328551009741533</v>
      </c>
      <c r="N793" s="304">
        <f t="shared" ca="1" si="365"/>
        <v>-87.826127890918627</v>
      </c>
      <c r="P793" s="310">
        <f t="shared" ca="1" si="366"/>
        <v>23</v>
      </c>
      <c r="Q793" s="304">
        <f t="shared" ca="1" si="367"/>
        <v>0</v>
      </c>
      <c r="R793" s="306">
        <f t="shared" ca="1" si="368"/>
        <v>0</v>
      </c>
      <c r="S793" s="307">
        <f t="shared" ca="1" si="369"/>
        <v>4.5130000000000043</v>
      </c>
      <c r="T793" s="304">
        <f t="shared" ca="1" si="349"/>
        <v>44.272530000000046</v>
      </c>
      <c r="U793" s="311">
        <f t="shared" ca="1" si="350"/>
        <v>0</v>
      </c>
      <c r="V793" s="306">
        <f t="shared" ca="1" si="351"/>
        <v>1.2258712732473824</v>
      </c>
      <c r="W793" s="304">
        <f t="shared" ca="1" si="352"/>
        <v>44.653116241619429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-9.1382158736188046E-2</v>
      </c>
      <c r="AH793" s="304">
        <f t="shared" ca="1" si="376"/>
        <v>-9.894321951869566</v>
      </c>
    </row>
    <row r="794" spans="1:34" x14ac:dyDescent="0.2">
      <c r="A794" s="347">
        <f t="shared" ca="1" si="354"/>
        <v>1E-4</v>
      </c>
      <c r="B794" s="304">
        <f t="shared" ca="1" si="355"/>
        <v>42.318700000000952</v>
      </c>
      <c r="D794" s="306">
        <f t="shared" ca="1" si="356"/>
        <v>-0.37531298924672257</v>
      </c>
      <c r="E794" s="307">
        <f t="shared" ca="1" si="357"/>
        <v>7.7210325512842459E-2</v>
      </c>
      <c r="F794" s="304">
        <f t="shared" ca="1" si="358"/>
        <v>0.38317264289496139</v>
      </c>
      <c r="G794" s="306">
        <f t="shared" ca="1" si="359"/>
        <v>4.1436368507548966</v>
      </c>
      <c r="H794" s="307">
        <f t="shared" ca="1" si="360"/>
        <v>-109.16056308157607</v>
      </c>
      <c r="I794" s="304">
        <f t="shared" ca="1" si="361"/>
        <v>109.23917913751313</v>
      </c>
      <c r="J794" s="306">
        <f t="shared" ca="1" si="362"/>
        <v>847.0484485488912</v>
      </c>
      <c r="K794" s="307">
        <f t="shared" ca="1" si="363"/>
        <v>-7.1208222920210913</v>
      </c>
      <c r="L794" s="304">
        <f t="shared" ca="1" si="348"/>
        <v>847.0783790766933</v>
      </c>
      <c r="M794" s="306">
        <f t="shared" ca="1" si="364"/>
        <v>-1.5328554416157936</v>
      </c>
      <c r="N794" s="304">
        <f t="shared" ca="1" si="365"/>
        <v>-87.826147408246939</v>
      </c>
      <c r="P794" s="310">
        <f t="shared" ca="1" si="366"/>
        <v>23</v>
      </c>
      <c r="Q794" s="304">
        <f t="shared" ca="1" si="367"/>
        <v>0</v>
      </c>
      <c r="R794" s="306">
        <f t="shared" ca="1" si="368"/>
        <v>0</v>
      </c>
      <c r="S794" s="307">
        <f t="shared" ca="1" si="369"/>
        <v>4.5130000000000043</v>
      </c>
      <c r="T794" s="304">
        <f t="shared" ca="1" si="349"/>
        <v>44.272530000000046</v>
      </c>
      <c r="U794" s="311">
        <f t="shared" ca="1" si="350"/>
        <v>0</v>
      </c>
      <c r="V794" s="306">
        <f t="shared" ca="1" si="351"/>
        <v>1.2258726114163139</v>
      </c>
      <c r="W794" s="304">
        <f t="shared" ca="1" si="352"/>
        <v>44.653157513748255</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-9.1391177297563075E-2</v>
      </c>
      <c r="AH794" s="304">
        <f t="shared" ca="1" si="376"/>
        <v>-9.8943310971902036</v>
      </c>
    </row>
    <row r="795" spans="1:34" x14ac:dyDescent="0.2">
      <c r="A795" s="347">
        <f t="shared" ca="1" si="354"/>
        <v>1E-4</v>
      </c>
      <c r="B795" s="304">
        <f t="shared" ca="1" si="355"/>
        <v>42.318800000000955</v>
      </c>
      <c r="D795" s="306">
        <f t="shared" ca="1" si="356"/>
        <v>-0.3753099681435666</v>
      </c>
      <c r="E795" s="307">
        <f t="shared" ca="1" si="357"/>
        <v>7.7219591942826682E-2</v>
      </c>
      <c r="F795" s="304">
        <f t="shared" ca="1" si="358"/>
        <v>0.38317155109394752</v>
      </c>
      <c r="G795" s="306">
        <f t="shared" ca="1" si="359"/>
        <v>4.1435993197580823</v>
      </c>
      <c r="H795" s="307">
        <f t="shared" ca="1" si="360"/>
        <v>-109.16055535961688</v>
      </c>
      <c r="I795" s="304">
        <f t="shared" ca="1" si="361"/>
        <v>109.2391699974999</v>
      </c>
      <c r="J795" s="306">
        <f t="shared" ca="1" si="362"/>
        <v>847.0484485488912</v>
      </c>
      <c r="K795" s="307">
        <f t="shared" ca="1" si="363"/>
        <v>-7.1317383479431511</v>
      </c>
      <c r="L795" s="304">
        <f t="shared" ca="1" si="348"/>
        <v>847.07847091101723</v>
      </c>
      <c r="M795" s="306">
        <f t="shared" ca="1" si="364"/>
        <v>-1.5328557822544056</v>
      </c>
      <c r="N795" s="304">
        <f t="shared" ca="1" si="365"/>
        <v>-87.826166925401751</v>
      </c>
      <c r="P795" s="310">
        <f t="shared" ca="1" si="366"/>
        <v>23</v>
      </c>
      <c r="Q795" s="304">
        <f t="shared" ca="1" si="367"/>
        <v>0</v>
      </c>
      <c r="R795" s="306">
        <f t="shared" ca="1" si="368"/>
        <v>0</v>
      </c>
      <c r="S795" s="307">
        <f t="shared" ca="1" si="369"/>
        <v>4.5130000000000043</v>
      </c>
      <c r="T795" s="304">
        <f t="shared" ca="1" si="349"/>
        <v>44.272530000000046</v>
      </c>
      <c r="U795" s="311">
        <f t="shared" ca="1" si="350"/>
        <v>0</v>
      </c>
      <c r="V795" s="306">
        <f t="shared" ca="1" si="351"/>
        <v>1.2258739495866122</v>
      </c>
      <c r="W795" s="304">
        <f t="shared" ca="1" si="352"/>
        <v>44.653198785173892</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-9.1400195705379161E-2</v>
      </c>
      <c r="AH795" s="304">
        <f t="shared" ca="1" si="376"/>
        <v>-9.8943402423550211</v>
      </c>
    </row>
    <row r="796" spans="1:34" x14ac:dyDescent="0.2">
      <c r="A796" s="347">
        <f t="shared" ca="1" si="354"/>
        <v>1E-4</v>
      </c>
      <c r="B796" s="304">
        <f t="shared" ca="1" si="355"/>
        <v>42.318900000000959</v>
      </c>
      <c r="D796" s="306">
        <f t="shared" ca="1" si="356"/>
        <v>-0.37530694705817191</v>
      </c>
      <c r="E796" s="307">
        <f t="shared" ca="1" si="357"/>
        <v>7.7228858215061535E-2</v>
      </c>
      <c r="F796" s="304">
        <f t="shared" ca="1" si="358"/>
        <v>0.38317045952334</v>
      </c>
      <c r="G796" s="306">
        <f t="shared" ca="1" si="359"/>
        <v>4.1435617890633765</v>
      </c>
      <c r="H796" s="307">
        <f t="shared" ca="1" si="360"/>
        <v>-109.16054763673105</v>
      </c>
      <c r="I796" s="304">
        <f t="shared" ca="1" si="361"/>
        <v>109.23916085658483</v>
      </c>
      <c r="J796" s="306">
        <f t="shared" ca="1" si="362"/>
        <v>847.0484485488912</v>
      </c>
      <c r="K796" s="307">
        <f t="shared" ca="1" si="363"/>
        <v>-7.1426544030929682</v>
      </c>
      <c r="L796" s="304">
        <f t="shared" ca="1" si="348"/>
        <v>847.0785628859968</v>
      </c>
      <c r="M796" s="306">
        <f t="shared" ca="1" si="364"/>
        <v>-1.5328561228899891</v>
      </c>
      <c r="N796" s="304">
        <f t="shared" ca="1" si="365"/>
        <v>-87.826186442383033</v>
      </c>
      <c r="P796" s="310">
        <f t="shared" ca="1" si="366"/>
        <v>23</v>
      </c>
      <c r="Q796" s="304">
        <f t="shared" ca="1" si="367"/>
        <v>0</v>
      </c>
      <c r="R796" s="306">
        <f t="shared" ca="1" si="368"/>
        <v>0</v>
      </c>
      <c r="S796" s="307">
        <f t="shared" ca="1" si="369"/>
        <v>4.5130000000000043</v>
      </c>
      <c r="T796" s="304">
        <f t="shared" ca="1" si="349"/>
        <v>44.272530000000046</v>
      </c>
      <c r="U796" s="311">
        <f t="shared" ca="1" si="350"/>
        <v>0</v>
      </c>
      <c r="V796" s="306">
        <f t="shared" ca="1" si="351"/>
        <v>1.2258752877582773</v>
      </c>
      <c r="W796" s="304">
        <f t="shared" ca="1" si="352"/>
        <v>44.653240055896354</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-9.1409213959650515E-2</v>
      </c>
      <c r="AH796" s="304">
        <f t="shared" ca="1" si="376"/>
        <v>-9.8943493873640254</v>
      </c>
    </row>
    <row r="797" spans="1:34" x14ac:dyDescent="0.2">
      <c r="A797" s="347">
        <f t="shared" ca="1" si="354"/>
        <v>1E-4</v>
      </c>
      <c r="B797" s="304">
        <f t="shared" ca="1" si="355"/>
        <v>42.319000000000962</v>
      </c>
      <c r="D797" s="306">
        <f t="shared" ca="1" si="356"/>
        <v>-0.37530392599054097</v>
      </c>
      <c r="E797" s="307">
        <f t="shared" ca="1" si="357"/>
        <v>7.7238124329552349E-2</v>
      </c>
      <c r="F797" s="304">
        <f t="shared" ca="1" si="358"/>
        <v>0.38316936818313235</v>
      </c>
      <c r="G797" s="306">
        <f t="shared" ca="1" si="359"/>
        <v>4.1435242586707774</v>
      </c>
      <c r="H797" s="307">
        <f t="shared" ca="1" si="360"/>
        <v>-109.16053991291862</v>
      </c>
      <c r="I797" s="304">
        <f t="shared" ca="1" si="361"/>
        <v>109.23915171476796</v>
      </c>
      <c r="J797" s="306">
        <f t="shared" ca="1" si="362"/>
        <v>847.0484485488912</v>
      </c>
      <c r="K797" s="307">
        <f t="shared" ca="1" si="363"/>
        <v>-7.1535704574704511</v>
      </c>
      <c r="L797" s="304">
        <f t="shared" ca="1" si="348"/>
        <v>847.07865500163177</v>
      </c>
      <c r="M797" s="306">
        <f t="shared" ca="1" si="364"/>
        <v>-1.5328564635225443</v>
      </c>
      <c r="N797" s="304">
        <f t="shared" ca="1" si="365"/>
        <v>-87.826205959190816</v>
      </c>
      <c r="P797" s="310">
        <f t="shared" ca="1" si="366"/>
        <v>23</v>
      </c>
      <c r="Q797" s="304">
        <f t="shared" ca="1" si="367"/>
        <v>0</v>
      </c>
      <c r="R797" s="306">
        <f t="shared" ca="1" si="368"/>
        <v>0</v>
      </c>
      <c r="S797" s="307">
        <f t="shared" ca="1" si="369"/>
        <v>4.5130000000000043</v>
      </c>
      <c r="T797" s="304">
        <f t="shared" ca="1" si="349"/>
        <v>44.272530000000046</v>
      </c>
      <c r="U797" s="311">
        <f t="shared" ca="1" si="350"/>
        <v>0</v>
      </c>
      <c r="V797" s="306">
        <f t="shared" ca="1" si="351"/>
        <v>1.2258766259313085</v>
      </c>
      <c r="W797" s="304">
        <f t="shared" ca="1" si="352"/>
        <v>44.653281325915628</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-9.141823206037536E-2</v>
      </c>
      <c r="AH797" s="304">
        <f t="shared" ca="1" si="376"/>
        <v>-9.8943585322172201</v>
      </c>
    </row>
    <row r="798" spans="1:34" x14ac:dyDescent="0.2">
      <c r="A798" s="347">
        <f t="shared" ca="1" si="354"/>
        <v>1E-4</v>
      </c>
      <c r="B798" s="304">
        <f t="shared" ca="1" si="355"/>
        <v>42.319100000000965</v>
      </c>
      <c r="D798" s="306">
        <f t="shared" ca="1" si="356"/>
        <v>-0.37530090494067164</v>
      </c>
      <c r="E798" s="307">
        <f t="shared" ca="1" si="357"/>
        <v>7.7247390286293793E-2</v>
      </c>
      <c r="F798" s="304">
        <f t="shared" ca="1" si="358"/>
        <v>0.38316827707331153</v>
      </c>
      <c r="G798" s="306">
        <f t="shared" ca="1" si="359"/>
        <v>4.1434867285802834</v>
      </c>
      <c r="H798" s="307">
        <f t="shared" ca="1" si="360"/>
        <v>-109.16053218817959</v>
      </c>
      <c r="I798" s="304">
        <f t="shared" ca="1" si="361"/>
        <v>109.2391425720493</v>
      </c>
      <c r="J798" s="306">
        <f t="shared" ca="1" si="362"/>
        <v>847.0484485488912</v>
      </c>
      <c r="K798" s="307">
        <f t="shared" ca="1" si="363"/>
        <v>-7.1644865110755056</v>
      </c>
      <c r="L798" s="304">
        <f t="shared" ca="1" si="348"/>
        <v>847.07874725792226</v>
      </c>
      <c r="M798" s="306">
        <f t="shared" ca="1" si="364"/>
        <v>-1.5328568041520714</v>
      </c>
      <c r="N798" s="304">
        <f t="shared" ca="1" si="365"/>
        <v>-87.826225475825098</v>
      </c>
      <c r="P798" s="310">
        <f t="shared" ca="1" si="366"/>
        <v>23</v>
      </c>
      <c r="Q798" s="304">
        <f t="shared" ca="1" si="367"/>
        <v>0</v>
      </c>
      <c r="R798" s="306">
        <f t="shared" ca="1" si="368"/>
        <v>0</v>
      </c>
      <c r="S798" s="307">
        <f t="shared" ca="1" si="369"/>
        <v>4.5130000000000043</v>
      </c>
      <c r="T798" s="304">
        <f t="shared" ca="1" si="349"/>
        <v>44.272530000000046</v>
      </c>
      <c r="U798" s="311">
        <f t="shared" ca="1" si="350"/>
        <v>0</v>
      </c>
      <c r="V798" s="306">
        <f t="shared" ca="1" si="351"/>
        <v>1.2258779641057065</v>
      </c>
      <c r="W798" s="304">
        <f t="shared" ca="1" si="352"/>
        <v>44.653322595231771</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-9.142725000754659E-2</v>
      </c>
      <c r="AH798" s="304">
        <f t="shared" ca="1" si="376"/>
        <v>-9.8943676769145998</v>
      </c>
    </row>
    <row r="799" spans="1:34" x14ac:dyDescent="0.2">
      <c r="A799" s="347">
        <f t="shared" ca="1" si="354"/>
        <v>1E-4</v>
      </c>
      <c r="B799" s="304">
        <f t="shared" ca="1" si="355"/>
        <v>42.319200000000968</v>
      </c>
      <c r="D799" s="306">
        <f t="shared" ca="1" si="356"/>
        <v>-0.37529788390856467</v>
      </c>
      <c r="E799" s="307">
        <f t="shared" ca="1" si="357"/>
        <v>7.725665608529475E-2</v>
      </c>
      <c r="F799" s="304">
        <f t="shared" ca="1" si="358"/>
        <v>0.38316718619387019</v>
      </c>
      <c r="G799" s="306">
        <f t="shared" ca="1" si="359"/>
        <v>4.1434491987918927</v>
      </c>
      <c r="H799" s="307">
        <f t="shared" ca="1" si="360"/>
        <v>-109.16052446251398</v>
      </c>
      <c r="I799" s="304">
        <f t="shared" ca="1" si="361"/>
        <v>109.23913342842884</v>
      </c>
      <c r="J799" s="306">
        <f t="shared" ca="1" si="362"/>
        <v>847.0484485488912</v>
      </c>
      <c r="K799" s="307">
        <f t="shared" ca="1" si="363"/>
        <v>-7.1754025639080403</v>
      </c>
      <c r="L799" s="304">
        <f t="shared" ca="1" si="348"/>
        <v>847.07883965486803</v>
      </c>
      <c r="M799" s="306">
        <f t="shared" ca="1" si="364"/>
        <v>-1.5328571447785702</v>
      </c>
      <c r="N799" s="304">
        <f t="shared" ca="1" si="365"/>
        <v>-87.826244992285865</v>
      </c>
      <c r="P799" s="310">
        <f t="shared" ca="1" si="366"/>
        <v>23</v>
      </c>
      <c r="Q799" s="304">
        <f t="shared" ca="1" si="367"/>
        <v>0</v>
      </c>
      <c r="R799" s="306">
        <f t="shared" ca="1" si="368"/>
        <v>0</v>
      </c>
      <c r="S799" s="307">
        <f t="shared" ca="1" si="369"/>
        <v>4.5130000000000043</v>
      </c>
      <c r="T799" s="304">
        <f t="shared" ca="1" si="349"/>
        <v>44.272530000000046</v>
      </c>
      <c r="U799" s="311">
        <f t="shared" ca="1" si="350"/>
        <v>0</v>
      </c>
      <c r="V799" s="306">
        <f t="shared" ca="1" si="351"/>
        <v>1.2258793022814711</v>
      </c>
      <c r="W799" s="304">
        <f t="shared" ca="1" si="352"/>
        <v>44.653363863844731</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-9.143626780118197E-2</v>
      </c>
      <c r="AH799" s="304">
        <f t="shared" ca="1" si="376"/>
        <v>-9.8943768214561771</v>
      </c>
    </row>
    <row r="800" spans="1:34" x14ac:dyDescent="0.2">
      <c r="A800" s="347">
        <f t="shared" ca="1" si="354"/>
        <v>1E-4</v>
      </c>
      <c r="B800" s="304">
        <f t="shared" ca="1" si="355"/>
        <v>42.319300000000972</v>
      </c>
      <c r="D800" s="306">
        <f t="shared" ca="1" si="356"/>
        <v>-0.37529486289421998</v>
      </c>
      <c r="E800" s="307">
        <f t="shared" ca="1" si="357"/>
        <v>7.7265921726551667E-2</v>
      </c>
      <c r="F800" s="304">
        <f t="shared" ca="1" si="358"/>
        <v>0.38316609554479764</v>
      </c>
      <c r="G800" s="306">
        <f t="shared" ca="1" si="359"/>
        <v>4.1434116693056033</v>
      </c>
      <c r="H800" s="307">
        <f t="shared" ca="1" si="360"/>
        <v>-109.1605167359218</v>
      </c>
      <c r="I800" s="304">
        <f t="shared" ca="1" si="361"/>
        <v>109.23912428390663</v>
      </c>
      <c r="J800" s="306">
        <f t="shared" ca="1" si="362"/>
        <v>847.0484485488912</v>
      </c>
      <c r="K800" s="307">
        <f t="shared" ca="1" si="363"/>
        <v>-7.186318615967962</v>
      </c>
      <c r="L800" s="304">
        <f t="shared" ca="1" si="348"/>
        <v>847.0789321924691</v>
      </c>
      <c r="M800" s="306">
        <f t="shared" ca="1" si="364"/>
        <v>-1.5328574854020407</v>
      </c>
      <c r="N800" s="304">
        <f t="shared" ca="1" si="365"/>
        <v>-87.826264508573132</v>
      </c>
      <c r="P800" s="310">
        <f t="shared" ca="1" si="366"/>
        <v>23</v>
      </c>
      <c r="Q800" s="304">
        <f t="shared" ca="1" si="367"/>
        <v>0</v>
      </c>
      <c r="R800" s="306">
        <f t="shared" ca="1" si="368"/>
        <v>0</v>
      </c>
      <c r="S800" s="307">
        <f t="shared" ca="1" si="369"/>
        <v>4.5130000000000043</v>
      </c>
      <c r="T800" s="304">
        <f t="shared" ca="1" si="349"/>
        <v>44.272530000000046</v>
      </c>
      <c r="U800" s="311">
        <f t="shared" ca="1" si="350"/>
        <v>0</v>
      </c>
      <c r="V800" s="306">
        <f t="shared" ca="1" si="351"/>
        <v>1.2258806404586022</v>
      </c>
      <c r="W800" s="304">
        <f t="shared" ca="1" si="352"/>
        <v>44.65340513175456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-9.144528544127084E-2</v>
      </c>
      <c r="AH800" s="304">
        <f t="shared" ca="1" si="376"/>
        <v>-9.8943859658419431</v>
      </c>
    </row>
    <row r="801" spans="1:34" x14ac:dyDescent="0.2">
      <c r="A801" s="347">
        <f t="shared" ca="1" si="354"/>
        <v>1E-4</v>
      </c>
      <c r="B801" s="304">
        <f t="shared" ca="1" si="355"/>
        <v>42.319400000000975</v>
      </c>
      <c r="D801" s="306">
        <f t="shared" ca="1" si="356"/>
        <v>-0.37529184189763815</v>
      </c>
      <c r="E801" s="307">
        <f t="shared" ca="1" si="357"/>
        <v>7.7275187210069873E-2</v>
      </c>
      <c r="F801" s="304">
        <f t="shared" ca="1" si="358"/>
        <v>0.38316500512608553</v>
      </c>
      <c r="G801" s="306">
        <f t="shared" ca="1" si="359"/>
        <v>4.1433741401214137</v>
      </c>
      <c r="H801" s="307">
        <f t="shared" ca="1" si="360"/>
        <v>-109.16050900840308</v>
      </c>
      <c r="I801" s="304">
        <f t="shared" ca="1" si="361"/>
        <v>109.23911513848269</v>
      </c>
      <c r="J801" s="306">
        <f t="shared" ca="1" si="362"/>
        <v>847.0484485488912</v>
      </c>
      <c r="K801" s="307">
        <f t="shared" ca="1" si="363"/>
        <v>-7.1972346672551781</v>
      </c>
      <c r="L801" s="304">
        <f t="shared" ca="1" si="348"/>
        <v>847.07902487072545</v>
      </c>
      <c r="M801" s="306">
        <f t="shared" ca="1" si="364"/>
        <v>-1.5328578260224832</v>
      </c>
      <c r="N801" s="304">
        <f t="shared" ca="1" si="365"/>
        <v>-87.826284024686899</v>
      </c>
      <c r="P801" s="310">
        <f t="shared" ca="1" si="366"/>
        <v>23</v>
      </c>
      <c r="Q801" s="304">
        <f t="shared" ca="1" si="367"/>
        <v>0</v>
      </c>
      <c r="R801" s="306">
        <f t="shared" ca="1" si="368"/>
        <v>0</v>
      </c>
      <c r="S801" s="307">
        <f t="shared" ca="1" si="369"/>
        <v>4.5130000000000043</v>
      </c>
      <c r="T801" s="304">
        <f t="shared" ca="1" si="349"/>
        <v>44.272530000000046</v>
      </c>
      <c r="U801" s="311">
        <f t="shared" ca="1" si="350"/>
        <v>0</v>
      </c>
      <c r="V801" s="306">
        <f t="shared" ca="1" si="351"/>
        <v>1.2258819786371</v>
      </c>
      <c r="W801" s="304">
        <f t="shared" ca="1" si="352"/>
        <v>44.653446398961279</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-9.1454302927820308E-2</v>
      </c>
      <c r="AH801" s="304">
        <f t="shared" ca="1" si="376"/>
        <v>-9.8943951100719065</v>
      </c>
    </row>
    <row r="802" spans="1:34" x14ac:dyDescent="0.2">
      <c r="A802" s="347">
        <f t="shared" ca="1" si="354"/>
        <v>1E-4</v>
      </c>
      <c r="B802" s="304">
        <f t="shared" ca="1" si="355"/>
        <v>42.319500000000978</v>
      </c>
      <c r="D802" s="306">
        <f t="shared" ca="1" si="356"/>
        <v>-0.37528882091881743</v>
      </c>
      <c r="E802" s="307">
        <f t="shared" ca="1" si="357"/>
        <v>7.728445253585825E-2</v>
      </c>
      <c r="F802" s="304">
        <f t="shared" ca="1" si="358"/>
        <v>0.38316391493772417</v>
      </c>
      <c r="G802" s="306">
        <f t="shared" ca="1" si="359"/>
        <v>4.143336611239322</v>
      </c>
      <c r="H802" s="307">
        <f t="shared" ca="1" si="360"/>
        <v>-109.16050127995783</v>
      </c>
      <c r="I802" s="304">
        <f t="shared" ca="1" si="361"/>
        <v>109.23910599215699</v>
      </c>
      <c r="J802" s="306">
        <f t="shared" ca="1" si="362"/>
        <v>847.0484485488912</v>
      </c>
      <c r="K802" s="307">
        <f t="shared" ca="1" si="363"/>
        <v>-7.2081507177695965</v>
      </c>
      <c r="L802" s="304">
        <f t="shared" ca="1" si="348"/>
        <v>847.07911768963686</v>
      </c>
      <c r="M802" s="306">
        <f t="shared" ca="1" si="364"/>
        <v>-1.5328581666398975</v>
      </c>
      <c r="N802" s="304">
        <f t="shared" ca="1" si="365"/>
        <v>-87.826303540627165</v>
      </c>
      <c r="P802" s="310">
        <f t="shared" ca="1" si="366"/>
        <v>23</v>
      </c>
      <c r="Q802" s="304">
        <f t="shared" ca="1" si="367"/>
        <v>0</v>
      </c>
      <c r="R802" s="306">
        <f t="shared" ca="1" si="368"/>
        <v>0</v>
      </c>
      <c r="S802" s="307">
        <f t="shared" ca="1" si="369"/>
        <v>4.5130000000000043</v>
      </c>
      <c r="T802" s="304">
        <f t="shared" ca="1" si="349"/>
        <v>44.272530000000046</v>
      </c>
      <c r="U802" s="311">
        <f t="shared" ca="1" si="350"/>
        <v>0</v>
      </c>
      <c r="V802" s="306">
        <f t="shared" ca="1" si="351"/>
        <v>1.2258833168169641</v>
      </c>
      <c r="W802" s="304">
        <f t="shared" ca="1" si="352"/>
        <v>44.653487665464851</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-9.1463320260837477E-2</v>
      </c>
      <c r="AH802" s="304">
        <f t="shared" ca="1" si="376"/>
        <v>-9.8944042541460746</v>
      </c>
    </row>
    <row r="803" spans="1:34" x14ac:dyDescent="0.2">
      <c r="A803" s="347">
        <f t="shared" ca="1" si="354"/>
        <v>1E-4</v>
      </c>
      <c r="B803" s="304">
        <f t="shared" ca="1" si="355"/>
        <v>42.319600000000982</v>
      </c>
      <c r="D803" s="306">
        <f t="shared" ca="1" si="356"/>
        <v>-0.37528579995775996</v>
      </c>
      <c r="E803" s="307">
        <f t="shared" ca="1" si="357"/>
        <v>7.729371770390614E-2</v>
      </c>
      <c r="F803" s="304">
        <f t="shared" ca="1" si="358"/>
        <v>0.38316282497970355</v>
      </c>
      <c r="G803" s="306">
        <f t="shared" ca="1" si="359"/>
        <v>4.1432990826593263</v>
      </c>
      <c r="H803" s="307">
        <f t="shared" ca="1" si="360"/>
        <v>-109.16049355058605</v>
      </c>
      <c r="I803" s="304">
        <f t="shared" ca="1" si="361"/>
        <v>109.23909684492959</v>
      </c>
      <c r="J803" s="306">
        <f t="shared" ca="1" si="362"/>
        <v>847.0484485488912</v>
      </c>
      <c r="K803" s="307">
        <f t="shared" ca="1" si="363"/>
        <v>-7.2190667675111238</v>
      </c>
      <c r="L803" s="304">
        <f t="shared" ca="1" si="348"/>
        <v>847.07921064920333</v>
      </c>
      <c r="M803" s="306">
        <f t="shared" ca="1" si="364"/>
        <v>-1.5328585072542835</v>
      </c>
      <c r="N803" s="304">
        <f t="shared" ca="1" si="365"/>
        <v>-87.826323056393932</v>
      </c>
      <c r="P803" s="310">
        <f t="shared" ca="1" si="366"/>
        <v>23</v>
      </c>
      <c r="Q803" s="304">
        <f t="shared" ca="1" si="367"/>
        <v>0</v>
      </c>
      <c r="R803" s="306">
        <f t="shared" ca="1" si="368"/>
        <v>0</v>
      </c>
      <c r="S803" s="307">
        <f t="shared" ca="1" si="369"/>
        <v>4.5130000000000043</v>
      </c>
      <c r="T803" s="304">
        <f t="shared" ca="1" si="349"/>
        <v>44.272530000000046</v>
      </c>
      <c r="U803" s="311">
        <f t="shared" ca="1" si="350"/>
        <v>0</v>
      </c>
      <c r="V803" s="306">
        <f t="shared" ca="1" si="351"/>
        <v>1.2258846549981948</v>
      </c>
      <c r="W803" s="304">
        <f t="shared" ca="1" si="352"/>
        <v>44.653528931265335</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-9.147233744031702E-2</v>
      </c>
      <c r="AH803" s="304">
        <f t="shared" ca="1" si="376"/>
        <v>-9.8944133980644384</v>
      </c>
    </row>
    <row r="804" spans="1:34" x14ac:dyDescent="0.2">
      <c r="A804" s="347">
        <f t="shared" ca="1" si="354"/>
        <v>1E-4</v>
      </c>
      <c r="B804" s="304">
        <f t="shared" ca="1" si="355"/>
        <v>42.319700000000985</v>
      </c>
      <c r="D804" s="306">
        <f t="shared" ca="1" si="356"/>
        <v>-0.37528277901446644</v>
      </c>
      <c r="E804" s="307">
        <f t="shared" ca="1" si="357"/>
        <v>7.73029827142242E-2</v>
      </c>
      <c r="F804" s="304">
        <f t="shared" ca="1" si="358"/>
        <v>0.38316173525201663</v>
      </c>
      <c r="G804" s="306">
        <f t="shared" ca="1" si="359"/>
        <v>4.1432615543814251</v>
      </c>
      <c r="H804" s="307">
        <f t="shared" ca="1" si="360"/>
        <v>-109.16048582028779</v>
      </c>
      <c r="I804" s="304">
        <f t="shared" ca="1" si="361"/>
        <v>109.23908769680048</v>
      </c>
      <c r="J804" s="306">
        <f t="shared" ca="1" si="362"/>
        <v>847.0484485488912</v>
      </c>
      <c r="K804" s="307">
        <f t="shared" ca="1" si="363"/>
        <v>-7.2299828164796676</v>
      </c>
      <c r="L804" s="304">
        <f t="shared" ca="1" si="348"/>
        <v>847.07930374942475</v>
      </c>
      <c r="M804" s="306">
        <f t="shared" ca="1" si="364"/>
        <v>-1.5328588478656415</v>
      </c>
      <c r="N804" s="304">
        <f t="shared" ca="1" si="365"/>
        <v>-87.826342571987198</v>
      </c>
      <c r="P804" s="310">
        <f t="shared" ca="1" si="366"/>
        <v>23</v>
      </c>
      <c r="Q804" s="304">
        <f t="shared" ca="1" si="367"/>
        <v>0</v>
      </c>
      <c r="R804" s="306">
        <f t="shared" ca="1" si="368"/>
        <v>0</v>
      </c>
      <c r="S804" s="307">
        <f t="shared" ca="1" si="369"/>
        <v>4.5130000000000043</v>
      </c>
      <c r="T804" s="304">
        <f t="shared" ca="1" si="349"/>
        <v>44.272530000000046</v>
      </c>
      <c r="U804" s="311">
        <f t="shared" ca="1" si="350"/>
        <v>0</v>
      </c>
      <c r="V804" s="306">
        <f t="shared" ca="1" si="351"/>
        <v>1.2258859931807924</v>
      </c>
      <c r="W804" s="304">
        <f t="shared" ca="1" si="352"/>
        <v>44.653570196362722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-9.1481354466266041E-2</v>
      </c>
      <c r="AH804" s="304">
        <f t="shared" ca="1" si="376"/>
        <v>-9.8944225418270086</v>
      </c>
    </row>
    <row r="805" spans="1:34" x14ac:dyDescent="0.2">
      <c r="A805" s="347">
        <f t="shared" ca="1" si="354"/>
        <v>1E-4</v>
      </c>
      <c r="B805" s="304">
        <f t="shared" ca="1" si="355"/>
        <v>42.319800000000988</v>
      </c>
      <c r="D805" s="306">
        <f t="shared" ca="1" si="356"/>
        <v>-0.37527975808893493</v>
      </c>
      <c r="E805" s="307">
        <f t="shared" ca="1" si="357"/>
        <v>7.731224756681776E-2</v>
      </c>
      <c r="F805" s="304">
        <f t="shared" ca="1" si="358"/>
        <v>0.3831606457546527</v>
      </c>
      <c r="G805" s="306">
        <f t="shared" ca="1" si="359"/>
        <v>4.1432240264056164</v>
      </c>
      <c r="H805" s="307">
        <f t="shared" ca="1" si="360"/>
        <v>-109.16047808906303</v>
      </c>
      <c r="I805" s="304">
        <f t="shared" ca="1" si="361"/>
        <v>109.23907854776969</v>
      </c>
      <c r="J805" s="306">
        <f t="shared" ca="1" si="362"/>
        <v>847.0484485488912</v>
      </c>
      <c r="K805" s="307">
        <f t="shared" ca="1" si="363"/>
        <v>-7.2408988646751347</v>
      </c>
      <c r="L805" s="304">
        <f t="shared" ca="1" si="348"/>
        <v>847.07939699030101</v>
      </c>
      <c r="M805" s="306">
        <f t="shared" ca="1" si="364"/>
        <v>-1.5328591884739715</v>
      </c>
      <c r="N805" s="304">
        <f t="shared" ca="1" si="365"/>
        <v>-87.826362087406977</v>
      </c>
      <c r="P805" s="310">
        <f t="shared" ca="1" si="366"/>
        <v>23</v>
      </c>
      <c r="Q805" s="304">
        <f t="shared" ca="1" si="367"/>
        <v>0</v>
      </c>
      <c r="R805" s="306">
        <f t="shared" ca="1" si="368"/>
        <v>0</v>
      </c>
      <c r="S805" s="307">
        <f t="shared" ca="1" si="369"/>
        <v>4.5130000000000043</v>
      </c>
      <c r="T805" s="304">
        <f t="shared" ca="1" si="349"/>
        <v>44.272530000000046</v>
      </c>
      <c r="U805" s="311">
        <f t="shared" ca="1" si="350"/>
        <v>0</v>
      </c>
      <c r="V805" s="306">
        <f t="shared" ca="1" si="351"/>
        <v>1.2258873313647562</v>
      </c>
      <c r="W805" s="304">
        <f t="shared" ca="1" si="352"/>
        <v>44.653611460757013</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-9.1490371338686316E-2</v>
      </c>
      <c r="AH805" s="304">
        <f t="shared" ca="1" si="376"/>
        <v>-9.894431685433787</v>
      </c>
    </row>
    <row r="806" spans="1:34" x14ac:dyDescent="0.2">
      <c r="A806" s="347">
        <f t="shared" ca="1" si="354"/>
        <v>1E-4</v>
      </c>
      <c r="B806" s="304">
        <f t="shared" ca="1" si="355"/>
        <v>42.319900000000992</v>
      </c>
      <c r="D806" s="306">
        <f t="shared" ca="1" si="356"/>
        <v>-0.37527673718116555</v>
      </c>
      <c r="E806" s="307">
        <f t="shared" ca="1" si="357"/>
        <v>7.7321512261679715E-2</v>
      </c>
      <c r="F806" s="304">
        <f t="shared" ca="1" si="358"/>
        <v>0.38315955648760047</v>
      </c>
      <c r="G806" s="306">
        <f t="shared" ca="1" si="359"/>
        <v>4.1431864987318985</v>
      </c>
      <c r="H806" s="307">
        <f t="shared" ca="1" si="360"/>
        <v>-109.1604703569118</v>
      </c>
      <c r="I806" s="304">
        <f t="shared" ca="1" si="361"/>
        <v>109.23906939783721</v>
      </c>
      <c r="J806" s="306">
        <f t="shared" ca="1" si="362"/>
        <v>847.0484485488912</v>
      </c>
      <c r="K806" s="307">
        <f t="shared" ca="1" si="363"/>
        <v>-7.2518149120974336</v>
      </c>
      <c r="L806" s="304">
        <f t="shared" ca="1" si="348"/>
        <v>847.07949037183209</v>
      </c>
      <c r="M806" s="306">
        <f t="shared" ca="1" si="364"/>
        <v>-1.5328595290792735</v>
      </c>
      <c r="N806" s="304">
        <f t="shared" ca="1" si="365"/>
        <v>-87.826381602653257</v>
      </c>
      <c r="P806" s="310">
        <f t="shared" ca="1" si="366"/>
        <v>23</v>
      </c>
      <c r="Q806" s="304">
        <f t="shared" ca="1" si="367"/>
        <v>0</v>
      </c>
      <c r="R806" s="306">
        <f t="shared" ca="1" si="368"/>
        <v>0</v>
      </c>
      <c r="S806" s="307">
        <f t="shared" ca="1" si="369"/>
        <v>4.5130000000000043</v>
      </c>
      <c r="T806" s="304">
        <f t="shared" ca="1" si="349"/>
        <v>44.272530000000046</v>
      </c>
      <c r="U806" s="311">
        <f t="shared" ca="1" si="350"/>
        <v>0</v>
      </c>
      <c r="V806" s="306">
        <f t="shared" ca="1" si="351"/>
        <v>1.225888669550087</v>
      </c>
      <c r="W806" s="304">
        <f t="shared" ca="1" si="352"/>
        <v>44.653652724448222</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-9.149938805757607E-2</v>
      </c>
      <c r="AH806" s="304">
        <f t="shared" ca="1" si="376"/>
        <v>-9.8944408288847701</v>
      </c>
    </row>
    <row r="807" spans="1:34" x14ac:dyDescent="0.2">
      <c r="A807" s="347">
        <f t="shared" ca="1" si="354"/>
        <v>1E-4</v>
      </c>
      <c r="B807" s="304">
        <f t="shared" ca="1" si="355"/>
        <v>42.320000000000995</v>
      </c>
      <c r="D807" s="306">
        <f t="shared" ca="1" si="356"/>
        <v>-0.37527371629115874</v>
      </c>
      <c r="E807" s="307">
        <f t="shared" ca="1" si="357"/>
        <v>7.7330776798818945E-2</v>
      </c>
      <c r="F807" s="304">
        <f t="shared" ca="1" si="358"/>
        <v>0.3831584674508523</v>
      </c>
      <c r="G807" s="306">
        <f t="shared" ca="1" si="359"/>
        <v>4.1431489713602696</v>
      </c>
      <c r="H807" s="307">
        <f t="shared" ca="1" si="360"/>
        <v>-109.16046262383412</v>
      </c>
      <c r="I807" s="304">
        <f t="shared" ca="1" si="361"/>
        <v>109.23906024700308</v>
      </c>
      <c r="J807" s="306">
        <f t="shared" ca="1" si="362"/>
        <v>847.0484485488912</v>
      </c>
      <c r="K807" s="307">
        <f t="shared" ca="1" si="363"/>
        <v>-7.262730958746471</v>
      </c>
      <c r="L807" s="304">
        <f t="shared" ca="1" si="348"/>
        <v>847.07958389401801</v>
      </c>
      <c r="M807" s="306">
        <f t="shared" ca="1" si="364"/>
        <v>-1.5328598696815474</v>
      </c>
      <c r="N807" s="304">
        <f t="shared" ca="1" si="365"/>
        <v>-87.82640111772605</v>
      </c>
      <c r="P807" s="310">
        <f t="shared" ca="1" si="366"/>
        <v>23</v>
      </c>
      <c r="Q807" s="304">
        <f t="shared" ca="1" si="367"/>
        <v>0</v>
      </c>
      <c r="R807" s="306">
        <f t="shared" ca="1" si="368"/>
        <v>0</v>
      </c>
      <c r="S807" s="307">
        <f t="shared" ca="1" si="369"/>
        <v>4.5130000000000043</v>
      </c>
      <c r="T807" s="304">
        <f t="shared" ca="1" si="349"/>
        <v>44.272530000000046</v>
      </c>
      <c r="U807" s="311">
        <f t="shared" ca="1" si="350"/>
        <v>0</v>
      </c>
      <c r="V807" s="306">
        <f t="shared" ca="1" si="351"/>
        <v>1.2258900077367838</v>
      </c>
      <c r="W807" s="304">
        <f t="shared" ca="1" si="352"/>
        <v>44.653693987436355</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-9.1508404622940631E-2</v>
      </c>
      <c r="AH807" s="304">
        <f t="shared" ca="1" si="376"/>
        <v>-9.8944499721799648</v>
      </c>
    </row>
    <row r="808" spans="1:34" x14ac:dyDescent="0.2">
      <c r="A808" s="347">
        <f t="shared" ca="1" si="354"/>
        <v>1E-4</v>
      </c>
      <c r="B808" s="304">
        <f t="shared" ca="1" si="355"/>
        <v>42.320100000000998</v>
      </c>
      <c r="D808" s="306">
        <f t="shared" ca="1" si="356"/>
        <v>-0.37527069541891483</v>
      </c>
      <c r="E808" s="307">
        <f t="shared" ca="1" si="357"/>
        <v>7.73400411782319E-2</v>
      </c>
      <c r="F808" s="304">
        <f t="shared" ca="1" si="358"/>
        <v>0.38315737864439797</v>
      </c>
      <c r="G808" s="306">
        <f t="shared" ca="1" si="359"/>
        <v>4.143111444290728</v>
      </c>
      <c r="H808" s="307">
        <f t="shared" ca="1" si="360"/>
        <v>-109.16045488983001</v>
      </c>
      <c r="I808" s="304">
        <f t="shared" ca="1" si="361"/>
        <v>109.23905109526731</v>
      </c>
      <c r="J808" s="306">
        <f t="shared" ca="1" si="362"/>
        <v>847.0484485488912</v>
      </c>
      <c r="K808" s="307">
        <f t="shared" ca="1" si="363"/>
        <v>-7.2736470046221546</v>
      </c>
      <c r="L808" s="304">
        <f t="shared" ca="1" si="348"/>
        <v>847.07967755685854</v>
      </c>
      <c r="M808" s="306">
        <f t="shared" ca="1" si="364"/>
        <v>-1.5328602102807933</v>
      </c>
      <c r="N808" s="304">
        <f t="shared" ca="1" si="365"/>
        <v>-87.826420632625343</v>
      </c>
      <c r="P808" s="310">
        <f t="shared" ca="1" si="366"/>
        <v>23</v>
      </c>
      <c r="Q808" s="304">
        <f t="shared" ca="1" si="367"/>
        <v>0</v>
      </c>
      <c r="R808" s="306">
        <f t="shared" ca="1" si="368"/>
        <v>0</v>
      </c>
      <c r="S808" s="307">
        <f t="shared" ca="1" si="369"/>
        <v>4.5130000000000043</v>
      </c>
      <c r="T808" s="304">
        <f t="shared" ca="1" si="349"/>
        <v>44.272530000000046</v>
      </c>
      <c r="U808" s="311">
        <f t="shared" ca="1" si="350"/>
        <v>0</v>
      </c>
      <c r="V808" s="306">
        <f t="shared" ca="1" si="351"/>
        <v>1.2258913459248471</v>
      </c>
      <c r="W808" s="304">
        <f t="shared" ca="1" si="352"/>
        <v>44.653735249721421</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-9.151742103478E-2</v>
      </c>
      <c r="AH808" s="304">
        <f t="shared" ca="1" si="376"/>
        <v>-9.8944591153193695</v>
      </c>
    </row>
    <row r="809" spans="1:34" x14ac:dyDescent="0.2">
      <c r="A809" s="347">
        <f t="shared" ca="1" si="354"/>
        <v>1E-4</v>
      </c>
      <c r="B809" s="304">
        <f t="shared" ca="1" si="355"/>
        <v>42.320200000001002</v>
      </c>
      <c r="D809" s="306">
        <f t="shared" ca="1" si="356"/>
        <v>-0.375267674564434</v>
      </c>
      <c r="E809" s="307">
        <f t="shared" ca="1" si="357"/>
        <v>7.734930539992213E-2</v>
      </c>
      <c r="F809" s="304">
        <f t="shared" ca="1" si="358"/>
        <v>0.38315629006822838</v>
      </c>
      <c r="G809" s="306">
        <f t="shared" ca="1" si="359"/>
        <v>4.1430739175232718</v>
      </c>
      <c r="H809" s="307">
        <f t="shared" ca="1" si="360"/>
        <v>-109.16044715489947</v>
      </c>
      <c r="I809" s="304">
        <f t="shared" ca="1" si="361"/>
        <v>109.23904194262992</v>
      </c>
      <c r="J809" s="306">
        <f t="shared" ca="1" si="362"/>
        <v>847.0484485488912</v>
      </c>
      <c r="K809" s="307">
        <f t="shared" ca="1" si="363"/>
        <v>-7.2845630497243912</v>
      </c>
      <c r="L809" s="304">
        <f t="shared" ca="1" si="348"/>
        <v>847.07977136035356</v>
      </c>
      <c r="M809" s="306">
        <f t="shared" ca="1" si="364"/>
        <v>-1.5328605508770112</v>
      </c>
      <c r="N809" s="304">
        <f t="shared" ca="1" si="365"/>
        <v>-87.82644014735115</v>
      </c>
      <c r="P809" s="310">
        <f t="shared" ca="1" si="366"/>
        <v>23</v>
      </c>
      <c r="Q809" s="304">
        <f t="shared" ca="1" si="367"/>
        <v>0</v>
      </c>
      <c r="R809" s="306">
        <f t="shared" ca="1" si="368"/>
        <v>0</v>
      </c>
      <c r="S809" s="307">
        <f t="shared" ca="1" si="369"/>
        <v>4.5130000000000043</v>
      </c>
      <c r="T809" s="304">
        <f t="shared" ca="1" si="349"/>
        <v>44.272530000000046</v>
      </c>
      <c r="U809" s="311">
        <f t="shared" ca="1" si="350"/>
        <v>0</v>
      </c>
      <c r="V809" s="306">
        <f t="shared" ca="1" si="351"/>
        <v>1.225892684114277</v>
      </c>
      <c r="W809" s="304">
        <f t="shared" ca="1" si="352"/>
        <v>44.653776511303455</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-9.1526437293094176E-2</v>
      </c>
      <c r="AH809" s="304">
        <f t="shared" ca="1" si="376"/>
        <v>-9.8944682583029859</v>
      </c>
    </row>
    <row r="810" spans="1:34" x14ac:dyDescent="0.2">
      <c r="A810" s="347">
        <f t="shared" ca="1" si="354"/>
        <v>1E-4</v>
      </c>
      <c r="B810" s="304">
        <f t="shared" ca="1" si="355"/>
        <v>42.320300000001005</v>
      </c>
      <c r="D810" s="306">
        <f t="shared" ca="1" si="356"/>
        <v>-0.37526465372771695</v>
      </c>
      <c r="E810" s="307">
        <f t="shared" ca="1" si="357"/>
        <v>7.7358569463900295E-2</v>
      </c>
      <c r="F810" s="304">
        <f t="shared" ca="1" si="358"/>
        <v>0.38315520172233652</v>
      </c>
      <c r="G810" s="306">
        <f t="shared" ca="1" si="359"/>
        <v>4.1430363910578993</v>
      </c>
      <c r="H810" s="307">
        <f t="shared" ca="1" si="360"/>
        <v>-109.16043941904253</v>
      </c>
      <c r="I810" s="304">
        <f t="shared" ca="1" si="361"/>
        <v>109.23903278909094</v>
      </c>
      <c r="J810" s="306">
        <f t="shared" ca="1" si="362"/>
        <v>847.0484485488912</v>
      </c>
      <c r="K810" s="307">
        <f t="shared" ca="1" si="363"/>
        <v>-7.2954790940530883</v>
      </c>
      <c r="L810" s="304">
        <f t="shared" ca="1" si="348"/>
        <v>847.07986530450319</v>
      </c>
      <c r="M810" s="306">
        <f t="shared" ca="1" si="364"/>
        <v>-1.5328608914702013</v>
      </c>
      <c r="N810" s="304">
        <f t="shared" ca="1" si="365"/>
        <v>-87.826459661903471</v>
      </c>
      <c r="P810" s="310">
        <f t="shared" ca="1" si="366"/>
        <v>23</v>
      </c>
      <c r="Q810" s="304">
        <f t="shared" ca="1" si="367"/>
        <v>0</v>
      </c>
      <c r="R810" s="306">
        <f t="shared" ca="1" si="368"/>
        <v>0</v>
      </c>
      <c r="S810" s="307">
        <f t="shared" ca="1" si="369"/>
        <v>4.5130000000000043</v>
      </c>
      <c r="T810" s="304">
        <f t="shared" ca="1" si="349"/>
        <v>44.272530000000046</v>
      </c>
      <c r="U810" s="311">
        <f t="shared" ca="1" si="350"/>
        <v>0</v>
      </c>
      <c r="V810" s="306">
        <f t="shared" ca="1" si="351"/>
        <v>1.2258940223050734</v>
      </c>
      <c r="W810" s="304">
        <f t="shared" ca="1" si="352"/>
        <v>44.653817772182464</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-9.1535453397893818E-2</v>
      </c>
      <c r="AH810" s="304">
        <f t="shared" ca="1" si="376"/>
        <v>-9.8944774011308247</v>
      </c>
    </row>
    <row r="811" spans="1:34" x14ac:dyDescent="0.2">
      <c r="A811" s="347">
        <f t="shared" ca="1" si="354"/>
        <v>1E-4</v>
      </c>
      <c r="B811" s="304">
        <f t="shared" ca="1" si="355"/>
        <v>42.320400000001008</v>
      </c>
      <c r="D811" s="306">
        <f t="shared" ca="1" si="356"/>
        <v>-0.37526163290876174</v>
      </c>
      <c r="E811" s="307">
        <f t="shared" ca="1" si="357"/>
        <v>7.7367833370164618E-2</v>
      </c>
      <c r="F811" s="304">
        <f t="shared" ca="1" si="358"/>
        <v>0.38315411360671026</v>
      </c>
      <c r="G811" s="306">
        <f t="shared" ca="1" si="359"/>
        <v>4.1429988648946088</v>
      </c>
      <c r="H811" s="307">
        <f t="shared" ca="1" si="360"/>
        <v>-109.1604316822592</v>
      </c>
      <c r="I811" s="304">
        <f t="shared" ca="1" si="361"/>
        <v>109.23902363465035</v>
      </c>
      <c r="J811" s="306">
        <f t="shared" ca="1" si="362"/>
        <v>847.0484485488912</v>
      </c>
      <c r="K811" s="307">
        <f t="shared" ca="1" si="363"/>
        <v>-7.3063951376081535</v>
      </c>
      <c r="L811" s="304">
        <f t="shared" ca="1" si="348"/>
        <v>847.07995938930719</v>
      </c>
      <c r="M811" s="306">
        <f t="shared" ca="1" si="364"/>
        <v>-1.5328612320603634</v>
      </c>
      <c r="N811" s="304">
        <f t="shared" ca="1" si="365"/>
        <v>-87.826479176282291</v>
      </c>
      <c r="P811" s="310">
        <f t="shared" ca="1" si="366"/>
        <v>23</v>
      </c>
      <c r="Q811" s="304">
        <f t="shared" ca="1" si="367"/>
        <v>0</v>
      </c>
      <c r="R811" s="306">
        <f t="shared" ca="1" si="368"/>
        <v>0</v>
      </c>
      <c r="S811" s="307">
        <f t="shared" ca="1" si="369"/>
        <v>4.5130000000000043</v>
      </c>
      <c r="T811" s="304">
        <f t="shared" ca="1" si="349"/>
        <v>44.272530000000046</v>
      </c>
      <c r="U811" s="311">
        <f t="shared" ca="1" si="350"/>
        <v>0</v>
      </c>
      <c r="V811" s="306">
        <f t="shared" ca="1" si="351"/>
        <v>1.2258953604972365</v>
      </c>
      <c r="W811" s="304">
        <f t="shared" ca="1" si="352"/>
        <v>44.653859032358433</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-9.1544469349182478E-2</v>
      </c>
      <c r="AH811" s="304">
        <f t="shared" ca="1" si="376"/>
        <v>-9.8944865438028859</v>
      </c>
    </row>
    <row r="812" spans="1:34" x14ac:dyDescent="0.2">
      <c r="A812" s="347">
        <f t="shared" ca="1" si="354"/>
        <v>1E-4</v>
      </c>
      <c r="B812" s="304">
        <f t="shared" ca="1" si="355"/>
        <v>42.320500000001012</v>
      </c>
      <c r="D812" s="306">
        <f t="shared" ca="1" si="356"/>
        <v>-0.37525861210757061</v>
      </c>
      <c r="E812" s="307">
        <f t="shared" ca="1" si="357"/>
        <v>7.7377097118711546E-2</v>
      </c>
      <c r="F812" s="304">
        <f t="shared" ca="1" si="358"/>
        <v>0.38315302572134108</v>
      </c>
      <c r="G812" s="306">
        <f t="shared" ca="1" si="359"/>
        <v>4.1429613390333984</v>
      </c>
      <c r="H812" s="307">
        <f t="shared" ca="1" si="360"/>
        <v>-109.16042394454949</v>
      </c>
      <c r="I812" s="304">
        <f t="shared" ca="1" si="361"/>
        <v>109.23901447930817</v>
      </c>
      <c r="J812" s="306">
        <f t="shared" ca="1" si="362"/>
        <v>847.0484485488912</v>
      </c>
      <c r="K812" s="307">
        <f t="shared" ca="1" si="363"/>
        <v>-7.3173111803894937</v>
      </c>
      <c r="L812" s="304">
        <f t="shared" ca="1" si="348"/>
        <v>847.08005361476557</v>
      </c>
      <c r="M812" s="306">
        <f t="shared" ca="1" si="364"/>
        <v>-1.5328615726474979</v>
      </c>
      <c r="N812" s="304">
        <f t="shared" ca="1" si="365"/>
        <v>-87.826498690487654</v>
      </c>
      <c r="P812" s="310">
        <f t="shared" ca="1" si="366"/>
        <v>23</v>
      </c>
      <c r="Q812" s="304">
        <f t="shared" ca="1" si="367"/>
        <v>0</v>
      </c>
      <c r="R812" s="306">
        <f t="shared" ca="1" si="368"/>
        <v>0</v>
      </c>
      <c r="S812" s="307">
        <f t="shared" ca="1" si="369"/>
        <v>4.5130000000000043</v>
      </c>
      <c r="T812" s="304">
        <f t="shared" ca="1" si="349"/>
        <v>44.272530000000046</v>
      </c>
      <c r="U812" s="311">
        <f t="shared" ca="1" si="350"/>
        <v>0</v>
      </c>
      <c r="V812" s="306">
        <f t="shared" ca="1" si="351"/>
        <v>1.2258966986907653</v>
      </c>
      <c r="W812" s="304">
        <f t="shared" ca="1" si="352"/>
        <v>44.653900291831349</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-9.1553485146949498E-2</v>
      </c>
      <c r="AH812" s="304">
        <f t="shared" ca="1" si="376"/>
        <v>-9.8944956863191642</v>
      </c>
    </row>
    <row r="813" spans="1:34" x14ac:dyDescent="0.2">
      <c r="A813" s="347">
        <f t="shared" ca="1" si="354"/>
        <v>1E-4</v>
      </c>
      <c r="B813" s="304">
        <f t="shared" ca="1" si="355"/>
        <v>42.320600000001015</v>
      </c>
      <c r="D813" s="306">
        <f t="shared" ca="1" si="356"/>
        <v>-0.37525559132413933</v>
      </c>
      <c r="E813" s="307">
        <f t="shared" ca="1" si="357"/>
        <v>7.738636070954108E-2</v>
      </c>
      <c r="F813" s="304">
        <f t="shared" ca="1" si="358"/>
        <v>0.38315193806621506</v>
      </c>
      <c r="G813" s="306">
        <f t="shared" ca="1" si="359"/>
        <v>4.1429238134742663</v>
      </c>
      <c r="H813" s="307">
        <f t="shared" ca="1" si="360"/>
        <v>-109.16041620591342</v>
      </c>
      <c r="I813" s="304">
        <f t="shared" ca="1" si="361"/>
        <v>109.23900532306443</v>
      </c>
      <c r="J813" s="306">
        <f t="shared" ca="1" si="362"/>
        <v>847.0484485488912</v>
      </c>
      <c r="K813" s="307">
        <f t="shared" ca="1" si="363"/>
        <v>-7.3282272223970164</v>
      </c>
      <c r="L813" s="304">
        <f t="shared" ca="1" si="348"/>
        <v>847.08014798087822</v>
      </c>
      <c r="M813" s="306">
        <f t="shared" ca="1" si="364"/>
        <v>-1.5328619132316044</v>
      </c>
      <c r="N813" s="304">
        <f t="shared" ca="1" si="365"/>
        <v>-87.82651820451953</v>
      </c>
      <c r="P813" s="310">
        <f t="shared" ca="1" si="366"/>
        <v>23</v>
      </c>
      <c r="Q813" s="304">
        <f t="shared" ca="1" si="367"/>
        <v>0</v>
      </c>
      <c r="R813" s="306">
        <f t="shared" ca="1" si="368"/>
        <v>0</v>
      </c>
      <c r="S813" s="307">
        <f t="shared" ca="1" si="369"/>
        <v>4.5130000000000043</v>
      </c>
      <c r="T813" s="304">
        <f t="shared" ca="1" si="349"/>
        <v>44.272530000000046</v>
      </c>
      <c r="U813" s="311">
        <f t="shared" ca="1" si="350"/>
        <v>0</v>
      </c>
      <c r="V813" s="306">
        <f t="shared" ca="1" si="351"/>
        <v>1.2258980368856616</v>
      </c>
      <c r="W813" s="304">
        <f t="shared" ca="1" si="352"/>
        <v>44.653941550601303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-9.1562500791198431E-2</v>
      </c>
      <c r="AH813" s="304">
        <f t="shared" ca="1" si="376"/>
        <v>-9.8945048286796595</v>
      </c>
    </row>
    <row r="814" spans="1:34" x14ac:dyDescent="0.2">
      <c r="A814" s="347">
        <f t="shared" ca="1" si="354"/>
        <v>1E-4</v>
      </c>
      <c r="B814" s="304">
        <f t="shared" ca="1" si="355"/>
        <v>42.320700000001018</v>
      </c>
      <c r="D814" s="306">
        <f t="shared" ca="1" si="356"/>
        <v>-0.37525257055847339</v>
      </c>
      <c r="E814" s="307">
        <f t="shared" ca="1" si="357"/>
        <v>7.7395624142670982E-2</v>
      </c>
      <c r="F814" s="304">
        <f t="shared" ca="1" si="358"/>
        <v>0.38315085064133114</v>
      </c>
      <c r="G814" s="306">
        <f t="shared" ca="1" si="359"/>
        <v>4.1428862882172108</v>
      </c>
      <c r="H814" s="307">
        <f t="shared" ca="1" si="360"/>
        <v>-109.160408466351</v>
      </c>
      <c r="I814" s="304">
        <f t="shared" ca="1" si="361"/>
        <v>109.23899616591913</v>
      </c>
      <c r="J814" s="306">
        <f t="shared" ca="1" si="362"/>
        <v>847.0484485488912</v>
      </c>
      <c r="K814" s="307">
        <f t="shared" ca="1" si="363"/>
        <v>-7.3391432636306293</v>
      </c>
      <c r="L814" s="304">
        <f t="shared" ca="1" si="348"/>
        <v>847.08024248764514</v>
      </c>
      <c r="M814" s="306">
        <f t="shared" ca="1" si="364"/>
        <v>-1.532862253812683</v>
      </c>
      <c r="N814" s="304">
        <f t="shared" ca="1" si="365"/>
        <v>-87.826537718377921</v>
      </c>
      <c r="P814" s="310">
        <f t="shared" ca="1" si="366"/>
        <v>23</v>
      </c>
      <c r="Q814" s="304">
        <f t="shared" ca="1" si="367"/>
        <v>0</v>
      </c>
      <c r="R814" s="306">
        <f t="shared" ca="1" si="368"/>
        <v>0</v>
      </c>
      <c r="S814" s="307">
        <f t="shared" ca="1" si="369"/>
        <v>4.5130000000000043</v>
      </c>
      <c r="T814" s="304">
        <f t="shared" ca="1" si="349"/>
        <v>44.272530000000046</v>
      </c>
      <c r="U814" s="311">
        <f t="shared" ca="1" si="350"/>
        <v>0</v>
      </c>
      <c r="V814" s="306">
        <f t="shared" ca="1" si="351"/>
        <v>1.2258993750819236</v>
      </c>
      <c r="W814" s="304">
        <f t="shared" ca="1" si="352"/>
        <v>44.653982808668211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-9.1571516281947041E-2</v>
      </c>
      <c r="AH814" s="304">
        <f t="shared" ca="1" si="376"/>
        <v>-9.8945139708843914</v>
      </c>
    </row>
    <row r="815" spans="1:34" x14ac:dyDescent="0.2">
      <c r="A815" s="347">
        <f t="shared" ca="1" si="354"/>
        <v>1E-4</v>
      </c>
      <c r="B815" s="304">
        <f t="shared" ca="1" si="355"/>
        <v>42.320800000001022</v>
      </c>
      <c r="D815" s="306">
        <f t="shared" ca="1" si="356"/>
        <v>-0.37524954981057002</v>
      </c>
      <c r="E815" s="307">
        <f t="shared" ca="1" si="357"/>
        <v>7.7404887418085266E-2</v>
      </c>
      <c r="F815" s="304">
        <f t="shared" ca="1" si="358"/>
        <v>0.38314976344667356</v>
      </c>
      <c r="G815" s="306">
        <f t="shared" ca="1" si="359"/>
        <v>4.1428487632622302</v>
      </c>
      <c r="H815" s="307">
        <f t="shared" ca="1" si="360"/>
        <v>-109.16040072586226</v>
      </c>
      <c r="I815" s="304">
        <f t="shared" ca="1" si="361"/>
        <v>109.2389870078723</v>
      </c>
      <c r="J815" s="306">
        <f t="shared" ca="1" si="362"/>
        <v>847.0484485488912</v>
      </c>
      <c r="K815" s="307">
        <f t="shared" ca="1" si="363"/>
        <v>-7.35005930409024</v>
      </c>
      <c r="L815" s="304">
        <f t="shared" ca="1" si="348"/>
        <v>847.08033713506609</v>
      </c>
      <c r="M815" s="306">
        <f t="shared" ca="1" si="364"/>
        <v>-1.5328625943907339</v>
      </c>
      <c r="N815" s="304">
        <f t="shared" ca="1" si="365"/>
        <v>-87.826557232062825</v>
      </c>
      <c r="P815" s="310">
        <f t="shared" ca="1" si="366"/>
        <v>23</v>
      </c>
      <c r="Q815" s="304">
        <f t="shared" ca="1" si="367"/>
        <v>0</v>
      </c>
      <c r="R815" s="306">
        <f t="shared" ca="1" si="368"/>
        <v>0</v>
      </c>
      <c r="S815" s="307">
        <f t="shared" ca="1" si="369"/>
        <v>4.5130000000000043</v>
      </c>
      <c r="T815" s="304">
        <f t="shared" ca="1" si="349"/>
        <v>44.272530000000046</v>
      </c>
      <c r="U815" s="311">
        <f t="shared" ca="1" si="350"/>
        <v>0</v>
      </c>
      <c r="V815" s="306">
        <f t="shared" ca="1" si="351"/>
        <v>1.2259007132795525</v>
      </c>
      <c r="W815" s="304">
        <f t="shared" ca="1" si="352"/>
        <v>44.65402406603215</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-9.1580531619175787E-2</v>
      </c>
      <c r="AH815" s="304">
        <f t="shared" ca="1" si="376"/>
        <v>-9.8945231129333404</v>
      </c>
    </row>
    <row r="816" spans="1:34" x14ac:dyDescent="0.2">
      <c r="A816" s="347">
        <f t="shared" ca="1" si="354"/>
        <v>1E-4</v>
      </c>
      <c r="B816" s="304">
        <f t="shared" ca="1" si="355"/>
        <v>42.320900000001025</v>
      </c>
      <c r="D816" s="306">
        <f t="shared" ca="1" si="356"/>
        <v>-0.37524652908043021</v>
      </c>
      <c r="E816" s="307">
        <f t="shared" ca="1" si="357"/>
        <v>7.7414150535798143E-2</v>
      </c>
      <c r="F816" s="304">
        <f t="shared" ca="1" si="358"/>
        <v>0.38314867648223627</v>
      </c>
      <c r="G816" s="306">
        <f t="shared" ca="1" si="359"/>
        <v>4.1428112386093225</v>
      </c>
      <c r="H816" s="307">
        <f t="shared" ca="1" si="360"/>
        <v>-109.16039298444721</v>
      </c>
      <c r="I816" s="304">
        <f t="shared" ca="1" si="361"/>
        <v>109.23897784892395</v>
      </c>
      <c r="J816" s="306">
        <f t="shared" ca="1" si="362"/>
        <v>847.0484485488912</v>
      </c>
      <c r="K816" s="307">
        <f t="shared" ca="1" si="363"/>
        <v>-7.3609753437757552</v>
      </c>
      <c r="L816" s="304">
        <f t="shared" ca="1" si="348"/>
        <v>847.08043192314108</v>
      </c>
      <c r="M816" s="306">
        <f t="shared" ca="1" si="364"/>
        <v>-1.532862934965757</v>
      </c>
      <c r="N816" s="304">
        <f t="shared" ca="1" si="365"/>
        <v>-87.826576745574258</v>
      </c>
      <c r="P816" s="310">
        <f t="shared" ca="1" si="366"/>
        <v>23</v>
      </c>
      <c r="Q816" s="304">
        <f t="shared" ca="1" si="367"/>
        <v>0</v>
      </c>
      <c r="R816" s="306">
        <f t="shared" ca="1" si="368"/>
        <v>0</v>
      </c>
      <c r="S816" s="307">
        <f t="shared" ca="1" si="369"/>
        <v>4.5130000000000043</v>
      </c>
      <c r="T816" s="304">
        <f t="shared" ca="1" si="349"/>
        <v>44.272530000000046</v>
      </c>
      <c r="U816" s="311">
        <f t="shared" ca="1" si="350"/>
        <v>0</v>
      </c>
      <c r="V816" s="306">
        <f t="shared" ca="1" si="351"/>
        <v>1.225902051478547</v>
      </c>
      <c r="W816" s="304">
        <f t="shared" ca="1" si="352"/>
        <v>44.654065322693093</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-9.1589546802902433E-2</v>
      </c>
      <c r="AH816" s="304">
        <f t="shared" ca="1" si="376"/>
        <v>-9.8945322548265242</v>
      </c>
    </row>
    <row r="817" spans="1:34" x14ac:dyDescent="0.2">
      <c r="A817" s="347">
        <f t="shared" ca="1" si="354"/>
        <v>1E-4</v>
      </c>
      <c r="B817" s="304">
        <f t="shared" ca="1" si="355"/>
        <v>42.321000000001028</v>
      </c>
      <c r="D817" s="306">
        <f t="shared" ca="1" si="356"/>
        <v>-0.37524350836805392</v>
      </c>
      <c r="E817" s="307">
        <f t="shared" ca="1" si="357"/>
        <v>7.7423413495806059E-2</v>
      </c>
      <c r="F817" s="304">
        <f t="shared" ca="1" si="358"/>
        <v>0.38314758974800861</v>
      </c>
      <c r="G817" s="306">
        <f t="shared" ca="1" si="359"/>
        <v>4.1427737142584862</v>
      </c>
      <c r="H817" s="307">
        <f t="shared" ca="1" si="360"/>
        <v>-109.16038524210586</v>
      </c>
      <c r="I817" s="304">
        <f t="shared" ca="1" si="361"/>
        <v>109.2389686890741</v>
      </c>
      <c r="J817" s="306">
        <f t="shared" ca="1" si="362"/>
        <v>847.0484485488912</v>
      </c>
      <c r="K817" s="307">
        <f t="shared" ca="1" si="363"/>
        <v>-7.3718913826870827</v>
      </c>
      <c r="L817" s="304">
        <f t="shared" ca="1" si="348"/>
        <v>847.08052685186999</v>
      </c>
      <c r="M817" s="306">
        <f t="shared" ca="1" si="364"/>
        <v>-1.5328632755377525</v>
      </c>
      <c r="N817" s="304">
        <f t="shared" ca="1" si="365"/>
        <v>-87.826596258912218</v>
      </c>
      <c r="P817" s="310">
        <f t="shared" ca="1" si="366"/>
        <v>23</v>
      </c>
      <c r="Q817" s="304">
        <f t="shared" ca="1" si="367"/>
        <v>0</v>
      </c>
      <c r="R817" s="306">
        <f t="shared" ca="1" si="368"/>
        <v>0</v>
      </c>
      <c r="S817" s="307">
        <f t="shared" ca="1" si="369"/>
        <v>4.5130000000000043</v>
      </c>
      <c r="T817" s="304">
        <f t="shared" ca="1" si="349"/>
        <v>44.272530000000046</v>
      </c>
      <c r="U817" s="311">
        <f t="shared" ca="1" si="350"/>
        <v>0</v>
      </c>
      <c r="V817" s="306">
        <f t="shared" ca="1" si="351"/>
        <v>1.2259033896789089</v>
      </c>
      <c r="W817" s="304">
        <f t="shared" ca="1" si="352"/>
        <v>44.654106578651074</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-9.1598561833123426E-2</v>
      </c>
      <c r="AH817" s="304">
        <f t="shared" ca="1" si="376"/>
        <v>-9.8945413965639375</v>
      </c>
    </row>
    <row r="818" spans="1:34" x14ac:dyDescent="0.2">
      <c r="A818" s="347">
        <f t="shared" ca="1" si="354"/>
        <v>1E-4</v>
      </c>
      <c r="B818" s="304">
        <f t="shared" ca="1" si="355"/>
        <v>42.321100000001032</v>
      </c>
      <c r="D818" s="306">
        <f t="shared" ca="1" si="356"/>
        <v>-0.37524048767343943</v>
      </c>
      <c r="E818" s="307">
        <f t="shared" ca="1" si="357"/>
        <v>7.7432676298114345E-2</v>
      </c>
      <c r="F818" s="304">
        <f t="shared" ca="1" si="358"/>
        <v>0.38314650324398003</v>
      </c>
      <c r="G818" s="306">
        <f t="shared" ca="1" si="359"/>
        <v>4.1427361902097184</v>
      </c>
      <c r="H818" s="307">
        <f t="shared" ca="1" si="360"/>
        <v>-109.16037749883823</v>
      </c>
      <c r="I818" s="304">
        <f t="shared" ca="1" si="361"/>
        <v>109.23895952832278</v>
      </c>
      <c r="J818" s="306">
        <f t="shared" ca="1" si="362"/>
        <v>847.0484485488912</v>
      </c>
      <c r="K818" s="307">
        <f t="shared" ca="1" si="363"/>
        <v>-7.3828074208241299</v>
      </c>
      <c r="L818" s="304">
        <f t="shared" ca="1" si="348"/>
        <v>847.08062192125283</v>
      </c>
      <c r="M818" s="306">
        <f t="shared" ca="1" si="364"/>
        <v>-1.5328636161067204</v>
      </c>
      <c r="N818" s="304">
        <f t="shared" ca="1" si="365"/>
        <v>-87.826615772076721</v>
      </c>
      <c r="P818" s="310">
        <f t="shared" ca="1" si="366"/>
        <v>23</v>
      </c>
      <c r="Q818" s="304">
        <f t="shared" ca="1" si="367"/>
        <v>0</v>
      </c>
      <c r="R818" s="306">
        <f t="shared" ca="1" si="368"/>
        <v>0</v>
      </c>
      <c r="S818" s="307">
        <f t="shared" ca="1" si="369"/>
        <v>4.5130000000000043</v>
      </c>
      <c r="T818" s="304">
        <f t="shared" ca="1" si="349"/>
        <v>44.272530000000046</v>
      </c>
      <c r="U818" s="311">
        <f t="shared" ca="1" si="350"/>
        <v>0</v>
      </c>
      <c r="V818" s="306">
        <f t="shared" ca="1" si="351"/>
        <v>1.2259047278806368</v>
      </c>
      <c r="W818" s="304">
        <f t="shared" ca="1" si="352"/>
        <v>44.654147833906116</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-9.160757670984232E-2</v>
      </c>
      <c r="AH818" s="304">
        <f t="shared" ca="1" si="376"/>
        <v>-9.8945505381455856</v>
      </c>
    </row>
    <row r="819" spans="1:34" x14ac:dyDescent="0.2">
      <c r="A819" s="347">
        <f t="shared" ca="1" si="354"/>
        <v>1E-4</v>
      </c>
      <c r="B819" s="304">
        <f t="shared" ca="1" si="355"/>
        <v>42.321200000001035</v>
      </c>
      <c r="D819" s="306">
        <f t="shared" ca="1" si="356"/>
        <v>-0.37523746699658722</v>
      </c>
      <c r="E819" s="307">
        <f t="shared" ca="1" si="357"/>
        <v>7.7441938942730104E-2</v>
      </c>
      <c r="F819" s="304">
        <f t="shared" ca="1" si="358"/>
        <v>0.38314541697014259</v>
      </c>
      <c r="G819" s="306">
        <f t="shared" ca="1" si="359"/>
        <v>4.1426986664630183</v>
      </c>
      <c r="H819" s="307">
        <f t="shared" ca="1" si="360"/>
        <v>-109.16036975464434</v>
      </c>
      <c r="I819" s="304">
        <f t="shared" ca="1" si="361"/>
        <v>109.23895036666997</v>
      </c>
      <c r="J819" s="306">
        <f t="shared" ca="1" si="362"/>
        <v>847.0484485488912</v>
      </c>
      <c r="K819" s="307">
        <f t="shared" ca="1" si="363"/>
        <v>-7.3937234581868037</v>
      </c>
      <c r="L819" s="304">
        <f t="shared" ca="1" si="348"/>
        <v>847.08071713128948</v>
      </c>
      <c r="M819" s="306">
        <f t="shared" ca="1" si="364"/>
        <v>-1.5328639566726605</v>
      </c>
      <c r="N819" s="304">
        <f t="shared" ca="1" si="365"/>
        <v>-87.826635285067738</v>
      </c>
      <c r="P819" s="310">
        <f t="shared" ca="1" si="366"/>
        <v>23</v>
      </c>
      <c r="Q819" s="304">
        <f t="shared" ca="1" si="367"/>
        <v>0</v>
      </c>
      <c r="R819" s="306">
        <f t="shared" ca="1" si="368"/>
        <v>0</v>
      </c>
      <c r="S819" s="307">
        <f t="shared" ca="1" si="369"/>
        <v>4.5130000000000043</v>
      </c>
      <c r="T819" s="304">
        <f t="shared" ca="1" si="349"/>
        <v>44.272530000000046</v>
      </c>
      <c r="U819" s="311">
        <f t="shared" ca="1" si="350"/>
        <v>0</v>
      </c>
      <c r="V819" s="306">
        <f t="shared" ca="1" si="351"/>
        <v>1.2259060660837309</v>
      </c>
      <c r="W819" s="304">
        <f t="shared" ca="1" si="352"/>
        <v>44.654189088458182</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-9.1616591433066219E-2</v>
      </c>
      <c r="AH819" s="304">
        <f t="shared" ca="1" si="376"/>
        <v>-9.8945596795714756</v>
      </c>
    </row>
    <row r="820" spans="1:34" x14ac:dyDescent="0.2">
      <c r="A820" s="347">
        <f t="shared" ca="1" si="354"/>
        <v>1E-4</v>
      </c>
      <c r="B820" s="304">
        <f t="shared" ca="1" si="355"/>
        <v>42.321300000001038</v>
      </c>
      <c r="D820" s="306">
        <f t="shared" ca="1" si="356"/>
        <v>-0.37523444633749947</v>
      </c>
      <c r="E820" s="307">
        <f t="shared" ca="1" si="357"/>
        <v>7.745120142964268E-2</v>
      </c>
      <c r="F820" s="304">
        <f t="shared" ca="1" si="358"/>
        <v>0.38314433092648637</v>
      </c>
      <c r="G820" s="306">
        <f t="shared" ca="1" si="359"/>
        <v>4.1426611430183842</v>
      </c>
      <c r="H820" s="307">
        <f t="shared" ca="1" si="360"/>
        <v>-109.16036200952419</v>
      </c>
      <c r="I820" s="304">
        <f t="shared" ca="1" si="361"/>
        <v>109.23894120411569</v>
      </c>
      <c r="J820" s="306">
        <f t="shared" ca="1" si="362"/>
        <v>847.0484485488912</v>
      </c>
      <c r="K820" s="307">
        <f t="shared" ca="1" si="363"/>
        <v>-7.4046394947750125</v>
      </c>
      <c r="L820" s="304">
        <f t="shared" ca="1" si="348"/>
        <v>847.08081248197982</v>
      </c>
      <c r="M820" s="306">
        <f t="shared" ca="1" si="364"/>
        <v>-1.532864297235573</v>
      </c>
      <c r="N820" s="304">
        <f t="shared" ca="1" si="365"/>
        <v>-87.826654797885283</v>
      </c>
      <c r="P820" s="310">
        <f t="shared" ca="1" si="366"/>
        <v>23</v>
      </c>
      <c r="Q820" s="304">
        <f t="shared" ca="1" si="367"/>
        <v>0</v>
      </c>
      <c r="R820" s="306">
        <f t="shared" ca="1" si="368"/>
        <v>0</v>
      </c>
      <c r="S820" s="307">
        <f t="shared" ca="1" si="369"/>
        <v>4.5130000000000043</v>
      </c>
      <c r="T820" s="304">
        <f t="shared" ca="1" si="349"/>
        <v>44.272530000000046</v>
      </c>
      <c r="U820" s="311">
        <f t="shared" ca="1" si="350"/>
        <v>0</v>
      </c>
      <c r="V820" s="306">
        <f t="shared" ca="1" si="351"/>
        <v>1.2259074042881917</v>
      </c>
      <c r="W820" s="304">
        <f t="shared" ca="1" si="352"/>
        <v>44.654230342307301</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-9.1625606002788018E-2</v>
      </c>
      <c r="AH820" s="304">
        <f t="shared" ca="1" si="376"/>
        <v>-9.8945688208415987</v>
      </c>
    </row>
    <row r="821" spans="1:34" x14ac:dyDescent="0.2">
      <c r="A821" s="347">
        <f t="shared" ca="1" si="354"/>
        <v>1E-4</v>
      </c>
      <c r="B821" s="304">
        <f t="shared" ca="1" si="355"/>
        <v>42.321400000001042</v>
      </c>
      <c r="D821" s="306">
        <f t="shared" ca="1" si="356"/>
        <v>-0.37523142569617446</v>
      </c>
      <c r="E821" s="307">
        <f t="shared" ca="1" si="357"/>
        <v>7.7460463758860953E-2</v>
      </c>
      <c r="F821" s="304">
        <f t="shared" ca="1" si="358"/>
        <v>0.38314324511300146</v>
      </c>
      <c r="G821" s="306">
        <f t="shared" ca="1" si="359"/>
        <v>4.1426236198758142</v>
      </c>
      <c r="H821" s="307">
        <f t="shared" ca="1" si="360"/>
        <v>-109.16035426347781</v>
      </c>
      <c r="I821" s="304">
        <f t="shared" ca="1" si="361"/>
        <v>109.23893204065999</v>
      </c>
      <c r="J821" s="306">
        <f t="shared" ca="1" si="362"/>
        <v>847.0484485488912</v>
      </c>
      <c r="K821" s="307">
        <f t="shared" ca="1" si="363"/>
        <v>-7.4155555305886622</v>
      </c>
      <c r="L821" s="304">
        <f t="shared" ca="1" si="348"/>
        <v>847.08090797332386</v>
      </c>
      <c r="M821" s="306">
        <f t="shared" ca="1" si="364"/>
        <v>-1.5328646377954578</v>
      </c>
      <c r="N821" s="304">
        <f t="shared" ca="1" si="365"/>
        <v>-87.826674310529341</v>
      </c>
      <c r="P821" s="310">
        <f t="shared" ca="1" si="366"/>
        <v>23</v>
      </c>
      <c r="Q821" s="304">
        <f t="shared" ca="1" si="367"/>
        <v>0</v>
      </c>
      <c r="R821" s="306">
        <f t="shared" ca="1" si="368"/>
        <v>0</v>
      </c>
      <c r="S821" s="307">
        <f t="shared" ca="1" si="369"/>
        <v>4.5130000000000043</v>
      </c>
      <c r="T821" s="304">
        <f t="shared" ca="1" si="349"/>
        <v>44.272530000000046</v>
      </c>
      <c r="U821" s="311">
        <f t="shared" ca="1" si="350"/>
        <v>0</v>
      </c>
      <c r="V821" s="306">
        <f t="shared" ca="1" si="351"/>
        <v>1.2259087424940185</v>
      </c>
      <c r="W821" s="304">
        <f t="shared" ca="1" si="352"/>
        <v>44.654271595453508</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-9.163462041901127E-2</v>
      </c>
      <c r="AH821" s="304">
        <f t="shared" ca="1" si="376"/>
        <v>-9.894577961955962</v>
      </c>
    </row>
    <row r="822" spans="1:34" x14ac:dyDescent="0.2">
      <c r="A822" s="347">
        <f t="shared" ca="1" si="354"/>
        <v>1E-4</v>
      </c>
      <c r="B822" s="304">
        <f t="shared" ca="1" si="355"/>
        <v>42.321500000001045</v>
      </c>
      <c r="D822" s="306">
        <f t="shared" ca="1" si="356"/>
        <v>-0.37522840507261485</v>
      </c>
      <c r="E822" s="307">
        <f t="shared" ca="1" si="357"/>
        <v>7.7469725930393807E-2</v>
      </c>
      <c r="F822" s="304">
        <f t="shared" ca="1" si="358"/>
        <v>0.3831421595296825</v>
      </c>
      <c r="G822" s="306">
        <f t="shared" ca="1" si="359"/>
        <v>4.1425860970353066</v>
      </c>
      <c r="H822" s="307">
        <f t="shared" ca="1" si="360"/>
        <v>-109.16034651650521</v>
      </c>
      <c r="I822" s="304">
        <f t="shared" ca="1" si="361"/>
        <v>109.23892287630285</v>
      </c>
      <c r="J822" s="306">
        <f t="shared" ca="1" si="362"/>
        <v>847.0484485488912</v>
      </c>
      <c r="K822" s="307">
        <f t="shared" ca="1" si="363"/>
        <v>-7.4264715656276614</v>
      </c>
      <c r="L822" s="304">
        <f t="shared" ca="1" si="348"/>
        <v>847.08100360532148</v>
      </c>
      <c r="M822" s="306">
        <f t="shared" ca="1" si="364"/>
        <v>-1.5328649783523152</v>
      </c>
      <c r="N822" s="304">
        <f t="shared" ca="1" si="365"/>
        <v>-87.826693822999957</v>
      </c>
      <c r="P822" s="310">
        <f t="shared" ca="1" si="366"/>
        <v>23</v>
      </c>
      <c r="Q822" s="304">
        <f t="shared" ca="1" si="367"/>
        <v>0</v>
      </c>
      <c r="R822" s="306">
        <f t="shared" ca="1" si="368"/>
        <v>0</v>
      </c>
      <c r="S822" s="307">
        <f t="shared" ca="1" si="369"/>
        <v>4.5130000000000043</v>
      </c>
      <c r="T822" s="304">
        <f t="shared" ca="1" si="349"/>
        <v>44.272530000000046</v>
      </c>
      <c r="U822" s="311">
        <f t="shared" ca="1" si="350"/>
        <v>0</v>
      </c>
      <c r="V822" s="306">
        <f t="shared" ca="1" si="351"/>
        <v>1.225910080701212</v>
      </c>
      <c r="W822" s="304">
        <f t="shared" ca="1" si="352"/>
        <v>44.65431284789679</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-9.1643634681746633E-2</v>
      </c>
      <c r="AH822" s="304">
        <f t="shared" ca="1" si="376"/>
        <v>-9.8945871029145724</v>
      </c>
    </row>
    <row r="823" spans="1:34" x14ac:dyDescent="0.2">
      <c r="A823" s="347">
        <f t="shared" ca="1" si="354"/>
        <v>1E-4</v>
      </c>
      <c r="B823" s="304">
        <f t="shared" ca="1" si="355"/>
        <v>42.321600000001048</v>
      </c>
      <c r="D823" s="306">
        <f t="shared" ca="1" si="356"/>
        <v>-0.37522538446681641</v>
      </c>
      <c r="E823" s="307">
        <f t="shared" ca="1" si="357"/>
        <v>7.7478987944234134E-2</v>
      </c>
      <c r="F823" s="304">
        <f t="shared" ca="1" si="358"/>
        <v>0.38314107417651394</v>
      </c>
      <c r="G823" s="306">
        <f t="shared" ca="1" si="359"/>
        <v>4.1425485744968595</v>
      </c>
      <c r="H823" s="307">
        <f t="shared" ca="1" si="360"/>
        <v>-109.16033876860642</v>
      </c>
      <c r="I823" s="304">
        <f t="shared" ca="1" si="361"/>
        <v>109.2389137110443</v>
      </c>
      <c r="J823" s="306">
        <f t="shared" ca="1" si="362"/>
        <v>847.0484485488912</v>
      </c>
      <c r="K823" s="307">
        <f t="shared" ca="1" si="363"/>
        <v>-7.4373875998919168</v>
      </c>
      <c r="L823" s="304">
        <f t="shared" ca="1" si="348"/>
        <v>847.08109937797258</v>
      </c>
      <c r="M823" s="306">
        <f t="shared" ca="1" si="364"/>
        <v>-1.532865318906145</v>
      </c>
      <c r="N823" s="304">
        <f t="shared" ca="1" si="365"/>
        <v>-87.8267133352971</v>
      </c>
      <c r="P823" s="310">
        <f t="shared" ca="1" si="366"/>
        <v>23</v>
      </c>
      <c r="Q823" s="304">
        <f t="shared" ca="1" si="367"/>
        <v>0</v>
      </c>
      <c r="R823" s="306">
        <f t="shared" ca="1" si="368"/>
        <v>0</v>
      </c>
      <c r="S823" s="307">
        <f t="shared" ca="1" si="369"/>
        <v>4.5130000000000043</v>
      </c>
      <c r="T823" s="304">
        <f t="shared" ca="1" si="349"/>
        <v>44.272530000000046</v>
      </c>
      <c r="U823" s="311">
        <f t="shared" ca="1" si="350"/>
        <v>0</v>
      </c>
      <c r="V823" s="306">
        <f t="shared" ca="1" si="351"/>
        <v>1.225911418909772</v>
      </c>
      <c r="W823" s="304">
        <f t="shared" ca="1" si="352"/>
        <v>44.654354099637168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-9.1652648790988778E-2</v>
      </c>
      <c r="AH823" s="304">
        <f t="shared" ca="1" si="376"/>
        <v>-9.8945962437174266</v>
      </c>
    </row>
    <row r="824" spans="1:34" x14ac:dyDescent="0.2">
      <c r="A824" s="347">
        <f t="shared" ca="1" si="354"/>
        <v>1E-4</v>
      </c>
      <c r="B824" s="304">
        <f t="shared" ca="1" si="355"/>
        <v>42.321700000001051</v>
      </c>
      <c r="D824" s="306">
        <f t="shared" ca="1" si="356"/>
        <v>-0.37522236387878183</v>
      </c>
      <c r="E824" s="307">
        <f t="shared" ca="1" si="357"/>
        <v>7.7488249800389042E-2</v>
      </c>
      <c r="F824" s="304">
        <f t="shared" ca="1" si="358"/>
        <v>0.38313998905349</v>
      </c>
      <c r="G824" s="306">
        <f t="shared" ca="1" si="359"/>
        <v>4.1425110522604713</v>
      </c>
      <c r="H824" s="307">
        <f t="shared" ca="1" si="360"/>
        <v>-109.16033101978144</v>
      </c>
      <c r="I824" s="304">
        <f t="shared" ca="1" si="361"/>
        <v>109.23890454488438</v>
      </c>
      <c r="J824" s="306">
        <f t="shared" ca="1" si="362"/>
        <v>847.0484485488912</v>
      </c>
      <c r="K824" s="307">
        <f t="shared" ca="1" si="363"/>
        <v>-7.4483036333813359</v>
      </c>
      <c r="L824" s="304">
        <f t="shared" ca="1" si="348"/>
        <v>847.08119529127703</v>
      </c>
      <c r="M824" s="306">
        <f t="shared" ca="1" si="364"/>
        <v>-1.5328656594569474</v>
      </c>
      <c r="N824" s="304">
        <f t="shared" ca="1" si="365"/>
        <v>-87.826732847420786</v>
      </c>
      <c r="P824" s="310">
        <f t="shared" ca="1" si="366"/>
        <v>23</v>
      </c>
      <c r="Q824" s="304">
        <f t="shared" ca="1" si="367"/>
        <v>0</v>
      </c>
      <c r="R824" s="306">
        <f t="shared" ca="1" si="368"/>
        <v>0</v>
      </c>
      <c r="S824" s="307">
        <f t="shared" ca="1" si="369"/>
        <v>4.5130000000000043</v>
      </c>
      <c r="T824" s="304">
        <f t="shared" ca="1" si="349"/>
        <v>44.272530000000046</v>
      </c>
      <c r="U824" s="311">
        <f t="shared" ca="1" si="350"/>
        <v>0</v>
      </c>
      <c r="V824" s="306">
        <f t="shared" ca="1" si="351"/>
        <v>1.2259127571196977</v>
      </c>
      <c r="W824" s="304">
        <f t="shared" ca="1" si="352"/>
        <v>44.654395350674633</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-9.1661662746741257E-2</v>
      </c>
      <c r="AH824" s="304">
        <f t="shared" ca="1" si="376"/>
        <v>-9.8946053843645299</v>
      </c>
    </row>
    <row r="825" spans="1:34" x14ac:dyDescent="0.2">
      <c r="A825" s="347">
        <f t="shared" ca="1" si="354"/>
        <v>1E-4</v>
      </c>
      <c r="B825" s="304">
        <f t="shared" ca="1" si="355"/>
        <v>42.321800000001055</v>
      </c>
      <c r="D825" s="306">
        <f t="shared" ca="1" si="356"/>
        <v>-0.37521934330850903</v>
      </c>
      <c r="E825" s="307">
        <f t="shared" ca="1" si="357"/>
        <v>7.7497511498856753E-2</v>
      </c>
      <c r="F825" s="304">
        <f t="shared" ca="1" si="358"/>
        <v>0.38313890416059837</v>
      </c>
      <c r="G825" s="306">
        <f t="shared" ca="1" si="359"/>
        <v>4.1424735303261402</v>
      </c>
      <c r="H825" s="307">
        <f t="shared" ca="1" si="360"/>
        <v>-109.16032327003029</v>
      </c>
      <c r="I825" s="304">
        <f t="shared" ca="1" si="361"/>
        <v>109.23889537782304</v>
      </c>
      <c r="J825" s="306">
        <f t="shared" ca="1" si="362"/>
        <v>847.0484485488912</v>
      </c>
      <c r="K825" s="307">
        <f t="shared" ca="1" si="363"/>
        <v>-7.4592196660958265</v>
      </c>
      <c r="L825" s="304">
        <f t="shared" ca="1" si="348"/>
        <v>847.08129134523483</v>
      </c>
      <c r="M825" s="306">
        <f t="shared" ca="1" si="364"/>
        <v>-1.5328660000047223</v>
      </c>
      <c r="N825" s="304">
        <f t="shared" ca="1" si="365"/>
        <v>-87.826752359371014</v>
      </c>
      <c r="P825" s="310">
        <f t="shared" ca="1" si="366"/>
        <v>23</v>
      </c>
      <c r="Q825" s="304">
        <f t="shared" ca="1" si="367"/>
        <v>0</v>
      </c>
      <c r="R825" s="306">
        <f t="shared" ca="1" si="368"/>
        <v>0</v>
      </c>
      <c r="S825" s="307">
        <f t="shared" ca="1" si="369"/>
        <v>4.5130000000000043</v>
      </c>
      <c r="T825" s="304">
        <f t="shared" ca="1" si="349"/>
        <v>44.272530000000046</v>
      </c>
      <c r="U825" s="311">
        <f t="shared" ca="1" si="350"/>
        <v>0</v>
      </c>
      <c r="V825" s="306">
        <f t="shared" ca="1" si="351"/>
        <v>1.2259140953309904</v>
      </c>
      <c r="W825" s="304">
        <f t="shared" ca="1" si="352"/>
        <v>44.654436601009202</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-9.1670676549007624E-2</v>
      </c>
      <c r="AH825" s="304">
        <f t="shared" ca="1" si="376"/>
        <v>-9.8946145248558803</v>
      </c>
    </row>
    <row r="826" spans="1:34" x14ac:dyDescent="0.2">
      <c r="A826" s="347">
        <f t="shared" ca="1" si="354"/>
        <v>1E-4</v>
      </c>
      <c r="B826" s="304">
        <f t="shared" ca="1" si="355"/>
        <v>42.321900000001058</v>
      </c>
      <c r="D826" s="306">
        <f t="shared" ca="1" si="356"/>
        <v>-0.37521632275600053</v>
      </c>
      <c r="E826" s="307">
        <f t="shared" ca="1" si="357"/>
        <v>7.7506773039640819E-2</v>
      </c>
      <c r="F826" s="304">
        <f t="shared" ca="1" si="358"/>
        <v>0.38313781949783232</v>
      </c>
      <c r="G826" s="306">
        <f t="shared" ca="1" si="359"/>
        <v>4.1424360086938643</v>
      </c>
      <c r="H826" s="307">
        <f t="shared" ca="1" si="360"/>
        <v>-109.16031551935299</v>
      </c>
      <c r="I826" s="304">
        <f t="shared" ca="1" si="361"/>
        <v>109.23888620986037</v>
      </c>
      <c r="J826" s="306">
        <f t="shared" ca="1" si="362"/>
        <v>847.0484485488912</v>
      </c>
      <c r="K826" s="307">
        <f t="shared" ca="1" si="363"/>
        <v>-7.4701356980352953</v>
      </c>
      <c r="L826" s="304">
        <f t="shared" ca="1" si="348"/>
        <v>847.08138753984588</v>
      </c>
      <c r="M826" s="306">
        <f t="shared" ca="1" si="364"/>
        <v>-1.5328663405494696</v>
      </c>
      <c r="N826" s="304">
        <f t="shared" ca="1" si="365"/>
        <v>-87.82677187114777</v>
      </c>
      <c r="P826" s="310">
        <f t="shared" ca="1" si="366"/>
        <v>23</v>
      </c>
      <c r="Q826" s="304">
        <f t="shared" ca="1" si="367"/>
        <v>0</v>
      </c>
      <c r="R826" s="306">
        <f t="shared" ca="1" si="368"/>
        <v>0</v>
      </c>
      <c r="S826" s="307">
        <f t="shared" ca="1" si="369"/>
        <v>4.5130000000000043</v>
      </c>
      <c r="T826" s="304">
        <f t="shared" ca="1" si="349"/>
        <v>44.272530000000046</v>
      </c>
      <c r="U826" s="311">
        <f t="shared" ca="1" si="350"/>
        <v>0</v>
      </c>
      <c r="V826" s="306">
        <f t="shared" ca="1" si="351"/>
        <v>1.2259154335436493</v>
      </c>
      <c r="W826" s="304">
        <f t="shared" ca="1" si="352"/>
        <v>44.654477850640916</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-9.1679690197784325E-2</v>
      </c>
      <c r="AH826" s="304">
        <f t="shared" ca="1" si="376"/>
        <v>-9.8946236651914816</v>
      </c>
    </row>
    <row r="827" spans="1:34" x14ac:dyDescent="0.2">
      <c r="A827" s="347">
        <f t="shared" ca="1" si="354"/>
        <v>1E-4</v>
      </c>
      <c r="B827" s="304">
        <f t="shared" ca="1" si="355"/>
        <v>42.322000000001061</v>
      </c>
      <c r="D827" s="306">
        <f t="shared" ca="1" si="356"/>
        <v>-0.37521330222125698</v>
      </c>
      <c r="E827" s="307">
        <f t="shared" ca="1" si="357"/>
        <v>7.7516034422750124E-2</v>
      </c>
      <c r="F827" s="304">
        <f t="shared" ca="1" si="358"/>
        <v>0.38313673506518442</v>
      </c>
      <c r="G827" s="306">
        <f t="shared" ca="1" si="359"/>
        <v>4.1423984873636419</v>
      </c>
      <c r="H827" s="307">
        <f t="shared" ca="1" si="360"/>
        <v>-109.16030776774954</v>
      </c>
      <c r="I827" s="304">
        <f t="shared" ca="1" si="361"/>
        <v>109.23887704099633</v>
      </c>
      <c r="J827" s="306">
        <f t="shared" ca="1" si="362"/>
        <v>847.0484485488912</v>
      </c>
      <c r="K827" s="307">
        <f t="shared" ca="1" si="363"/>
        <v>-7.4810517291996508</v>
      </c>
      <c r="L827" s="304">
        <f t="shared" ca="1" si="348"/>
        <v>847.08148387511017</v>
      </c>
      <c r="M827" s="306">
        <f t="shared" ca="1" si="364"/>
        <v>-1.5328666810911895</v>
      </c>
      <c r="N827" s="304">
        <f t="shared" ca="1" si="365"/>
        <v>-87.826791382751068</v>
      </c>
      <c r="P827" s="310">
        <f t="shared" ca="1" si="366"/>
        <v>23</v>
      </c>
      <c r="Q827" s="304">
        <f t="shared" ca="1" si="367"/>
        <v>0</v>
      </c>
      <c r="R827" s="306">
        <f t="shared" ca="1" si="368"/>
        <v>0</v>
      </c>
      <c r="S827" s="307">
        <f t="shared" ca="1" si="369"/>
        <v>4.5130000000000043</v>
      </c>
      <c r="T827" s="304">
        <f t="shared" ca="1" si="349"/>
        <v>44.272530000000046</v>
      </c>
      <c r="U827" s="311">
        <f t="shared" ca="1" si="350"/>
        <v>0</v>
      </c>
      <c r="V827" s="306">
        <f t="shared" ca="1" si="351"/>
        <v>1.225916771757674</v>
      </c>
      <c r="W827" s="304">
        <f t="shared" ca="1" si="352"/>
        <v>44.654519099569725</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-9.1688703693085571E-2</v>
      </c>
      <c r="AH827" s="304">
        <f t="shared" ca="1" si="376"/>
        <v>-9.8946328053713426</v>
      </c>
    </row>
    <row r="828" spans="1:34" x14ac:dyDescent="0.2">
      <c r="A828" s="347">
        <f t="shared" ca="1" si="354"/>
        <v>1E-4</v>
      </c>
      <c r="B828" s="304">
        <f t="shared" ca="1" si="355"/>
        <v>42.322100000001065</v>
      </c>
      <c r="D828" s="306">
        <f t="shared" ca="1" si="356"/>
        <v>-0.37521028170427612</v>
      </c>
      <c r="E828" s="307">
        <f t="shared" ca="1" si="357"/>
        <v>7.7525295648174009E-2</v>
      </c>
      <c r="F828" s="304">
        <f t="shared" ca="1" si="358"/>
        <v>0.38313565086264034</v>
      </c>
      <c r="G828" s="306">
        <f t="shared" ca="1" si="359"/>
        <v>4.1423609663354712</v>
      </c>
      <c r="H828" s="307">
        <f t="shared" ca="1" si="360"/>
        <v>-109.16030001521997</v>
      </c>
      <c r="I828" s="304">
        <f t="shared" ca="1" si="361"/>
        <v>109.23886787123095</v>
      </c>
      <c r="J828" s="306">
        <f t="shared" ca="1" si="362"/>
        <v>847.0484485488912</v>
      </c>
      <c r="K828" s="307">
        <f t="shared" ca="1" si="363"/>
        <v>-7.4919677595887997</v>
      </c>
      <c r="L828" s="304">
        <f t="shared" ca="1" si="348"/>
        <v>847.08158035102747</v>
      </c>
      <c r="M828" s="306">
        <f t="shared" ca="1" si="364"/>
        <v>-1.5328670216298821</v>
      </c>
      <c r="N828" s="304">
        <f t="shared" ca="1" si="365"/>
        <v>-87.826810894180909</v>
      </c>
      <c r="P828" s="310">
        <f t="shared" ca="1" si="366"/>
        <v>23</v>
      </c>
      <c r="Q828" s="304">
        <f t="shared" ca="1" si="367"/>
        <v>0</v>
      </c>
      <c r="R828" s="306">
        <f t="shared" ca="1" si="368"/>
        <v>0</v>
      </c>
      <c r="S828" s="307">
        <f t="shared" ca="1" si="369"/>
        <v>4.5130000000000043</v>
      </c>
      <c r="T828" s="304">
        <f t="shared" ca="1" si="349"/>
        <v>44.272530000000046</v>
      </c>
      <c r="U828" s="311">
        <f t="shared" ca="1" si="350"/>
        <v>0</v>
      </c>
      <c r="V828" s="306">
        <f t="shared" ca="1" si="351"/>
        <v>1.2259181099730656</v>
      </c>
      <c r="W828" s="304">
        <f t="shared" ca="1" si="352"/>
        <v>44.654560347795687</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-9.1697717034900705E-2</v>
      </c>
      <c r="AH828" s="304">
        <f t="shared" ca="1" si="376"/>
        <v>-9.8946419453954544</v>
      </c>
    </row>
    <row r="829" spans="1:34" x14ac:dyDescent="0.2">
      <c r="A829" s="347">
        <f t="shared" ca="1" si="354"/>
        <v>1E-4</v>
      </c>
      <c r="B829" s="304">
        <f t="shared" ca="1" si="355"/>
        <v>42.322200000001068</v>
      </c>
      <c r="D829" s="306">
        <f t="shared" ca="1" si="356"/>
        <v>-0.37520726120505848</v>
      </c>
      <c r="E829" s="307">
        <f t="shared" ca="1" si="357"/>
        <v>7.7534556715924907E-2</v>
      </c>
      <c r="F829" s="304">
        <f t="shared" ca="1" si="358"/>
        <v>0.38313456689019321</v>
      </c>
      <c r="G829" s="306">
        <f t="shared" ca="1" si="359"/>
        <v>4.1423234456093505</v>
      </c>
      <c r="H829" s="307">
        <f t="shared" ca="1" si="360"/>
        <v>-109.1602922617643</v>
      </c>
      <c r="I829" s="304">
        <f t="shared" ca="1" si="361"/>
        <v>109.23885870056425</v>
      </c>
      <c r="J829" s="306">
        <f t="shared" ca="1" si="362"/>
        <v>847.0484485488912</v>
      </c>
      <c r="K829" s="307">
        <f t="shared" ca="1" si="363"/>
        <v>-7.5028837892026488</v>
      </c>
      <c r="L829" s="304">
        <f t="shared" ca="1" si="348"/>
        <v>847.08167696759779</v>
      </c>
      <c r="M829" s="306">
        <f t="shared" ca="1" si="364"/>
        <v>-1.5328673621655473</v>
      </c>
      <c r="N829" s="304">
        <f t="shared" ca="1" si="365"/>
        <v>-87.826830405437306</v>
      </c>
      <c r="P829" s="310">
        <f t="shared" ca="1" si="366"/>
        <v>23</v>
      </c>
      <c r="Q829" s="304">
        <f t="shared" ca="1" si="367"/>
        <v>0</v>
      </c>
      <c r="R829" s="306">
        <f t="shared" ca="1" si="368"/>
        <v>0</v>
      </c>
      <c r="S829" s="307">
        <f t="shared" ca="1" si="369"/>
        <v>4.5130000000000043</v>
      </c>
      <c r="T829" s="304">
        <f t="shared" ca="1" si="349"/>
        <v>44.272530000000046</v>
      </c>
      <c r="U829" s="311">
        <f t="shared" ca="1" si="350"/>
        <v>0</v>
      </c>
      <c r="V829" s="306">
        <f t="shared" ca="1" si="351"/>
        <v>1.2259194481898232</v>
      </c>
      <c r="W829" s="304">
        <f t="shared" ca="1" si="352"/>
        <v>44.654601595318795</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-9.1706730223238608E-2</v>
      </c>
      <c r="AH829" s="304">
        <f t="shared" ca="1" si="376"/>
        <v>-9.8946510852638259</v>
      </c>
    </row>
    <row r="830" spans="1:34" x14ac:dyDescent="0.2">
      <c r="A830" s="347">
        <f t="shared" ca="1" si="354"/>
        <v>1E-4</v>
      </c>
      <c r="B830" s="304">
        <f t="shared" ca="1" si="355"/>
        <v>42.322300000001071</v>
      </c>
      <c r="D830" s="306">
        <f t="shared" ca="1" si="356"/>
        <v>-0.37520424072360431</v>
      </c>
      <c r="E830" s="307">
        <f t="shared" ca="1" si="357"/>
        <v>7.754381762600282E-2</v>
      </c>
      <c r="F830" s="304">
        <f t="shared" ca="1" si="358"/>
        <v>0.38313348314783352</v>
      </c>
      <c r="G830" s="306">
        <f t="shared" ca="1" si="359"/>
        <v>4.1422859251852779</v>
      </c>
      <c r="H830" s="307">
        <f t="shared" ca="1" si="360"/>
        <v>-109.16028450738253</v>
      </c>
      <c r="I830" s="304">
        <f t="shared" ca="1" si="361"/>
        <v>109.23884952899625</v>
      </c>
      <c r="J830" s="306">
        <f t="shared" ca="1" si="362"/>
        <v>847.0484485488912</v>
      </c>
      <c r="K830" s="307">
        <f t="shared" ca="1" si="363"/>
        <v>-7.5137998180411065</v>
      </c>
      <c r="L830" s="304">
        <f t="shared" ca="1" si="348"/>
        <v>847.08177372482112</v>
      </c>
      <c r="M830" s="306">
        <f t="shared" ca="1" si="364"/>
        <v>-1.5328677026981852</v>
      </c>
      <c r="N830" s="304">
        <f t="shared" ca="1" si="365"/>
        <v>-87.826849916520246</v>
      </c>
      <c r="P830" s="310">
        <f t="shared" ca="1" si="366"/>
        <v>23</v>
      </c>
      <c r="Q830" s="304">
        <f t="shared" ca="1" si="367"/>
        <v>0</v>
      </c>
      <c r="R830" s="306">
        <f t="shared" ca="1" si="368"/>
        <v>0</v>
      </c>
      <c r="S830" s="307">
        <f t="shared" ca="1" si="369"/>
        <v>4.5130000000000043</v>
      </c>
      <c r="T830" s="304">
        <f t="shared" ca="1" si="349"/>
        <v>44.272530000000046</v>
      </c>
      <c r="U830" s="311">
        <f t="shared" ca="1" si="350"/>
        <v>0</v>
      </c>
      <c r="V830" s="306">
        <f t="shared" ca="1" si="351"/>
        <v>1.2259207864079473</v>
      </c>
      <c r="W830" s="304">
        <f t="shared" ca="1" si="352"/>
        <v>44.654642842139069</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-9.1715743258097504E-2</v>
      </c>
      <c r="AH830" s="304">
        <f t="shared" ca="1" si="376"/>
        <v>-9.894660224976457</v>
      </c>
    </row>
    <row r="831" spans="1:34" x14ac:dyDescent="0.2">
      <c r="A831" s="347">
        <f t="shared" ca="1" si="354"/>
        <v>1E-4</v>
      </c>
      <c r="B831" s="304">
        <f t="shared" ca="1" si="355"/>
        <v>42.322400000001075</v>
      </c>
      <c r="D831" s="306">
        <f t="shared" ca="1" si="356"/>
        <v>-0.37520122025991404</v>
      </c>
      <c r="E831" s="307">
        <f t="shared" ca="1" si="357"/>
        <v>7.7553078378407747E-2</v>
      </c>
      <c r="F831" s="304">
        <f t="shared" ca="1" si="358"/>
        <v>0.38313239963555157</v>
      </c>
      <c r="G831" s="306">
        <f t="shared" ca="1" si="359"/>
        <v>4.1422484050632518</v>
      </c>
      <c r="H831" s="307">
        <f t="shared" ca="1" si="360"/>
        <v>-109.16027675207469</v>
      </c>
      <c r="I831" s="304">
        <f t="shared" ca="1" si="361"/>
        <v>109.23884035652698</v>
      </c>
      <c r="J831" s="306">
        <f t="shared" ca="1" si="362"/>
        <v>847.0484485488912</v>
      </c>
      <c r="K831" s="307">
        <f t="shared" ca="1" si="363"/>
        <v>-7.5247158461040797</v>
      </c>
      <c r="L831" s="304">
        <f t="shared" ca="1" si="348"/>
        <v>847.08187062269735</v>
      </c>
      <c r="M831" s="306">
        <f t="shared" ca="1" si="364"/>
        <v>-1.5328680432277959</v>
      </c>
      <c r="N831" s="304">
        <f t="shared" ca="1" si="365"/>
        <v>-87.826869427429742</v>
      </c>
      <c r="P831" s="310">
        <f t="shared" ca="1" si="366"/>
        <v>23</v>
      </c>
      <c r="Q831" s="304">
        <f t="shared" ca="1" si="367"/>
        <v>0</v>
      </c>
      <c r="R831" s="306">
        <f t="shared" ca="1" si="368"/>
        <v>0</v>
      </c>
      <c r="S831" s="307">
        <f t="shared" ca="1" si="369"/>
        <v>4.5130000000000043</v>
      </c>
      <c r="T831" s="304">
        <f t="shared" ca="1" si="349"/>
        <v>44.272530000000046</v>
      </c>
      <c r="U831" s="311">
        <f t="shared" ca="1" si="350"/>
        <v>0</v>
      </c>
      <c r="V831" s="306">
        <f t="shared" ca="1" si="351"/>
        <v>1.2259221246274374</v>
      </c>
      <c r="W831" s="304">
        <f t="shared" ca="1" si="352"/>
        <v>44.654684088256502</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-9.1724756139486274E-2</v>
      </c>
      <c r="AH831" s="304">
        <f t="shared" ca="1" si="376"/>
        <v>-9.8946693645333532</v>
      </c>
    </row>
    <row r="832" spans="1:34" x14ac:dyDescent="0.2">
      <c r="A832" s="347">
        <f t="shared" ca="1" si="354"/>
        <v>1E-4</v>
      </c>
      <c r="B832" s="304">
        <f t="shared" ca="1" si="355"/>
        <v>42.322500000001078</v>
      </c>
      <c r="D832" s="306">
        <f t="shared" ca="1" si="356"/>
        <v>-0.37519819981398567</v>
      </c>
      <c r="E832" s="307">
        <f t="shared" ca="1" si="357"/>
        <v>7.7562338973143241E-2</v>
      </c>
      <c r="F832" s="304">
        <f t="shared" ca="1" si="358"/>
        <v>0.3831313163533363</v>
      </c>
      <c r="G832" s="306">
        <f t="shared" ca="1" si="359"/>
        <v>4.1422108852432702</v>
      </c>
      <c r="H832" s="307">
        <f t="shared" ca="1" si="360"/>
        <v>-109.1602689958408</v>
      </c>
      <c r="I832" s="304">
        <f t="shared" ca="1" si="361"/>
        <v>109.23883118315642</v>
      </c>
      <c r="J832" s="306">
        <f t="shared" ca="1" si="362"/>
        <v>847.0484485488912</v>
      </c>
      <c r="K832" s="307">
        <f t="shared" ca="1" si="363"/>
        <v>-7.5356318733914751</v>
      </c>
      <c r="L832" s="304">
        <f t="shared" ca="1" si="348"/>
        <v>847.08196766122626</v>
      </c>
      <c r="M832" s="306">
        <f t="shared" ca="1" si="364"/>
        <v>-1.5328683837543791</v>
      </c>
      <c r="N832" s="304">
        <f t="shared" ca="1" si="365"/>
        <v>-87.826888938165766</v>
      </c>
      <c r="P832" s="310">
        <f t="shared" ca="1" si="366"/>
        <v>23</v>
      </c>
      <c r="Q832" s="304">
        <f t="shared" ca="1" si="367"/>
        <v>0</v>
      </c>
      <c r="R832" s="306">
        <f t="shared" ca="1" si="368"/>
        <v>0</v>
      </c>
      <c r="S832" s="307">
        <f t="shared" ca="1" si="369"/>
        <v>4.5130000000000043</v>
      </c>
      <c r="T832" s="304">
        <f t="shared" ca="1" si="349"/>
        <v>44.272530000000046</v>
      </c>
      <c r="U832" s="311">
        <f t="shared" ca="1" si="350"/>
        <v>0</v>
      </c>
      <c r="V832" s="306">
        <f t="shared" ca="1" si="351"/>
        <v>1.2259234628482942</v>
      </c>
      <c r="W832" s="304">
        <f t="shared" ca="1" si="352"/>
        <v>44.654725333671124</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-9.1733768867401366E-2</v>
      </c>
      <c r="AH832" s="304">
        <f t="shared" ca="1" si="376"/>
        <v>-9.8946785039345126</v>
      </c>
    </row>
    <row r="833" spans="1:34" x14ac:dyDescent="0.2">
      <c r="A833" s="347">
        <f t="shared" ca="1" si="354"/>
        <v>1E-4</v>
      </c>
      <c r="B833" s="304">
        <f t="shared" ca="1" si="355"/>
        <v>42.322600000001081</v>
      </c>
      <c r="D833" s="306">
        <f t="shared" ca="1" si="356"/>
        <v>-0.37519517938582408</v>
      </c>
      <c r="E833" s="307">
        <f t="shared" ca="1" si="357"/>
        <v>7.7571599410214631E-2</v>
      </c>
      <c r="F833" s="304">
        <f t="shared" ca="1" si="358"/>
        <v>0.38313023330118379</v>
      </c>
      <c r="G833" s="306">
        <f t="shared" ca="1" si="359"/>
        <v>4.1421733657253315</v>
      </c>
      <c r="H833" s="307">
        <f t="shared" ca="1" si="360"/>
        <v>-109.16026123868086</v>
      </c>
      <c r="I833" s="304">
        <f t="shared" ca="1" si="361"/>
        <v>109.23882200888461</v>
      </c>
      <c r="J833" s="306">
        <f t="shared" ca="1" si="362"/>
        <v>847.0484485488912</v>
      </c>
      <c r="K833" s="307">
        <f t="shared" ca="1" si="363"/>
        <v>-7.5465478999032012</v>
      </c>
      <c r="L833" s="304">
        <f t="shared" ca="1" si="348"/>
        <v>847.08206484040795</v>
      </c>
      <c r="M833" s="306">
        <f t="shared" ca="1" si="364"/>
        <v>-1.5328687242779353</v>
      </c>
      <c r="N833" s="304">
        <f t="shared" ca="1" si="365"/>
        <v>-87.826908448728361</v>
      </c>
      <c r="P833" s="310">
        <f t="shared" ca="1" si="366"/>
        <v>23</v>
      </c>
      <c r="Q833" s="304">
        <f t="shared" ca="1" si="367"/>
        <v>0</v>
      </c>
      <c r="R833" s="306">
        <f t="shared" ca="1" si="368"/>
        <v>0</v>
      </c>
      <c r="S833" s="307">
        <f t="shared" ca="1" si="369"/>
        <v>4.5130000000000043</v>
      </c>
      <c r="T833" s="304">
        <f t="shared" ca="1" si="349"/>
        <v>44.272530000000046</v>
      </c>
      <c r="U833" s="311">
        <f t="shared" ca="1" si="350"/>
        <v>0</v>
      </c>
      <c r="V833" s="306">
        <f t="shared" ca="1" si="351"/>
        <v>1.225924801070517</v>
      </c>
      <c r="W833" s="304">
        <f t="shared" ca="1" si="352"/>
        <v>44.65476657838294</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-9.1742781441849885E-2</v>
      </c>
      <c r="AH833" s="304">
        <f t="shared" ca="1" si="376"/>
        <v>-9.8946876431799424</v>
      </c>
    </row>
    <row r="834" spans="1:34" x14ac:dyDescent="0.2">
      <c r="A834" s="347">
        <f t="shared" ca="1" si="354"/>
        <v>1E-4</v>
      </c>
      <c r="B834" s="304">
        <f t="shared" ca="1" si="355"/>
        <v>42.322700000001085</v>
      </c>
      <c r="D834" s="306">
        <f t="shared" ca="1" si="356"/>
        <v>-0.37519215897542296</v>
      </c>
      <c r="E834" s="307">
        <f t="shared" ca="1" si="357"/>
        <v>7.7580859689621917E-2</v>
      </c>
      <c r="F834" s="304">
        <f t="shared" ca="1" si="358"/>
        <v>0.38312915047907786</v>
      </c>
      <c r="G834" s="306">
        <f t="shared" ca="1" si="359"/>
        <v>4.1421358465094338</v>
      </c>
      <c r="H834" s="307">
        <f t="shared" ca="1" si="360"/>
        <v>-109.16025348059489</v>
      </c>
      <c r="I834" s="304">
        <f t="shared" ca="1" si="361"/>
        <v>109.23881283371156</v>
      </c>
      <c r="J834" s="306">
        <f t="shared" ca="1" si="362"/>
        <v>847.0484485488912</v>
      </c>
      <c r="K834" s="307">
        <f t="shared" ca="1" si="363"/>
        <v>-7.5574639256391647</v>
      </c>
      <c r="L834" s="304">
        <f t="shared" ca="1" si="348"/>
        <v>847.08216216024221</v>
      </c>
      <c r="M834" s="306">
        <f t="shared" ca="1" si="364"/>
        <v>-1.5328690647984642</v>
      </c>
      <c r="N834" s="304">
        <f t="shared" ca="1" si="365"/>
        <v>-87.826927959117498</v>
      </c>
      <c r="P834" s="310">
        <f t="shared" ca="1" si="366"/>
        <v>23</v>
      </c>
      <c r="Q834" s="304">
        <f t="shared" ca="1" si="367"/>
        <v>0</v>
      </c>
      <c r="R834" s="306">
        <f t="shared" ca="1" si="368"/>
        <v>0</v>
      </c>
      <c r="S834" s="307">
        <f t="shared" ca="1" si="369"/>
        <v>4.5130000000000043</v>
      </c>
      <c r="T834" s="304">
        <f t="shared" ca="1" si="349"/>
        <v>44.272530000000046</v>
      </c>
      <c r="U834" s="311">
        <f t="shared" ca="1" si="350"/>
        <v>0</v>
      </c>
      <c r="V834" s="306">
        <f t="shared" ca="1" si="351"/>
        <v>1.2259261392941059</v>
      </c>
      <c r="W834" s="304">
        <f t="shared" ca="1" si="352"/>
        <v>44.654807822391945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-9.1751793862830056E-2</v>
      </c>
      <c r="AH834" s="304">
        <f t="shared" ca="1" si="376"/>
        <v>-9.8946967822696426</v>
      </c>
    </row>
    <row r="835" spans="1:34" x14ac:dyDescent="0.2">
      <c r="A835" s="347">
        <f t="shared" ca="1" si="354"/>
        <v>1E-4</v>
      </c>
      <c r="B835" s="304">
        <f t="shared" ca="1" si="355"/>
        <v>42.322800000001088</v>
      </c>
      <c r="D835" s="306">
        <f t="shared" ca="1" si="356"/>
        <v>-0.37518913858278696</v>
      </c>
      <c r="E835" s="307">
        <f t="shared" ca="1" si="357"/>
        <v>7.7590119811366876E-2</v>
      </c>
      <c r="F835" s="304">
        <f t="shared" ca="1" si="358"/>
        <v>0.38312806788701342</v>
      </c>
      <c r="G835" s="306">
        <f t="shared" ca="1" si="359"/>
        <v>4.1420983275955754</v>
      </c>
      <c r="H835" s="307">
        <f t="shared" ca="1" si="360"/>
        <v>-109.16024572158291</v>
      </c>
      <c r="I835" s="304">
        <f t="shared" ca="1" si="361"/>
        <v>109.23880365763729</v>
      </c>
      <c r="J835" s="306">
        <f t="shared" ca="1" si="362"/>
        <v>847.0484485488912</v>
      </c>
      <c r="K835" s="307">
        <f t="shared" ca="1" si="363"/>
        <v>-7.5683799505992733</v>
      </c>
      <c r="L835" s="304">
        <f t="shared" ca="1" si="348"/>
        <v>847.08225962072902</v>
      </c>
      <c r="M835" s="306">
        <f t="shared" ca="1" si="364"/>
        <v>-1.5328694053159657</v>
      </c>
      <c r="N835" s="304">
        <f t="shared" ca="1" si="365"/>
        <v>-87.826947469333192</v>
      </c>
      <c r="P835" s="310">
        <f t="shared" ca="1" si="366"/>
        <v>23</v>
      </c>
      <c r="Q835" s="304">
        <f t="shared" ca="1" si="367"/>
        <v>0</v>
      </c>
      <c r="R835" s="306">
        <f t="shared" ca="1" si="368"/>
        <v>0</v>
      </c>
      <c r="S835" s="307">
        <f t="shared" ca="1" si="369"/>
        <v>4.5130000000000043</v>
      </c>
      <c r="T835" s="304">
        <f t="shared" ca="1" si="349"/>
        <v>44.272530000000046</v>
      </c>
      <c r="U835" s="311">
        <f t="shared" ca="1" si="350"/>
        <v>0</v>
      </c>
      <c r="V835" s="306">
        <f t="shared" ca="1" si="351"/>
        <v>1.2259274775190618</v>
      </c>
      <c r="W835" s="304">
        <f t="shared" ca="1" si="352"/>
        <v>44.654849065698187</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-9.1760806130343653E-2</v>
      </c>
      <c r="AH835" s="304">
        <f t="shared" ca="1" si="376"/>
        <v>-9.894705921203613</v>
      </c>
    </row>
    <row r="836" spans="1:34" x14ac:dyDescent="0.2">
      <c r="A836" s="347">
        <f t="shared" ca="1" si="354"/>
        <v>1E-4</v>
      </c>
      <c r="B836" s="304">
        <f t="shared" ca="1" si="355"/>
        <v>42.322900000001091</v>
      </c>
      <c r="D836" s="306">
        <f t="shared" ca="1" si="356"/>
        <v>-0.37518611820791659</v>
      </c>
      <c r="E836" s="307">
        <f t="shared" ca="1" si="357"/>
        <v>7.7599379775454835E-2</v>
      </c>
      <c r="F836" s="304">
        <f t="shared" ca="1" si="358"/>
        <v>0.38312698552498231</v>
      </c>
      <c r="G836" s="306">
        <f t="shared" ca="1" si="359"/>
        <v>4.1420608089837545</v>
      </c>
      <c r="H836" s="307">
        <f t="shared" ca="1" si="360"/>
        <v>-109.16023796164494</v>
      </c>
      <c r="I836" s="304">
        <f t="shared" ca="1" si="361"/>
        <v>109.23879448066181</v>
      </c>
      <c r="J836" s="306">
        <f t="shared" ca="1" si="362"/>
        <v>847.0484485488912</v>
      </c>
      <c r="K836" s="307">
        <f t="shared" ca="1" si="363"/>
        <v>-7.5792959747834345</v>
      </c>
      <c r="L836" s="304">
        <f t="shared" ref="L836:L899" ca="1" si="377">SQRT(pos_x^2+pos_z^2)</f>
        <v>847.08235722186828</v>
      </c>
      <c r="M836" s="306">
        <f t="shared" ca="1" si="364"/>
        <v>-1.5328697458304403</v>
      </c>
      <c r="N836" s="304">
        <f t="shared" ca="1" si="365"/>
        <v>-87.826966979375456</v>
      </c>
      <c r="P836" s="310">
        <f t="shared" ca="1" si="366"/>
        <v>23</v>
      </c>
      <c r="Q836" s="304">
        <f t="shared" ca="1" si="367"/>
        <v>0</v>
      </c>
      <c r="R836" s="306">
        <f t="shared" ca="1" si="368"/>
        <v>0</v>
      </c>
      <c r="S836" s="307">
        <f t="shared" ca="1" si="369"/>
        <v>4.5130000000000043</v>
      </c>
      <c r="T836" s="304">
        <f t="shared" ref="T836:T899" ca="1" si="378">m*g</f>
        <v>44.272530000000046</v>
      </c>
      <c r="U836" s="311">
        <f t="shared" ref="U836:U899" ca="1" si="379">IF(pos_xz&lt;L_rampe,Poids*COS(Beta),0)</f>
        <v>0</v>
      </c>
      <c r="V836" s="306">
        <f t="shared" ref="V836:V899" ca="1" si="380">Rho_moyen*(20000-Alt_rampe-pos_z)/(20000+Alt_rampe+pos_z)</f>
        <v>1.2259288157453834</v>
      </c>
      <c r="W836" s="304">
        <f t="shared" ref="W836:W899" ca="1" si="381">1/2*Rho*Sref*Cx*vit_xz^2</f>
        <v>44.654890308301631</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-9.1769818244399559E-2</v>
      </c>
      <c r="AH836" s="304">
        <f t="shared" ca="1" si="376"/>
        <v>-9.8947150599818627</v>
      </c>
    </row>
    <row r="837" spans="1:34" x14ac:dyDescent="0.2">
      <c r="A837" s="347">
        <f t="shared" ref="A837:A900" ca="1" si="383">IF(B836+0.01&lt;=T_ini+ROUNDUP(Temps_fin_propu,0), 0.01, IF(K836&gt;0, 0.1, 0.0001))</f>
        <v>1E-4</v>
      </c>
      <c r="B837" s="304">
        <f t="shared" ref="B837:B900" ca="1" si="384">B836+pas</f>
        <v>42.323000000001095</v>
      </c>
      <c r="D837" s="306">
        <f t="shared" ref="D837:D900" ca="1" si="385">IF(AND(L836&lt;L_rampe,Poussee&lt;Poids*SIN(M836)),0,(-W836+Poussee)/m*COS(M836)-U836/m*SIN(M836))</f>
        <v>-0.3751830978508075</v>
      </c>
      <c r="E837" s="307">
        <f t="shared" ref="E837:E900" ca="1" si="386">IF(AND(L836&lt;L_rampe,Poussee&lt;Poids*SIN(M836)),0,(-W836+Poussee)/m*SIN(M836)+U836/m*COS(M836)-Poids/m)</f>
        <v>7.7608639581880468E-2</v>
      </c>
      <c r="F837" s="304">
        <f t="shared" ref="F837:F900" ca="1" si="387">SQRT(acc_x^2+acc_z^2)</f>
        <v>0.38312590339296926</v>
      </c>
      <c r="G837" s="306">
        <f t="shared" ref="G837:G900" ca="1" si="388">G836+acc_x*pas</f>
        <v>4.1420232906739693</v>
      </c>
      <c r="H837" s="307">
        <f t="shared" ref="H837:H900" ca="1" si="389">H836+acc_z*pas</f>
        <v>-109.16023020078099</v>
      </c>
      <c r="I837" s="304">
        <f t="shared" ref="I837:I900" ca="1" si="390">SQRT(vit_x^2+vit_z^2)</f>
        <v>109.23878530278512</v>
      </c>
      <c r="J837" s="306">
        <f t="shared" ref="J837:J900" ca="1" si="391">J836+0.5*(vit_x+G836)*pas*(K836&gt;=0)</f>
        <v>847.0484485488912</v>
      </c>
      <c r="K837" s="307">
        <f t="shared" ref="K837:K900" ca="1" si="392">K836+0.5*(vit_z+H836)*pas</f>
        <v>-7.5902119981915561</v>
      </c>
      <c r="L837" s="304">
        <f t="shared" ca="1" si="377"/>
        <v>847.08245496365998</v>
      </c>
      <c r="M837" s="306">
        <f t="shared" ref="M837:M900" ca="1" si="393">IF(AND(L836&gt;L_rampe,G837&gt;0),ATAN2(G837,H837),$M$4)</f>
        <v>-1.5328700863418878</v>
      </c>
      <c r="N837" s="304">
        <f t="shared" ref="N837:N900" ca="1" si="394">DEGREES(Beta)</f>
        <v>-87.826986489244263</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4.5130000000000043</v>
      </c>
      <c r="T837" s="304">
        <f t="shared" ca="1" si="378"/>
        <v>44.272530000000046</v>
      </c>
      <c r="U837" s="311">
        <f t="shared" ca="1" si="379"/>
        <v>0</v>
      </c>
      <c r="V837" s="306">
        <f t="shared" ca="1" si="380"/>
        <v>1.2259301539730707</v>
      </c>
      <c r="W837" s="304">
        <f t="shared" ca="1" si="381"/>
        <v>44.654931550202271</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-9.1778830204990669E-2</v>
      </c>
      <c r="AH837" s="304">
        <f t="shared" ref="AH837:AH900" ca="1" si="405">IF(AND(L836&lt;L_rampe,Poussee&lt;Poids*SIN(M836)), g*SIN(M836), (-W836+Poussee)/m)</f>
        <v>-9.8947241986043846</v>
      </c>
    </row>
    <row r="838" spans="1:34" x14ac:dyDescent="0.2">
      <c r="A838" s="347">
        <f t="shared" ca="1" si="383"/>
        <v>1E-4</v>
      </c>
      <c r="B838" s="304">
        <f t="shared" ca="1" si="384"/>
        <v>42.323100000001098</v>
      </c>
      <c r="D838" s="306">
        <f t="shared" ca="1" si="385"/>
        <v>-0.37518007751146215</v>
      </c>
      <c r="E838" s="307">
        <f t="shared" ca="1" si="386"/>
        <v>7.7617899230643772E-2</v>
      </c>
      <c r="F838" s="304">
        <f t="shared" ca="1" si="387"/>
        <v>0.38312482149096672</v>
      </c>
      <c r="G838" s="306">
        <f t="shared" ca="1" si="388"/>
        <v>4.1419857726662181</v>
      </c>
      <c r="H838" s="307">
        <f t="shared" ca="1" si="389"/>
        <v>-109.16022243899107</v>
      </c>
      <c r="I838" s="304">
        <f t="shared" ca="1" si="390"/>
        <v>109.23877612400726</v>
      </c>
      <c r="J838" s="306">
        <f t="shared" ca="1" si="391"/>
        <v>847.0484485488912</v>
      </c>
      <c r="K838" s="307">
        <f t="shared" ca="1" si="392"/>
        <v>-7.6011280208235448</v>
      </c>
      <c r="L838" s="304">
        <f t="shared" ca="1" si="377"/>
        <v>847.08255284610391</v>
      </c>
      <c r="M838" s="306">
        <f t="shared" ca="1" si="393"/>
        <v>-1.5328704268503079</v>
      </c>
      <c r="N838" s="304">
        <f t="shared" ca="1" si="394"/>
        <v>-87.827005998939626</v>
      </c>
      <c r="P838" s="310">
        <f t="shared" ca="1" si="395"/>
        <v>23</v>
      </c>
      <c r="Q838" s="304">
        <f t="shared" ca="1" si="396"/>
        <v>0</v>
      </c>
      <c r="R838" s="306">
        <f t="shared" ca="1" si="397"/>
        <v>0</v>
      </c>
      <c r="S838" s="307">
        <f t="shared" ca="1" si="398"/>
        <v>4.5130000000000043</v>
      </c>
      <c r="T838" s="304">
        <f t="shared" ca="1" si="378"/>
        <v>44.272530000000046</v>
      </c>
      <c r="U838" s="311">
        <f t="shared" ca="1" si="379"/>
        <v>0</v>
      </c>
      <c r="V838" s="306">
        <f t="shared" ca="1" si="380"/>
        <v>1.2259314922021247</v>
      </c>
      <c r="W838" s="304">
        <f t="shared" ca="1" si="381"/>
        <v>44.654972791400191</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-9.1787842012115206E-2</v>
      </c>
      <c r="AH838" s="304">
        <f t="shared" ca="1" si="405"/>
        <v>-9.8947333370711785</v>
      </c>
    </row>
    <row r="839" spans="1:34" x14ac:dyDescent="0.2">
      <c r="A839" s="347">
        <f t="shared" ca="1" si="383"/>
        <v>1E-4</v>
      </c>
      <c r="B839" s="304">
        <f t="shared" ca="1" si="384"/>
        <v>42.323200000001101</v>
      </c>
      <c r="D839" s="306">
        <f t="shared" ca="1" si="385"/>
        <v>-0.37517705718988359</v>
      </c>
      <c r="E839" s="307">
        <f t="shared" ca="1" si="386"/>
        <v>7.7627158721764289E-2</v>
      </c>
      <c r="F839" s="304">
        <f t="shared" ca="1" si="387"/>
        <v>0.3831237398189718</v>
      </c>
      <c r="G839" s="306">
        <f t="shared" ca="1" si="388"/>
        <v>4.1419482549604991</v>
      </c>
      <c r="H839" s="307">
        <f t="shared" ca="1" si="389"/>
        <v>-109.1602146762752</v>
      </c>
      <c r="I839" s="304">
        <f t="shared" ca="1" si="390"/>
        <v>109.23876694432823</v>
      </c>
      <c r="J839" s="306">
        <f t="shared" ca="1" si="391"/>
        <v>847.0484485488912</v>
      </c>
      <c r="K839" s="307">
        <f t="shared" ca="1" si="392"/>
        <v>-7.6120440426793081</v>
      </c>
      <c r="L839" s="304">
        <f t="shared" ca="1" si="377"/>
        <v>847.08265086920017</v>
      </c>
      <c r="M839" s="306">
        <f t="shared" ca="1" si="393"/>
        <v>-1.5328707673557014</v>
      </c>
      <c r="N839" s="304">
        <f t="shared" ca="1" si="394"/>
        <v>-87.827025508461574</v>
      </c>
      <c r="P839" s="310">
        <f t="shared" ca="1" si="395"/>
        <v>23</v>
      </c>
      <c r="Q839" s="304">
        <f t="shared" ca="1" si="396"/>
        <v>0</v>
      </c>
      <c r="R839" s="306">
        <f t="shared" ca="1" si="397"/>
        <v>0</v>
      </c>
      <c r="S839" s="307">
        <f t="shared" ca="1" si="398"/>
        <v>4.5130000000000043</v>
      </c>
      <c r="T839" s="304">
        <f t="shared" ca="1" si="378"/>
        <v>44.272530000000046</v>
      </c>
      <c r="U839" s="311">
        <f t="shared" ca="1" si="379"/>
        <v>0</v>
      </c>
      <c r="V839" s="306">
        <f t="shared" ca="1" si="380"/>
        <v>1.225932830432545</v>
      </c>
      <c r="W839" s="304">
        <f t="shared" ca="1" si="381"/>
        <v>44.655014031895348</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-9.1796853665794487E-2</v>
      </c>
      <c r="AH839" s="304">
        <f t="shared" ca="1" si="405"/>
        <v>-9.8947424753822624</v>
      </c>
    </row>
    <row r="840" spans="1:34" x14ac:dyDescent="0.2">
      <c r="A840" s="347">
        <f t="shared" ca="1" si="383"/>
        <v>1E-4</v>
      </c>
      <c r="B840" s="304">
        <f t="shared" ca="1" si="384"/>
        <v>42.323300000001105</v>
      </c>
      <c r="D840" s="306">
        <f t="shared" ca="1" si="385"/>
        <v>-0.37517403688606504</v>
      </c>
      <c r="E840" s="307">
        <f t="shared" ca="1" si="386"/>
        <v>7.7636418055229584E-2</v>
      </c>
      <c r="F840" s="304">
        <f t="shared" ca="1" si="387"/>
        <v>0.3831226583769653</v>
      </c>
      <c r="G840" s="306">
        <f t="shared" ca="1" si="388"/>
        <v>4.1419107375568105</v>
      </c>
      <c r="H840" s="307">
        <f t="shared" ca="1" si="389"/>
        <v>-109.1602069126334</v>
      </c>
      <c r="I840" s="304">
        <f t="shared" ca="1" si="390"/>
        <v>109.23875776374805</v>
      </c>
      <c r="J840" s="306">
        <f t="shared" ca="1" si="391"/>
        <v>847.0484485488912</v>
      </c>
      <c r="K840" s="307">
        <f t="shared" ca="1" si="392"/>
        <v>-7.6229600637587538</v>
      </c>
      <c r="L840" s="304">
        <f t="shared" ca="1" si="377"/>
        <v>847.08274903294853</v>
      </c>
      <c r="M840" s="306">
        <f t="shared" ca="1" si="393"/>
        <v>-1.5328711078580675</v>
      </c>
      <c r="N840" s="304">
        <f t="shared" ca="1" si="394"/>
        <v>-87.827045017810065</v>
      </c>
      <c r="P840" s="310">
        <f t="shared" ca="1" si="395"/>
        <v>23</v>
      </c>
      <c r="Q840" s="304">
        <f t="shared" ca="1" si="396"/>
        <v>0</v>
      </c>
      <c r="R840" s="306">
        <f t="shared" ca="1" si="397"/>
        <v>0</v>
      </c>
      <c r="S840" s="307">
        <f t="shared" ca="1" si="398"/>
        <v>4.5130000000000043</v>
      </c>
      <c r="T840" s="304">
        <f t="shared" ca="1" si="378"/>
        <v>44.272530000000046</v>
      </c>
      <c r="U840" s="311">
        <f t="shared" ca="1" si="379"/>
        <v>0</v>
      </c>
      <c r="V840" s="306">
        <f t="shared" ca="1" si="380"/>
        <v>1.2259341686643317</v>
      </c>
      <c r="W840" s="304">
        <f t="shared" ca="1" si="381"/>
        <v>44.655055271687772</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-9.18058651660143E-2</v>
      </c>
      <c r="AH840" s="304">
        <f t="shared" ca="1" si="405"/>
        <v>-9.8947516135376254</v>
      </c>
    </row>
    <row r="841" spans="1:34" x14ac:dyDescent="0.2">
      <c r="A841" s="347">
        <f t="shared" ca="1" si="383"/>
        <v>1E-4</v>
      </c>
      <c r="B841" s="304">
        <f t="shared" ca="1" si="384"/>
        <v>42.323400000001108</v>
      </c>
      <c r="D841" s="306">
        <f t="shared" ca="1" si="385"/>
        <v>-0.37517101660001367</v>
      </c>
      <c r="E841" s="307">
        <f t="shared" ca="1" si="386"/>
        <v>7.7645677231048538E-2</v>
      </c>
      <c r="F841" s="304">
        <f t="shared" ca="1" si="387"/>
        <v>0.38312157716494627</v>
      </c>
      <c r="G841" s="306">
        <f t="shared" ca="1" si="388"/>
        <v>4.1418732204551505</v>
      </c>
      <c r="H841" s="307">
        <f t="shared" ca="1" si="389"/>
        <v>-109.16019914806567</v>
      </c>
      <c r="I841" s="304">
        <f t="shared" ca="1" si="390"/>
        <v>109.23874858226672</v>
      </c>
      <c r="J841" s="306">
        <f t="shared" ca="1" si="391"/>
        <v>847.0484485488912</v>
      </c>
      <c r="K841" s="307">
        <f t="shared" ca="1" si="392"/>
        <v>-7.6338760840617885</v>
      </c>
      <c r="L841" s="304">
        <f t="shared" ca="1" si="377"/>
        <v>847.08284733734888</v>
      </c>
      <c r="M841" s="306">
        <f t="shared" ca="1" si="393"/>
        <v>-1.5328714483574066</v>
      </c>
      <c r="N841" s="304">
        <f t="shared" ca="1" si="394"/>
        <v>-87.827064526985126</v>
      </c>
      <c r="P841" s="310">
        <f t="shared" ca="1" si="395"/>
        <v>23</v>
      </c>
      <c r="Q841" s="304">
        <f t="shared" ca="1" si="396"/>
        <v>0</v>
      </c>
      <c r="R841" s="306">
        <f t="shared" ca="1" si="397"/>
        <v>0</v>
      </c>
      <c r="S841" s="307">
        <f t="shared" ca="1" si="398"/>
        <v>4.5130000000000043</v>
      </c>
      <c r="T841" s="304">
        <f t="shared" ca="1" si="378"/>
        <v>44.272530000000046</v>
      </c>
      <c r="U841" s="311">
        <f t="shared" ca="1" si="379"/>
        <v>0</v>
      </c>
      <c r="V841" s="306">
        <f t="shared" ca="1" si="380"/>
        <v>1.2259355068974842</v>
      </c>
      <c r="W841" s="304">
        <f t="shared" ca="1" si="381"/>
        <v>44.65509651077744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-9.1814876512783528E-2</v>
      </c>
      <c r="AH841" s="304">
        <f t="shared" ca="1" si="405"/>
        <v>-9.8947607515372766</v>
      </c>
    </row>
    <row r="842" spans="1:34" x14ac:dyDescent="0.2">
      <c r="A842" s="347">
        <f t="shared" ca="1" si="383"/>
        <v>1E-4</v>
      </c>
      <c r="B842" s="304">
        <f t="shared" ca="1" si="384"/>
        <v>42.323500000001111</v>
      </c>
      <c r="D842" s="306">
        <f t="shared" ca="1" si="385"/>
        <v>-0.37516799633172526</v>
      </c>
      <c r="E842" s="307">
        <f t="shared" ca="1" si="386"/>
        <v>7.7654936249214046E-2</v>
      </c>
      <c r="F842" s="304">
        <f t="shared" ca="1" si="387"/>
        <v>0.38312049618289923</v>
      </c>
      <c r="G842" s="306">
        <f t="shared" ca="1" si="388"/>
        <v>4.1418357036555173</v>
      </c>
      <c r="H842" s="307">
        <f t="shared" ca="1" si="389"/>
        <v>-109.16019138257205</v>
      </c>
      <c r="I842" s="304">
        <f t="shared" ca="1" si="390"/>
        <v>109.2387393998843</v>
      </c>
      <c r="J842" s="306">
        <f t="shared" ca="1" si="391"/>
        <v>847.0484485488912</v>
      </c>
      <c r="K842" s="307">
        <f t="shared" ca="1" si="392"/>
        <v>-7.6447921035883208</v>
      </c>
      <c r="L842" s="304">
        <f t="shared" ca="1" si="377"/>
        <v>847.08294578240134</v>
      </c>
      <c r="M842" s="306">
        <f t="shared" ca="1" si="393"/>
        <v>-1.5328717888537189</v>
      </c>
      <c r="N842" s="304">
        <f t="shared" ca="1" si="394"/>
        <v>-87.827084035986758</v>
      </c>
      <c r="P842" s="310">
        <f t="shared" ca="1" si="395"/>
        <v>23</v>
      </c>
      <c r="Q842" s="304">
        <f t="shared" ca="1" si="396"/>
        <v>0</v>
      </c>
      <c r="R842" s="306">
        <f t="shared" ca="1" si="397"/>
        <v>0</v>
      </c>
      <c r="S842" s="307">
        <f t="shared" ca="1" si="398"/>
        <v>4.5130000000000043</v>
      </c>
      <c r="T842" s="304">
        <f t="shared" ca="1" si="378"/>
        <v>44.272530000000046</v>
      </c>
      <c r="U842" s="311">
        <f t="shared" ca="1" si="379"/>
        <v>0</v>
      </c>
      <c r="V842" s="306">
        <f t="shared" ca="1" si="380"/>
        <v>1.2259368451320027</v>
      </c>
      <c r="W842" s="304">
        <f t="shared" ca="1" si="381"/>
        <v>44.655137749164396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-9.1823887706098617E-2</v>
      </c>
      <c r="AH842" s="304">
        <f t="shared" ca="1" si="405"/>
        <v>-9.8947698893812088</v>
      </c>
    </row>
    <row r="843" spans="1:34" x14ac:dyDescent="0.2">
      <c r="A843" s="347">
        <f t="shared" ca="1" si="383"/>
        <v>1E-4</v>
      </c>
      <c r="B843" s="304">
        <f t="shared" ca="1" si="384"/>
        <v>42.323600000001115</v>
      </c>
      <c r="D843" s="306">
        <f t="shared" ca="1" si="385"/>
        <v>-0.3751649760812002</v>
      </c>
      <c r="E843" s="307">
        <f t="shared" ca="1" si="386"/>
        <v>7.7664195109736767E-2</v>
      </c>
      <c r="F843" s="304">
        <f t="shared" ca="1" si="387"/>
        <v>0.38311941543081679</v>
      </c>
      <c r="G843" s="306">
        <f t="shared" ca="1" si="388"/>
        <v>4.1417981871579093</v>
      </c>
      <c r="H843" s="307">
        <f t="shared" ca="1" si="389"/>
        <v>-109.16018361615254</v>
      </c>
      <c r="I843" s="304">
        <f t="shared" ca="1" si="390"/>
        <v>109.23873021660074</v>
      </c>
      <c r="J843" s="306">
        <f t="shared" ca="1" si="391"/>
        <v>847.0484485488912</v>
      </c>
      <c r="K843" s="307">
        <f t="shared" ca="1" si="392"/>
        <v>-7.6557081223382575</v>
      </c>
      <c r="L843" s="304">
        <f t="shared" ca="1" si="377"/>
        <v>847.08304436810556</v>
      </c>
      <c r="M843" s="306">
        <f t="shared" ca="1" si="393"/>
        <v>-1.5328721293470042</v>
      </c>
      <c r="N843" s="304">
        <f t="shared" ca="1" si="394"/>
        <v>-87.82710354481496</v>
      </c>
      <c r="P843" s="310">
        <f t="shared" ca="1" si="395"/>
        <v>23</v>
      </c>
      <c r="Q843" s="304">
        <f t="shared" ca="1" si="396"/>
        <v>0</v>
      </c>
      <c r="R843" s="306">
        <f t="shared" ca="1" si="397"/>
        <v>0</v>
      </c>
      <c r="S843" s="307">
        <f t="shared" ca="1" si="398"/>
        <v>4.5130000000000043</v>
      </c>
      <c r="T843" s="304">
        <f t="shared" ca="1" si="378"/>
        <v>44.272530000000046</v>
      </c>
      <c r="U843" s="311">
        <f t="shared" ca="1" si="379"/>
        <v>0</v>
      </c>
      <c r="V843" s="306">
        <f t="shared" ca="1" si="380"/>
        <v>1.2259381833678882</v>
      </c>
      <c r="W843" s="304">
        <f t="shared" ca="1" si="381"/>
        <v>44.655178986848654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-9.1832898745966673E-2</v>
      </c>
      <c r="AH843" s="304">
        <f t="shared" ca="1" si="405"/>
        <v>-9.8947790270694327</v>
      </c>
    </row>
    <row r="844" spans="1:34" x14ac:dyDescent="0.2">
      <c r="A844" s="347">
        <f t="shared" ca="1" si="383"/>
        <v>1E-4</v>
      </c>
      <c r="B844" s="304">
        <f t="shared" ca="1" si="384"/>
        <v>42.323700000001118</v>
      </c>
      <c r="D844" s="306">
        <f t="shared" ca="1" si="385"/>
        <v>-0.37516195584843898</v>
      </c>
      <c r="E844" s="307">
        <f t="shared" ca="1" si="386"/>
        <v>7.7673453812622029E-2</v>
      </c>
      <c r="F844" s="304">
        <f t="shared" ca="1" si="387"/>
        <v>0.38311833490869057</v>
      </c>
      <c r="G844" s="306">
        <f t="shared" ca="1" si="388"/>
        <v>4.1417606709623245</v>
      </c>
      <c r="H844" s="307">
        <f t="shared" ca="1" si="389"/>
        <v>-109.16017584880716</v>
      </c>
      <c r="I844" s="304">
        <f t="shared" ca="1" si="390"/>
        <v>109.23872103241611</v>
      </c>
      <c r="J844" s="306">
        <f t="shared" ca="1" si="391"/>
        <v>847.0484485488912</v>
      </c>
      <c r="K844" s="307">
        <f t="shared" ca="1" si="392"/>
        <v>-7.6666241403115052</v>
      </c>
      <c r="L844" s="304">
        <f t="shared" ca="1" si="377"/>
        <v>847.08314309446166</v>
      </c>
      <c r="M844" s="306">
        <f t="shared" ca="1" si="393"/>
        <v>-1.5328724698372627</v>
      </c>
      <c r="N844" s="304">
        <f t="shared" ca="1" si="394"/>
        <v>-87.827123053469734</v>
      </c>
      <c r="P844" s="310">
        <f t="shared" ca="1" si="395"/>
        <v>23</v>
      </c>
      <c r="Q844" s="304">
        <f t="shared" ca="1" si="396"/>
        <v>0</v>
      </c>
      <c r="R844" s="306">
        <f t="shared" ca="1" si="397"/>
        <v>0</v>
      </c>
      <c r="S844" s="307">
        <f t="shared" ca="1" si="398"/>
        <v>4.5130000000000043</v>
      </c>
      <c r="T844" s="304">
        <f t="shared" ca="1" si="378"/>
        <v>44.272530000000046</v>
      </c>
      <c r="U844" s="311">
        <f t="shared" ca="1" si="379"/>
        <v>0</v>
      </c>
      <c r="V844" s="306">
        <f t="shared" ca="1" si="380"/>
        <v>1.2259395216051392</v>
      </c>
      <c r="W844" s="304">
        <f t="shared" ca="1" si="381"/>
        <v>44.655220223830185</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-9.184190963239125E-2</v>
      </c>
      <c r="AH844" s="304">
        <f t="shared" ca="1" si="405"/>
        <v>-9.8947881646019518</v>
      </c>
    </row>
    <row r="845" spans="1:34" x14ac:dyDescent="0.2">
      <c r="A845" s="347">
        <f t="shared" ca="1" si="383"/>
        <v>1E-4</v>
      </c>
      <c r="B845" s="304">
        <f t="shared" ca="1" si="384"/>
        <v>42.323800000001121</v>
      </c>
      <c r="D845" s="306">
        <f t="shared" ca="1" si="385"/>
        <v>-0.3751589356334416</v>
      </c>
      <c r="E845" s="307">
        <f t="shared" ca="1" si="386"/>
        <v>7.768271235786095E-2</v>
      </c>
      <c r="F845" s="304">
        <f t="shared" ca="1" si="387"/>
        <v>0.38311725461650897</v>
      </c>
      <c r="G845" s="306">
        <f t="shared" ca="1" si="388"/>
        <v>4.1417231550687612</v>
      </c>
      <c r="H845" s="307">
        <f t="shared" ca="1" si="389"/>
        <v>-109.16016808053593</v>
      </c>
      <c r="I845" s="304">
        <f t="shared" ca="1" si="390"/>
        <v>109.23871184733042</v>
      </c>
      <c r="J845" s="306">
        <f t="shared" ca="1" si="391"/>
        <v>847.0484485488912</v>
      </c>
      <c r="K845" s="307">
        <f t="shared" ca="1" si="392"/>
        <v>-7.6775401575079725</v>
      </c>
      <c r="L845" s="304">
        <f t="shared" ca="1" si="377"/>
        <v>847.08324196146964</v>
      </c>
      <c r="M845" s="306">
        <f t="shared" ca="1" si="393"/>
        <v>-1.5328728103244942</v>
      </c>
      <c r="N845" s="304">
        <f t="shared" ca="1" si="394"/>
        <v>-87.827142561951078</v>
      </c>
      <c r="P845" s="310">
        <f t="shared" ca="1" si="395"/>
        <v>23</v>
      </c>
      <c r="Q845" s="304">
        <f t="shared" ca="1" si="396"/>
        <v>0</v>
      </c>
      <c r="R845" s="306">
        <f t="shared" ca="1" si="397"/>
        <v>0</v>
      </c>
      <c r="S845" s="307">
        <f t="shared" ca="1" si="398"/>
        <v>4.5130000000000043</v>
      </c>
      <c r="T845" s="304">
        <f t="shared" ca="1" si="378"/>
        <v>44.272530000000046</v>
      </c>
      <c r="U845" s="311">
        <f t="shared" ca="1" si="379"/>
        <v>0</v>
      </c>
      <c r="V845" s="306">
        <f t="shared" ca="1" si="380"/>
        <v>1.2259408598437564</v>
      </c>
      <c r="W845" s="304">
        <f t="shared" ca="1" si="381"/>
        <v>44.655261460109053</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-9.1850920365368793E-2</v>
      </c>
      <c r="AH845" s="304">
        <f t="shared" ca="1" si="405"/>
        <v>-9.894797301978759</v>
      </c>
    </row>
    <row r="846" spans="1:34" x14ac:dyDescent="0.2">
      <c r="A846" s="347">
        <f t="shared" ca="1" si="383"/>
        <v>1E-4</v>
      </c>
      <c r="B846" s="304">
        <f t="shared" ca="1" si="384"/>
        <v>42.323900000001125</v>
      </c>
      <c r="D846" s="306">
        <f t="shared" ca="1" si="385"/>
        <v>-0.3751559154362088</v>
      </c>
      <c r="E846" s="307">
        <f t="shared" ca="1" si="386"/>
        <v>7.7691970745467742E-2</v>
      </c>
      <c r="F846" s="304">
        <f t="shared" ca="1" si="387"/>
        <v>0.38311617455426555</v>
      </c>
      <c r="G846" s="306">
        <f t="shared" ca="1" si="388"/>
        <v>4.1416856394772177</v>
      </c>
      <c r="H846" s="307">
        <f t="shared" ca="1" si="389"/>
        <v>-109.16016031133886</v>
      </c>
      <c r="I846" s="304">
        <f t="shared" ca="1" si="390"/>
        <v>109.23870266134367</v>
      </c>
      <c r="J846" s="306">
        <f t="shared" ca="1" si="391"/>
        <v>847.0484485488912</v>
      </c>
      <c r="K846" s="307">
        <f t="shared" ca="1" si="392"/>
        <v>-7.6884561739275661</v>
      </c>
      <c r="L846" s="304">
        <f t="shared" ca="1" si="377"/>
        <v>847.08334096912915</v>
      </c>
      <c r="M846" s="306">
        <f t="shared" ca="1" si="393"/>
        <v>-1.5328731508086988</v>
      </c>
      <c r="N846" s="304">
        <f t="shared" ca="1" si="394"/>
        <v>-87.827162070258993</v>
      </c>
      <c r="P846" s="310">
        <f t="shared" ca="1" si="395"/>
        <v>23</v>
      </c>
      <c r="Q846" s="304">
        <f t="shared" ca="1" si="396"/>
        <v>0</v>
      </c>
      <c r="R846" s="306">
        <f t="shared" ca="1" si="397"/>
        <v>0</v>
      </c>
      <c r="S846" s="307">
        <f t="shared" ca="1" si="398"/>
        <v>4.5130000000000043</v>
      </c>
      <c r="T846" s="304">
        <f t="shared" ca="1" si="378"/>
        <v>44.272530000000046</v>
      </c>
      <c r="U846" s="311">
        <f t="shared" ca="1" si="379"/>
        <v>0</v>
      </c>
      <c r="V846" s="306">
        <f t="shared" ca="1" si="380"/>
        <v>1.2259421980837399</v>
      </c>
      <c r="W846" s="304">
        <f t="shared" ca="1" si="381"/>
        <v>44.655302695685229</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-9.1859930944908186E-2</v>
      </c>
      <c r="AH846" s="304">
        <f t="shared" ca="1" si="405"/>
        <v>-9.8948064391998685</v>
      </c>
    </row>
    <row r="847" spans="1:34" x14ac:dyDescent="0.2">
      <c r="A847" s="347">
        <f t="shared" ca="1" si="383"/>
        <v>1E-4</v>
      </c>
      <c r="B847" s="304">
        <f t="shared" ca="1" si="384"/>
        <v>42.324000000001128</v>
      </c>
      <c r="D847" s="306">
        <f t="shared" ca="1" si="385"/>
        <v>-0.37515289525674067</v>
      </c>
      <c r="E847" s="307">
        <f t="shared" ca="1" si="386"/>
        <v>7.7701228975437076E-2</v>
      </c>
      <c r="F847" s="304">
        <f t="shared" ca="1" si="387"/>
        <v>0.38311509472194949</v>
      </c>
      <c r="G847" s="306">
        <f t="shared" ca="1" si="388"/>
        <v>4.1416481241876921</v>
      </c>
      <c r="H847" s="307">
        <f t="shared" ca="1" si="389"/>
        <v>-109.16015254121596</v>
      </c>
      <c r="I847" s="304">
        <f t="shared" ca="1" si="390"/>
        <v>109.23869347445586</v>
      </c>
      <c r="J847" s="306">
        <f t="shared" ca="1" si="391"/>
        <v>847.0484485488912</v>
      </c>
      <c r="K847" s="307">
        <f t="shared" ca="1" si="392"/>
        <v>-7.6993721895701936</v>
      </c>
      <c r="L847" s="304">
        <f t="shared" ca="1" si="377"/>
        <v>847.08344011744032</v>
      </c>
      <c r="M847" s="306">
        <f t="shared" ca="1" si="393"/>
        <v>-1.5328734912898765</v>
      </c>
      <c r="N847" s="304">
        <f t="shared" ca="1" si="394"/>
        <v>-87.827181578393478</v>
      </c>
      <c r="P847" s="310">
        <f t="shared" ca="1" si="395"/>
        <v>23</v>
      </c>
      <c r="Q847" s="304">
        <f t="shared" ca="1" si="396"/>
        <v>0</v>
      </c>
      <c r="R847" s="306">
        <f t="shared" ca="1" si="397"/>
        <v>0</v>
      </c>
      <c r="S847" s="307">
        <f t="shared" ca="1" si="398"/>
        <v>4.5130000000000043</v>
      </c>
      <c r="T847" s="304">
        <f t="shared" ca="1" si="378"/>
        <v>44.272530000000046</v>
      </c>
      <c r="U847" s="311">
        <f t="shared" ca="1" si="379"/>
        <v>0</v>
      </c>
      <c r="V847" s="306">
        <f t="shared" ca="1" si="380"/>
        <v>1.2259435363250895</v>
      </c>
      <c r="W847" s="304">
        <f t="shared" ca="1" si="381"/>
        <v>44.655343930558722</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-9.1868941371007651E-2</v>
      </c>
      <c r="AH847" s="304">
        <f t="shared" ca="1" si="405"/>
        <v>-9.894815576265275</v>
      </c>
    </row>
    <row r="848" spans="1:34" x14ac:dyDescent="0.2">
      <c r="A848" s="347">
        <f t="shared" ca="1" si="383"/>
        <v>1E-4</v>
      </c>
      <c r="B848" s="304">
        <f t="shared" ca="1" si="384"/>
        <v>42.324100000001131</v>
      </c>
      <c r="D848" s="306">
        <f t="shared" ca="1" si="385"/>
        <v>-0.37514987509503739</v>
      </c>
      <c r="E848" s="307">
        <f t="shared" ca="1" si="386"/>
        <v>7.7710487047770727E-2</v>
      </c>
      <c r="F848" s="304">
        <f t="shared" ca="1" si="387"/>
        <v>0.38311401511955145</v>
      </c>
      <c r="G848" s="306">
        <f t="shared" ca="1" si="388"/>
        <v>4.1416106092001828</v>
      </c>
      <c r="H848" s="307">
        <f t="shared" ca="1" si="389"/>
        <v>-109.16014477016726</v>
      </c>
      <c r="I848" s="304">
        <f t="shared" ca="1" si="390"/>
        <v>109.23868428666704</v>
      </c>
      <c r="J848" s="306">
        <f t="shared" ca="1" si="391"/>
        <v>847.0484485488912</v>
      </c>
      <c r="K848" s="307">
        <f t="shared" ca="1" si="392"/>
        <v>-7.7102882044357628</v>
      </c>
      <c r="L848" s="304">
        <f t="shared" ca="1" si="377"/>
        <v>847.08353940640291</v>
      </c>
      <c r="M848" s="306">
        <f t="shared" ca="1" si="393"/>
        <v>-1.5328738317680275</v>
      </c>
      <c r="N848" s="304">
        <f t="shared" ca="1" si="394"/>
        <v>-87.827201086354549</v>
      </c>
      <c r="P848" s="310">
        <f t="shared" ca="1" si="395"/>
        <v>23</v>
      </c>
      <c r="Q848" s="304">
        <f t="shared" ca="1" si="396"/>
        <v>0</v>
      </c>
      <c r="R848" s="306">
        <f t="shared" ca="1" si="397"/>
        <v>0</v>
      </c>
      <c r="S848" s="307">
        <f t="shared" ca="1" si="398"/>
        <v>4.5130000000000043</v>
      </c>
      <c r="T848" s="304">
        <f t="shared" ca="1" si="378"/>
        <v>44.272530000000046</v>
      </c>
      <c r="U848" s="311">
        <f t="shared" ca="1" si="379"/>
        <v>0</v>
      </c>
      <c r="V848" s="306">
        <f t="shared" ca="1" si="380"/>
        <v>1.2259448745678052</v>
      </c>
      <c r="W848" s="304">
        <f t="shared" ca="1" si="381"/>
        <v>44.655385164729573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-9.1877951643667188E-2</v>
      </c>
      <c r="AH848" s="304">
        <f t="shared" ca="1" si="405"/>
        <v>-9.8948247131749785</v>
      </c>
    </row>
    <row r="849" spans="1:34" x14ac:dyDescent="0.2">
      <c r="A849" s="347">
        <f t="shared" ca="1" si="383"/>
        <v>1E-4</v>
      </c>
      <c r="B849" s="304">
        <f t="shared" ca="1" si="384"/>
        <v>42.324200000001134</v>
      </c>
      <c r="D849" s="306">
        <f t="shared" ca="1" si="385"/>
        <v>-0.37514685495109745</v>
      </c>
      <c r="E849" s="307">
        <f t="shared" ca="1" si="386"/>
        <v>7.7719744962477577E-2</v>
      </c>
      <c r="F849" s="304">
        <f t="shared" ca="1" si="387"/>
        <v>0.38311293574706184</v>
      </c>
      <c r="G849" s="306">
        <f t="shared" ca="1" si="388"/>
        <v>4.1415730945146878</v>
      </c>
      <c r="H849" s="307">
        <f t="shared" ca="1" si="389"/>
        <v>-109.16013699819277</v>
      </c>
      <c r="I849" s="304">
        <f t="shared" ca="1" si="390"/>
        <v>109.23867509797719</v>
      </c>
      <c r="J849" s="306">
        <f t="shared" ca="1" si="391"/>
        <v>847.0484485488912</v>
      </c>
      <c r="K849" s="307">
        <f t="shared" ca="1" si="392"/>
        <v>-7.7212042185241812</v>
      </c>
      <c r="L849" s="304">
        <f t="shared" ca="1" si="377"/>
        <v>847.08363883601703</v>
      </c>
      <c r="M849" s="306">
        <f t="shared" ca="1" si="393"/>
        <v>-1.5328741722431518</v>
      </c>
      <c r="N849" s="304">
        <f t="shared" ca="1" si="394"/>
        <v>-87.827220594142204</v>
      </c>
      <c r="P849" s="310">
        <f t="shared" ca="1" si="395"/>
        <v>23</v>
      </c>
      <c r="Q849" s="304">
        <f t="shared" ca="1" si="396"/>
        <v>0</v>
      </c>
      <c r="R849" s="306">
        <f t="shared" ca="1" si="397"/>
        <v>0</v>
      </c>
      <c r="S849" s="307">
        <f t="shared" ca="1" si="398"/>
        <v>4.5130000000000043</v>
      </c>
      <c r="T849" s="304">
        <f t="shared" ca="1" si="378"/>
        <v>44.272530000000046</v>
      </c>
      <c r="U849" s="311">
        <f t="shared" ca="1" si="379"/>
        <v>0</v>
      </c>
      <c r="V849" s="306">
        <f t="shared" ca="1" si="380"/>
        <v>1.225946212811887</v>
      </c>
      <c r="W849" s="304">
        <f t="shared" ca="1" si="381"/>
        <v>44.655426398197761</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-9.188696176289568E-2</v>
      </c>
      <c r="AH849" s="304">
        <f t="shared" ca="1" si="405"/>
        <v>-9.8948338499289896</v>
      </c>
    </row>
    <row r="850" spans="1:34" x14ac:dyDescent="0.2">
      <c r="A850" s="347">
        <f t="shared" ca="1" si="383"/>
        <v>1E-4</v>
      </c>
      <c r="B850" s="304">
        <f t="shared" ca="1" si="384"/>
        <v>42.324300000001138</v>
      </c>
      <c r="D850" s="306">
        <f t="shared" ca="1" si="385"/>
        <v>-0.37514383482492081</v>
      </c>
      <c r="E850" s="307">
        <f t="shared" ca="1" si="386"/>
        <v>7.7729002719554074E-2</v>
      </c>
      <c r="F850" s="304">
        <f t="shared" ca="1" si="387"/>
        <v>0.38311185660446989</v>
      </c>
      <c r="G850" s="306">
        <f t="shared" ca="1" si="388"/>
        <v>4.1415355801312055</v>
      </c>
      <c r="H850" s="307">
        <f t="shared" ca="1" si="389"/>
        <v>-109.16012922529249</v>
      </c>
      <c r="I850" s="304">
        <f t="shared" ca="1" si="390"/>
        <v>109.23866590838635</v>
      </c>
      <c r="J850" s="306">
        <f t="shared" ca="1" si="391"/>
        <v>847.0484485488912</v>
      </c>
      <c r="K850" s="307">
        <f t="shared" ca="1" si="392"/>
        <v>-7.7321202318353555</v>
      </c>
      <c r="L850" s="304">
        <f t="shared" ca="1" si="377"/>
        <v>847.08373840628235</v>
      </c>
      <c r="M850" s="306">
        <f t="shared" ca="1" si="393"/>
        <v>-1.5328745127152492</v>
      </c>
      <c r="N850" s="304">
        <f t="shared" ca="1" si="394"/>
        <v>-87.827240101756431</v>
      </c>
      <c r="P850" s="310">
        <f t="shared" ca="1" si="395"/>
        <v>23</v>
      </c>
      <c r="Q850" s="304">
        <f t="shared" ca="1" si="396"/>
        <v>0</v>
      </c>
      <c r="R850" s="306">
        <f t="shared" ca="1" si="397"/>
        <v>0</v>
      </c>
      <c r="S850" s="307">
        <f t="shared" ca="1" si="398"/>
        <v>4.5130000000000043</v>
      </c>
      <c r="T850" s="304">
        <f t="shared" ca="1" si="378"/>
        <v>44.272530000000046</v>
      </c>
      <c r="U850" s="311">
        <f t="shared" ca="1" si="379"/>
        <v>0</v>
      </c>
      <c r="V850" s="306">
        <f t="shared" ca="1" si="380"/>
        <v>1.225947551057335</v>
      </c>
      <c r="W850" s="304">
        <f t="shared" ca="1" si="381"/>
        <v>44.655467630963308</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-9.1895971728689574E-2</v>
      </c>
      <c r="AH850" s="304">
        <f t="shared" ca="1" si="405"/>
        <v>-9.8948429865273031</v>
      </c>
    </row>
    <row r="851" spans="1:34" x14ac:dyDescent="0.2">
      <c r="A851" s="347">
        <f t="shared" ca="1" si="383"/>
        <v>1E-4</v>
      </c>
      <c r="B851" s="304">
        <f t="shared" ca="1" si="384"/>
        <v>42.324400000001141</v>
      </c>
      <c r="D851" s="306">
        <f t="shared" ca="1" si="385"/>
        <v>-0.37514081471651023</v>
      </c>
      <c r="E851" s="307">
        <f t="shared" ca="1" si="386"/>
        <v>7.7738260319001995E-2</v>
      </c>
      <c r="F851" s="304">
        <f t="shared" ca="1" si="387"/>
        <v>0.38311077769176888</v>
      </c>
      <c r="G851" s="306">
        <f t="shared" ca="1" si="388"/>
        <v>4.141498066049734</v>
      </c>
      <c r="H851" s="307">
        <f t="shared" ca="1" si="389"/>
        <v>-109.16012145146647</v>
      </c>
      <c r="I851" s="304">
        <f t="shared" ca="1" si="390"/>
        <v>109.23865671789453</v>
      </c>
      <c r="J851" s="306">
        <f t="shared" ca="1" si="391"/>
        <v>847.0484485488912</v>
      </c>
      <c r="K851" s="307">
        <f t="shared" ca="1" si="392"/>
        <v>-7.7430362443691934</v>
      </c>
      <c r="L851" s="304">
        <f t="shared" ca="1" si="377"/>
        <v>847.08383811719909</v>
      </c>
      <c r="M851" s="306">
        <f t="shared" ca="1" si="393"/>
        <v>-1.5328748531843199</v>
      </c>
      <c r="N851" s="304">
        <f t="shared" ca="1" si="394"/>
        <v>-87.827259609197228</v>
      </c>
      <c r="P851" s="310">
        <f t="shared" ca="1" si="395"/>
        <v>23</v>
      </c>
      <c r="Q851" s="304">
        <f t="shared" ca="1" si="396"/>
        <v>0</v>
      </c>
      <c r="R851" s="306">
        <f t="shared" ca="1" si="397"/>
        <v>0</v>
      </c>
      <c r="S851" s="307">
        <f t="shared" ca="1" si="398"/>
        <v>4.5130000000000043</v>
      </c>
      <c r="T851" s="304">
        <f t="shared" ca="1" si="378"/>
        <v>44.272530000000046</v>
      </c>
      <c r="U851" s="311">
        <f t="shared" ca="1" si="379"/>
        <v>0</v>
      </c>
      <c r="V851" s="306">
        <f t="shared" ca="1" si="380"/>
        <v>1.225948889304149</v>
      </c>
      <c r="W851" s="304">
        <f t="shared" ca="1" si="381"/>
        <v>44.65550886302622</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-9.1904981541052422E-2</v>
      </c>
      <c r="AH851" s="304">
        <f t="shared" ca="1" si="405"/>
        <v>-9.8948521229699242</v>
      </c>
    </row>
    <row r="852" spans="1:34" x14ac:dyDescent="0.2">
      <c r="A852" s="347">
        <f t="shared" ca="1" si="383"/>
        <v>1E-4</v>
      </c>
      <c r="B852" s="304">
        <f t="shared" ca="1" si="384"/>
        <v>42.324500000001144</v>
      </c>
      <c r="D852" s="306">
        <f t="shared" ca="1" si="385"/>
        <v>-0.37513779462586372</v>
      </c>
      <c r="E852" s="307">
        <f t="shared" ca="1" si="386"/>
        <v>7.7747517760824891E-2</v>
      </c>
      <c r="F852" s="304">
        <f t="shared" ca="1" si="387"/>
        <v>0.38310969900894765</v>
      </c>
      <c r="G852" s="306">
        <f t="shared" ca="1" si="388"/>
        <v>4.1414605522702717</v>
      </c>
      <c r="H852" s="307">
        <f t="shared" ca="1" si="389"/>
        <v>-109.16011367671469</v>
      </c>
      <c r="I852" s="304">
        <f t="shared" ca="1" si="390"/>
        <v>109.23864752650174</v>
      </c>
      <c r="J852" s="306">
        <f t="shared" ca="1" si="391"/>
        <v>847.0484485488912</v>
      </c>
      <c r="K852" s="307">
        <f t="shared" ca="1" si="392"/>
        <v>-7.7539522561256025</v>
      </c>
      <c r="L852" s="304">
        <f t="shared" ca="1" si="377"/>
        <v>847.08393796876703</v>
      </c>
      <c r="M852" s="306">
        <f t="shared" ca="1" si="393"/>
        <v>-1.532875193650364</v>
      </c>
      <c r="N852" s="304">
        <f t="shared" ca="1" si="394"/>
        <v>-87.827279116464624</v>
      </c>
      <c r="P852" s="310">
        <f t="shared" ca="1" si="395"/>
        <v>23</v>
      </c>
      <c r="Q852" s="304">
        <f t="shared" ca="1" si="396"/>
        <v>0</v>
      </c>
      <c r="R852" s="306">
        <f t="shared" ca="1" si="397"/>
        <v>0</v>
      </c>
      <c r="S852" s="307">
        <f t="shared" ca="1" si="398"/>
        <v>4.5130000000000043</v>
      </c>
      <c r="T852" s="304">
        <f t="shared" ca="1" si="378"/>
        <v>44.272530000000046</v>
      </c>
      <c r="U852" s="311">
        <f t="shared" ca="1" si="379"/>
        <v>0</v>
      </c>
      <c r="V852" s="306">
        <f t="shared" ca="1" si="380"/>
        <v>1.2259502275523293</v>
      </c>
      <c r="W852" s="304">
        <f t="shared" ca="1" si="381"/>
        <v>44.655550094386513</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-9.1913991199986E-2</v>
      </c>
      <c r="AH852" s="304">
        <f t="shared" ca="1" si="405"/>
        <v>-9.894861259256853</v>
      </c>
    </row>
    <row r="853" spans="1:34" x14ac:dyDescent="0.2">
      <c r="A853" s="347">
        <f t="shared" ca="1" si="383"/>
        <v>1E-4</v>
      </c>
      <c r="B853" s="304">
        <f t="shared" ca="1" si="384"/>
        <v>42.324600000001148</v>
      </c>
      <c r="D853" s="306">
        <f t="shared" ca="1" si="385"/>
        <v>-0.37513477455298166</v>
      </c>
      <c r="E853" s="307">
        <f t="shared" ca="1" si="386"/>
        <v>7.7756775045026316E-2</v>
      </c>
      <c r="F853" s="304">
        <f t="shared" ca="1" si="387"/>
        <v>0.38310862055599743</v>
      </c>
      <c r="G853" s="306">
        <f t="shared" ca="1" si="388"/>
        <v>4.1414230387928166</v>
      </c>
      <c r="H853" s="307">
        <f t="shared" ca="1" si="389"/>
        <v>-109.16010590103718</v>
      </c>
      <c r="I853" s="304">
        <f t="shared" ca="1" si="390"/>
        <v>109.23863833420801</v>
      </c>
      <c r="J853" s="306">
        <f t="shared" ca="1" si="391"/>
        <v>847.0484485488912</v>
      </c>
      <c r="K853" s="307">
        <f t="shared" ca="1" si="392"/>
        <v>-7.7648682671044904</v>
      </c>
      <c r="L853" s="304">
        <f t="shared" ca="1" si="377"/>
        <v>847.08403796098594</v>
      </c>
      <c r="M853" s="306">
        <f t="shared" ca="1" si="393"/>
        <v>-1.5328755341133815</v>
      </c>
      <c r="N853" s="304">
        <f t="shared" ca="1" si="394"/>
        <v>-87.827298623558605</v>
      </c>
      <c r="P853" s="310">
        <f t="shared" ca="1" si="395"/>
        <v>23</v>
      </c>
      <c r="Q853" s="304">
        <f t="shared" ca="1" si="396"/>
        <v>0</v>
      </c>
      <c r="R853" s="306">
        <f t="shared" ca="1" si="397"/>
        <v>0</v>
      </c>
      <c r="S853" s="307">
        <f t="shared" ca="1" si="398"/>
        <v>4.5130000000000043</v>
      </c>
      <c r="T853" s="304">
        <f t="shared" ca="1" si="378"/>
        <v>44.272530000000046</v>
      </c>
      <c r="U853" s="311">
        <f t="shared" ca="1" si="379"/>
        <v>0</v>
      </c>
      <c r="V853" s="306">
        <f t="shared" ca="1" si="380"/>
        <v>1.2259515658018756</v>
      </c>
      <c r="W853" s="304">
        <f t="shared" ca="1" si="381"/>
        <v>44.655591325044185</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-9.1923000705493862E-2</v>
      </c>
      <c r="AH853" s="304">
        <f t="shared" ca="1" si="405"/>
        <v>-9.8948703953880948</v>
      </c>
    </row>
    <row r="854" spans="1:34" x14ac:dyDescent="0.2">
      <c r="A854" s="347">
        <f t="shared" ca="1" si="383"/>
        <v>1E-4</v>
      </c>
      <c r="B854" s="304">
        <f t="shared" ca="1" si="384"/>
        <v>42.324700000001151</v>
      </c>
      <c r="D854" s="306">
        <f t="shared" ca="1" si="385"/>
        <v>-0.37513175449786212</v>
      </c>
      <c r="E854" s="307">
        <f t="shared" ca="1" si="386"/>
        <v>7.776603217160627E-2</v>
      </c>
      <c r="F854" s="304">
        <f t="shared" ca="1" si="387"/>
        <v>0.38310754233290634</v>
      </c>
      <c r="G854" s="306">
        <f t="shared" ca="1" si="388"/>
        <v>4.1413855256173671</v>
      </c>
      <c r="H854" s="307">
        <f t="shared" ca="1" si="389"/>
        <v>-109.16009812443397</v>
      </c>
      <c r="I854" s="304">
        <f t="shared" ca="1" si="390"/>
        <v>109.23862914101332</v>
      </c>
      <c r="J854" s="306">
        <f t="shared" ca="1" si="391"/>
        <v>847.0484485488912</v>
      </c>
      <c r="K854" s="307">
        <f t="shared" ca="1" si="392"/>
        <v>-7.7757842773057639</v>
      </c>
      <c r="L854" s="304">
        <f t="shared" ca="1" si="377"/>
        <v>847.08413809385593</v>
      </c>
      <c r="M854" s="306">
        <f t="shared" ca="1" si="393"/>
        <v>-1.5328758745733724</v>
      </c>
      <c r="N854" s="304">
        <f t="shared" ca="1" si="394"/>
        <v>-87.827318130479171</v>
      </c>
      <c r="P854" s="310">
        <f t="shared" ca="1" si="395"/>
        <v>23</v>
      </c>
      <c r="Q854" s="304">
        <f t="shared" ca="1" si="396"/>
        <v>0</v>
      </c>
      <c r="R854" s="306">
        <f t="shared" ca="1" si="397"/>
        <v>0</v>
      </c>
      <c r="S854" s="307">
        <f t="shared" ca="1" si="398"/>
        <v>4.5130000000000043</v>
      </c>
      <c r="T854" s="304">
        <f t="shared" ca="1" si="378"/>
        <v>44.272530000000046</v>
      </c>
      <c r="U854" s="311">
        <f t="shared" ca="1" si="379"/>
        <v>0</v>
      </c>
      <c r="V854" s="306">
        <f t="shared" ca="1" si="380"/>
        <v>1.2259529040527877</v>
      </c>
      <c r="W854" s="304">
        <f t="shared" ca="1" si="381"/>
        <v>44.655632554999251</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-9.1932010057576008E-2</v>
      </c>
      <c r="AH854" s="304">
        <f t="shared" ca="1" si="405"/>
        <v>-9.8948795313636477</v>
      </c>
    </row>
    <row r="855" spans="1:34" x14ac:dyDescent="0.2">
      <c r="A855" s="347">
        <f t="shared" ca="1" si="383"/>
        <v>1E-4</v>
      </c>
      <c r="B855" s="304">
        <f t="shared" ca="1" si="384"/>
        <v>42.324800000001154</v>
      </c>
      <c r="D855" s="306">
        <f t="shared" ca="1" si="385"/>
        <v>-0.37512873446050765</v>
      </c>
      <c r="E855" s="307">
        <f t="shared" ca="1" si="386"/>
        <v>7.7775289140566528E-2</v>
      </c>
      <c r="F855" s="304">
        <f t="shared" ca="1" si="387"/>
        <v>0.38310646433966733</v>
      </c>
      <c r="G855" s="306">
        <f t="shared" ca="1" si="388"/>
        <v>4.1413480127439213</v>
      </c>
      <c r="H855" s="307">
        <f t="shared" ca="1" si="389"/>
        <v>-109.16009034690506</v>
      </c>
      <c r="I855" s="304">
        <f t="shared" ca="1" si="390"/>
        <v>109.23861994691774</v>
      </c>
      <c r="J855" s="306">
        <f t="shared" ca="1" si="391"/>
        <v>847.0484485488912</v>
      </c>
      <c r="K855" s="307">
        <f t="shared" ca="1" si="392"/>
        <v>-7.7867002867293307</v>
      </c>
      <c r="L855" s="304">
        <f t="shared" ca="1" si="377"/>
        <v>847.08423836737688</v>
      </c>
      <c r="M855" s="306">
        <f t="shared" ca="1" si="393"/>
        <v>-1.5328762150303366</v>
      </c>
      <c r="N855" s="304">
        <f t="shared" ca="1" si="394"/>
        <v>-87.827337637226336</v>
      </c>
      <c r="P855" s="310">
        <f t="shared" ca="1" si="395"/>
        <v>23</v>
      </c>
      <c r="Q855" s="304">
        <f t="shared" ca="1" si="396"/>
        <v>0</v>
      </c>
      <c r="R855" s="306">
        <f t="shared" ca="1" si="397"/>
        <v>0</v>
      </c>
      <c r="S855" s="307">
        <f t="shared" ca="1" si="398"/>
        <v>4.5130000000000043</v>
      </c>
      <c r="T855" s="304">
        <f t="shared" ca="1" si="378"/>
        <v>44.272530000000046</v>
      </c>
      <c r="U855" s="311">
        <f t="shared" ca="1" si="379"/>
        <v>0</v>
      </c>
      <c r="V855" s="306">
        <f t="shared" ca="1" si="380"/>
        <v>1.2259542423050658</v>
      </c>
      <c r="W855" s="304">
        <f t="shared" ca="1" si="381"/>
        <v>44.655673784251739</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-9.1941019256234213E-2</v>
      </c>
      <c r="AH855" s="304">
        <f t="shared" ca="1" si="405"/>
        <v>-9.8948886671835155</v>
      </c>
    </row>
    <row r="856" spans="1:34" x14ac:dyDescent="0.2">
      <c r="A856" s="347">
        <f t="shared" ca="1" si="383"/>
        <v>1E-4</v>
      </c>
      <c r="B856" s="304">
        <f t="shared" ca="1" si="384"/>
        <v>42.324900000001158</v>
      </c>
      <c r="D856" s="306">
        <f t="shared" ca="1" si="385"/>
        <v>-0.37512571444091869</v>
      </c>
      <c r="E856" s="307">
        <f t="shared" ca="1" si="386"/>
        <v>7.7784545951914197E-2</v>
      </c>
      <c r="F856" s="304">
        <f t="shared" ca="1" si="387"/>
        <v>0.38310538657627241</v>
      </c>
      <c r="G856" s="306">
        <f t="shared" ca="1" si="388"/>
        <v>4.1413105001724775</v>
      </c>
      <c r="H856" s="307">
        <f t="shared" ca="1" si="389"/>
        <v>-109.16008256845046</v>
      </c>
      <c r="I856" s="304">
        <f t="shared" ca="1" si="390"/>
        <v>109.23861075192124</v>
      </c>
      <c r="J856" s="306">
        <f t="shared" ca="1" si="391"/>
        <v>847.0484485488912</v>
      </c>
      <c r="K856" s="307">
        <f t="shared" ca="1" si="392"/>
        <v>-7.7976162953750983</v>
      </c>
      <c r="L856" s="304">
        <f t="shared" ca="1" si="377"/>
        <v>847.08433878154858</v>
      </c>
      <c r="M856" s="306">
        <f t="shared" ca="1" si="393"/>
        <v>-1.5328765554842743</v>
      </c>
      <c r="N856" s="304">
        <f t="shared" ca="1" si="394"/>
        <v>-87.827357143800086</v>
      </c>
      <c r="P856" s="310">
        <f t="shared" ca="1" si="395"/>
        <v>23</v>
      </c>
      <c r="Q856" s="304">
        <f t="shared" ca="1" si="396"/>
        <v>0</v>
      </c>
      <c r="R856" s="306">
        <f t="shared" ca="1" si="397"/>
        <v>0</v>
      </c>
      <c r="S856" s="307">
        <f t="shared" ca="1" si="398"/>
        <v>4.5130000000000043</v>
      </c>
      <c r="T856" s="304">
        <f t="shared" ca="1" si="378"/>
        <v>44.272530000000046</v>
      </c>
      <c r="U856" s="311">
        <f t="shared" ca="1" si="379"/>
        <v>0</v>
      </c>
      <c r="V856" s="306">
        <f t="shared" ca="1" si="380"/>
        <v>1.2259555805587103</v>
      </c>
      <c r="W856" s="304">
        <f t="shared" ca="1" si="381"/>
        <v>44.655715012801643</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-9.1950028301473807E-2</v>
      </c>
      <c r="AH856" s="304">
        <f t="shared" ca="1" si="405"/>
        <v>-9.894897802847705</v>
      </c>
    </row>
    <row r="857" spans="1:34" x14ac:dyDescent="0.2">
      <c r="A857" s="347">
        <f t="shared" ca="1" si="383"/>
        <v>1E-4</v>
      </c>
      <c r="B857" s="304">
        <f t="shared" ca="1" si="384"/>
        <v>42.325000000001161</v>
      </c>
      <c r="D857" s="306">
        <f t="shared" ca="1" si="385"/>
        <v>-0.37512269443909341</v>
      </c>
      <c r="E857" s="307">
        <f t="shared" ca="1" si="386"/>
        <v>7.7793802605651052E-2</v>
      </c>
      <c r="F857" s="304">
        <f t="shared" ca="1" si="387"/>
        <v>0.38310430904271026</v>
      </c>
      <c r="G857" s="306">
        <f t="shared" ca="1" si="388"/>
        <v>4.1412729879030339</v>
      </c>
      <c r="H857" s="307">
        <f t="shared" ca="1" si="389"/>
        <v>-109.16007478907021</v>
      </c>
      <c r="I857" s="304">
        <f t="shared" ca="1" si="390"/>
        <v>109.23860155602385</v>
      </c>
      <c r="J857" s="306">
        <f t="shared" ca="1" si="391"/>
        <v>847.0484485488912</v>
      </c>
      <c r="K857" s="307">
        <f t="shared" ca="1" si="392"/>
        <v>-7.8085323032429743</v>
      </c>
      <c r="L857" s="304">
        <f t="shared" ca="1" si="377"/>
        <v>847.08443933637125</v>
      </c>
      <c r="M857" s="306">
        <f t="shared" ca="1" si="393"/>
        <v>-1.5328768959351853</v>
      </c>
      <c r="N857" s="304">
        <f t="shared" ca="1" si="394"/>
        <v>-87.827376650200407</v>
      </c>
      <c r="P857" s="310">
        <f t="shared" ca="1" si="395"/>
        <v>23</v>
      </c>
      <c r="Q857" s="304">
        <f t="shared" ca="1" si="396"/>
        <v>0</v>
      </c>
      <c r="R857" s="306">
        <f t="shared" ca="1" si="397"/>
        <v>0</v>
      </c>
      <c r="S857" s="307">
        <f t="shared" ca="1" si="398"/>
        <v>4.5130000000000043</v>
      </c>
      <c r="T857" s="304">
        <f t="shared" ca="1" si="378"/>
        <v>44.272530000000046</v>
      </c>
      <c r="U857" s="311">
        <f t="shared" ca="1" si="379"/>
        <v>0</v>
      </c>
      <c r="V857" s="306">
        <f t="shared" ca="1" si="380"/>
        <v>1.2259569188137207</v>
      </c>
      <c r="W857" s="304">
        <f t="shared" ca="1" si="381"/>
        <v>44.655756240648977</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-9.1959037193298343E-2</v>
      </c>
      <c r="AH857" s="304">
        <f t="shared" ca="1" si="405"/>
        <v>-9.8949069383562147</v>
      </c>
    </row>
    <row r="858" spans="1:34" x14ac:dyDescent="0.2">
      <c r="A858" s="347">
        <f t="shared" ca="1" si="383"/>
        <v>1E-4</v>
      </c>
      <c r="B858" s="304">
        <f t="shared" ca="1" si="384"/>
        <v>42.325100000001164</v>
      </c>
      <c r="D858" s="306">
        <f t="shared" ca="1" si="385"/>
        <v>-0.37511967445503408</v>
      </c>
      <c r="E858" s="307">
        <f t="shared" ca="1" si="386"/>
        <v>7.7803059101775318E-2</v>
      </c>
      <c r="F858" s="304">
        <f t="shared" ca="1" si="387"/>
        <v>0.38310323173897276</v>
      </c>
      <c r="G858" s="306">
        <f t="shared" ca="1" si="388"/>
        <v>4.1412354759355887</v>
      </c>
      <c r="H858" s="307">
        <f t="shared" ca="1" si="389"/>
        <v>-109.1600670087643</v>
      </c>
      <c r="I858" s="304">
        <f t="shared" ca="1" si="390"/>
        <v>109.23859235922559</v>
      </c>
      <c r="J858" s="306">
        <f t="shared" ca="1" si="391"/>
        <v>847.0484485488912</v>
      </c>
      <c r="K858" s="307">
        <f t="shared" ca="1" si="392"/>
        <v>-7.8194483103328665</v>
      </c>
      <c r="L858" s="304">
        <f t="shared" ca="1" si="377"/>
        <v>847.08454003184443</v>
      </c>
      <c r="M858" s="306">
        <f t="shared" ca="1" si="393"/>
        <v>-1.5328772363830698</v>
      </c>
      <c r="N858" s="304">
        <f t="shared" ca="1" si="394"/>
        <v>-87.827396156427341</v>
      </c>
      <c r="P858" s="310">
        <f t="shared" ca="1" si="395"/>
        <v>23</v>
      </c>
      <c r="Q858" s="304">
        <f t="shared" ca="1" si="396"/>
        <v>0</v>
      </c>
      <c r="R858" s="306">
        <f t="shared" ca="1" si="397"/>
        <v>0</v>
      </c>
      <c r="S858" s="307">
        <f t="shared" ca="1" si="398"/>
        <v>4.5130000000000043</v>
      </c>
      <c r="T858" s="304">
        <f t="shared" ca="1" si="378"/>
        <v>44.272530000000046</v>
      </c>
      <c r="U858" s="311">
        <f t="shared" ca="1" si="379"/>
        <v>0</v>
      </c>
      <c r="V858" s="306">
        <f t="shared" ca="1" si="380"/>
        <v>1.2259582570700973</v>
      </c>
      <c r="W858" s="304">
        <f t="shared" ca="1" si="381"/>
        <v>44.655797467793747</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-9.1968045931706044E-2</v>
      </c>
      <c r="AH858" s="304">
        <f t="shared" ca="1" si="405"/>
        <v>-9.894916073709048</v>
      </c>
    </row>
    <row r="859" spans="1:34" x14ac:dyDescent="0.2">
      <c r="A859" s="347">
        <f t="shared" ca="1" si="383"/>
        <v>1E-4</v>
      </c>
      <c r="B859" s="304">
        <f t="shared" ca="1" si="384"/>
        <v>42.325200000001168</v>
      </c>
      <c r="D859" s="306">
        <f t="shared" ca="1" si="385"/>
        <v>-0.37511665448873904</v>
      </c>
      <c r="E859" s="307">
        <f t="shared" ca="1" si="386"/>
        <v>7.7812315440290547E-2</v>
      </c>
      <c r="F859" s="304">
        <f t="shared" ca="1" si="387"/>
        <v>0.38310215466504921</v>
      </c>
      <c r="G859" s="306">
        <f t="shared" ca="1" si="388"/>
        <v>4.1411979642701402</v>
      </c>
      <c r="H859" s="307">
        <f t="shared" ca="1" si="389"/>
        <v>-109.16005922753276</v>
      </c>
      <c r="I859" s="304">
        <f t="shared" ca="1" si="390"/>
        <v>109.23858316152646</v>
      </c>
      <c r="J859" s="306">
        <f t="shared" ca="1" si="391"/>
        <v>847.0484485488912</v>
      </c>
      <c r="K859" s="307">
        <f t="shared" ca="1" si="392"/>
        <v>-7.8303643166446815</v>
      </c>
      <c r="L859" s="304">
        <f t="shared" ca="1" si="377"/>
        <v>847.08464086796835</v>
      </c>
      <c r="M859" s="306">
        <f t="shared" ca="1" si="393"/>
        <v>-1.5328775768279281</v>
      </c>
      <c r="N859" s="304">
        <f t="shared" ca="1" si="394"/>
        <v>-87.827415662480874</v>
      </c>
      <c r="P859" s="310">
        <f t="shared" ca="1" si="395"/>
        <v>23</v>
      </c>
      <c r="Q859" s="304">
        <f t="shared" ca="1" si="396"/>
        <v>0</v>
      </c>
      <c r="R859" s="306">
        <f t="shared" ca="1" si="397"/>
        <v>0</v>
      </c>
      <c r="S859" s="307">
        <f t="shared" ca="1" si="398"/>
        <v>4.5130000000000043</v>
      </c>
      <c r="T859" s="304">
        <f t="shared" ca="1" si="378"/>
        <v>44.272530000000046</v>
      </c>
      <c r="U859" s="311">
        <f t="shared" ca="1" si="379"/>
        <v>0</v>
      </c>
      <c r="V859" s="306">
        <f t="shared" ca="1" si="380"/>
        <v>1.2259595953278395</v>
      </c>
      <c r="W859" s="304">
        <f t="shared" ca="1" si="381"/>
        <v>44.655838694235939</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-9.1977054516700463E-2</v>
      </c>
      <c r="AH859" s="304">
        <f t="shared" ca="1" si="405"/>
        <v>-9.894925208906205</v>
      </c>
    </row>
    <row r="860" spans="1:34" x14ac:dyDescent="0.2">
      <c r="A860" s="347">
        <f t="shared" ca="1" si="383"/>
        <v>1E-4</v>
      </c>
      <c r="B860" s="304">
        <f t="shared" ca="1" si="384"/>
        <v>42.325300000001171</v>
      </c>
      <c r="D860" s="306">
        <f t="shared" ca="1" si="385"/>
        <v>-0.37511363454020613</v>
      </c>
      <c r="E860" s="307">
        <f t="shared" ca="1" si="386"/>
        <v>7.7821571621193186E-2</v>
      </c>
      <c r="F860" s="304">
        <f t="shared" ca="1" si="387"/>
        <v>0.38310107782092684</v>
      </c>
      <c r="G860" s="306">
        <f t="shared" ca="1" si="388"/>
        <v>4.1411604529066866</v>
      </c>
      <c r="H860" s="307">
        <f t="shared" ca="1" si="389"/>
        <v>-109.1600514453756</v>
      </c>
      <c r="I860" s="304">
        <f t="shared" ca="1" si="390"/>
        <v>109.23857396292652</v>
      </c>
      <c r="J860" s="306">
        <f t="shared" ca="1" si="391"/>
        <v>847.0484485488912</v>
      </c>
      <c r="K860" s="307">
        <f t="shared" ca="1" si="392"/>
        <v>-7.8412803221783269</v>
      </c>
      <c r="L860" s="304">
        <f t="shared" ca="1" si="377"/>
        <v>847.08474184474278</v>
      </c>
      <c r="M860" s="306">
        <f t="shared" ca="1" si="393"/>
        <v>-1.5328779172697597</v>
      </c>
      <c r="N860" s="304">
        <f t="shared" ca="1" si="394"/>
        <v>-87.827435168361006</v>
      </c>
      <c r="P860" s="310">
        <f t="shared" ca="1" si="395"/>
        <v>23</v>
      </c>
      <c r="Q860" s="304">
        <f t="shared" ca="1" si="396"/>
        <v>0</v>
      </c>
      <c r="R860" s="306">
        <f t="shared" ca="1" si="397"/>
        <v>0</v>
      </c>
      <c r="S860" s="307">
        <f t="shared" ca="1" si="398"/>
        <v>4.5130000000000043</v>
      </c>
      <c r="T860" s="304">
        <f t="shared" ca="1" si="378"/>
        <v>44.272530000000046</v>
      </c>
      <c r="U860" s="311">
        <f t="shared" ca="1" si="379"/>
        <v>0</v>
      </c>
      <c r="V860" s="306">
        <f t="shared" ca="1" si="380"/>
        <v>1.2259609335869484</v>
      </c>
      <c r="W860" s="304">
        <f t="shared" ca="1" si="381"/>
        <v>44.655879919975654</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-9.1986062948279823E-2</v>
      </c>
      <c r="AH860" s="304">
        <f t="shared" ca="1" si="405"/>
        <v>-9.8949343439476838</v>
      </c>
    </row>
    <row r="861" spans="1:34" x14ac:dyDescent="0.2">
      <c r="A861" s="347">
        <f t="shared" ca="1" si="383"/>
        <v>1E-4</v>
      </c>
      <c r="B861" s="304">
        <f t="shared" ca="1" si="384"/>
        <v>42.325400000001174</v>
      </c>
      <c r="D861" s="306">
        <f t="shared" ca="1" si="385"/>
        <v>-0.37511061460944078</v>
      </c>
      <c r="E861" s="307">
        <f t="shared" ca="1" si="386"/>
        <v>7.7830827644506329E-2</v>
      </c>
      <c r="F861" s="304">
        <f t="shared" ca="1" si="387"/>
        <v>0.3831000012066057</v>
      </c>
      <c r="G861" s="306">
        <f t="shared" ca="1" si="388"/>
        <v>4.141122941845226</v>
      </c>
      <c r="H861" s="307">
        <f t="shared" ca="1" si="389"/>
        <v>-109.16004366229284</v>
      </c>
      <c r="I861" s="304">
        <f t="shared" ca="1" si="390"/>
        <v>109.23856476342573</v>
      </c>
      <c r="J861" s="306">
        <f t="shared" ca="1" si="391"/>
        <v>847.0484485488912</v>
      </c>
      <c r="K861" s="307">
        <f t="shared" ca="1" si="392"/>
        <v>-7.8521963269337105</v>
      </c>
      <c r="L861" s="304">
        <f t="shared" ca="1" si="377"/>
        <v>847.08484296216761</v>
      </c>
      <c r="M861" s="306">
        <f t="shared" ca="1" si="393"/>
        <v>-1.5328782577085651</v>
      </c>
      <c r="N861" s="304">
        <f t="shared" ca="1" si="394"/>
        <v>-87.827454674067724</v>
      </c>
      <c r="P861" s="310">
        <f t="shared" ca="1" si="395"/>
        <v>23</v>
      </c>
      <c r="Q861" s="304">
        <f t="shared" ca="1" si="396"/>
        <v>0</v>
      </c>
      <c r="R861" s="306">
        <f t="shared" ca="1" si="397"/>
        <v>0</v>
      </c>
      <c r="S861" s="307">
        <f t="shared" ca="1" si="398"/>
        <v>4.5130000000000043</v>
      </c>
      <c r="T861" s="304">
        <f t="shared" ca="1" si="378"/>
        <v>44.272530000000046</v>
      </c>
      <c r="U861" s="311">
        <f t="shared" ca="1" si="379"/>
        <v>0</v>
      </c>
      <c r="V861" s="306">
        <f t="shared" ca="1" si="380"/>
        <v>1.2259622718474228</v>
      </c>
      <c r="W861" s="304">
        <f t="shared" ca="1" si="381"/>
        <v>44.65592114501279</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-9.1995071226461889E-2</v>
      </c>
      <c r="AH861" s="304">
        <f t="shared" ca="1" si="405"/>
        <v>-9.8949434788335058</v>
      </c>
    </row>
    <row r="862" spans="1:34" x14ac:dyDescent="0.2">
      <c r="A862" s="347">
        <f t="shared" ca="1" si="383"/>
        <v>1E-4</v>
      </c>
      <c r="B862" s="304">
        <f t="shared" ca="1" si="384"/>
        <v>42.325500000001178</v>
      </c>
      <c r="D862" s="306">
        <f t="shared" ca="1" si="385"/>
        <v>-0.37510759469643806</v>
      </c>
      <c r="E862" s="307">
        <f t="shared" ca="1" si="386"/>
        <v>7.7840083510206881E-2</v>
      </c>
      <c r="F862" s="304">
        <f t="shared" ca="1" si="387"/>
        <v>0.38309892482206631</v>
      </c>
      <c r="G862" s="306">
        <f t="shared" ca="1" si="388"/>
        <v>4.1410854310857568</v>
      </c>
      <c r="H862" s="307">
        <f t="shared" ca="1" si="389"/>
        <v>-109.16003587828449</v>
      </c>
      <c r="I862" s="304">
        <f t="shared" ca="1" si="390"/>
        <v>109.23855556302412</v>
      </c>
      <c r="J862" s="306">
        <f t="shared" ca="1" si="391"/>
        <v>847.0484485488912</v>
      </c>
      <c r="K862" s="307">
        <f t="shared" ca="1" si="392"/>
        <v>-7.8631123309107398</v>
      </c>
      <c r="L862" s="304">
        <f t="shared" ca="1" si="377"/>
        <v>847.08494422024296</v>
      </c>
      <c r="M862" s="306">
        <f t="shared" ca="1" si="393"/>
        <v>-1.5328785981443438</v>
      </c>
      <c r="N862" s="304">
        <f t="shared" ca="1" si="394"/>
        <v>-87.82747417960104</v>
      </c>
      <c r="P862" s="310">
        <f t="shared" ca="1" si="395"/>
        <v>23</v>
      </c>
      <c r="Q862" s="304">
        <f t="shared" ca="1" si="396"/>
        <v>0</v>
      </c>
      <c r="R862" s="306">
        <f t="shared" ca="1" si="397"/>
        <v>0</v>
      </c>
      <c r="S862" s="307">
        <f t="shared" ca="1" si="398"/>
        <v>4.5130000000000043</v>
      </c>
      <c r="T862" s="304">
        <f t="shared" ca="1" si="378"/>
        <v>44.272530000000046</v>
      </c>
      <c r="U862" s="311">
        <f t="shared" ca="1" si="379"/>
        <v>0</v>
      </c>
      <c r="V862" s="306">
        <f t="shared" ca="1" si="380"/>
        <v>1.225963610109263</v>
      </c>
      <c r="W862" s="304">
        <f t="shared" ca="1" si="381"/>
        <v>44.655962369347399</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-9.2004079351228896E-2</v>
      </c>
      <c r="AH862" s="304">
        <f t="shared" ca="1" si="405"/>
        <v>-9.8949526135636496</v>
      </c>
    </row>
    <row r="863" spans="1:34" x14ac:dyDescent="0.2">
      <c r="A863" s="347">
        <f t="shared" ca="1" si="383"/>
        <v>1E-4</v>
      </c>
      <c r="B863" s="304">
        <f t="shared" ca="1" si="384"/>
        <v>42.325600000001181</v>
      </c>
      <c r="D863" s="306">
        <f t="shared" ca="1" si="385"/>
        <v>-0.37510457480120296</v>
      </c>
      <c r="E863" s="307">
        <f t="shared" ca="1" si="386"/>
        <v>7.7849339218305502E-2</v>
      </c>
      <c r="F863" s="304">
        <f t="shared" ca="1" si="387"/>
        <v>0.38309784866730595</v>
      </c>
      <c r="G863" s="306">
        <f t="shared" ca="1" si="388"/>
        <v>4.1410479206282771</v>
      </c>
      <c r="H863" s="307">
        <f t="shared" ca="1" si="389"/>
        <v>-109.16002809335056</v>
      </c>
      <c r="I863" s="304">
        <f t="shared" ca="1" si="390"/>
        <v>109.23854636172172</v>
      </c>
      <c r="J863" s="306">
        <f t="shared" ca="1" si="391"/>
        <v>847.0484485488912</v>
      </c>
      <c r="K863" s="307">
        <f t="shared" ca="1" si="392"/>
        <v>-7.8740283341093216</v>
      </c>
      <c r="L863" s="304">
        <f t="shared" ca="1" si="377"/>
        <v>847.08504561896848</v>
      </c>
      <c r="M863" s="306">
        <f t="shared" ca="1" si="393"/>
        <v>-1.5328789385770965</v>
      </c>
      <c r="N863" s="304">
        <f t="shared" ca="1" si="394"/>
        <v>-87.827493684960984</v>
      </c>
      <c r="P863" s="310">
        <f t="shared" ca="1" si="395"/>
        <v>23</v>
      </c>
      <c r="Q863" s="304">
        <f t="shared" ca="1" si="396"/>
        <v>0</v>
      </c>
      <c r="R863" s="306">
        <f t="shared" ca="1" si="397"/>
        <v>0</v>
      </c>
      <c r="S863" s="307">
        <f t="shared" ca="1" si="398"/>
        <v>4.5130000000000043</v>
      </c>
      <c r="T863" s="304">
        <f t="shared" ca="1" si="378"/>
        <v>44.272530000000046</v>
      </c>
      <c r="U863" s="311">
        <f t="shared" ca="1" si="379"/>
        <v>0</v>
      </c>
      <c r="V863" s="306">
        <f t="shared" ca="1" si="380"/>
        <v>1.2259649483724699</v>
      </c>
      <c r="W863" s="304">
        <f t="shared" ca="1" si="381"/>
        <v>44.656003592979516</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-9.201308732258795E-2</v>
      </c>
      <c r="AH863" s="304">
        <f t="shared" ca="1" si="405"/>
        <v>-9.8949617481381242</v>
      </c>
    </row>
    <row r="864" spans="1:34" x14ac:dyDescent="0.2">
      <c r="A864" s="347">
        <f t="shared" ca="1" si="383"/>
        <v>1E-4</v>
      </c>
      <c r="B864" s="304">
        <f t="shared" ca="1" si="384"/>
        <v>42.325700000001184</v>
      </c>
      <c r="D864" s="306">
        <f t="shared" ca="1" si="385"/>
        <v>-0.37510155492372954</v>
      </c>
      <c r="E864" s="307">
        <f t="shared" ca="1" si="386"/>
        <v>7.785859476881285E-2</v>
      </c>
      <c r="F864" s="304">
        <f t="shared" ca="1" si="387"/>
        <v>0.38309677274231102</v>
      </c>
      <c r="G864" s="306">
        <f t="shared" ca="1" si="388"/>
        <v>4.1410104104727843</v>
      </c>
      <c r="H864" s="307">
        <f t="shared" ca="1" si="389"/>
        <v>-109.16002030749108</v>
      </c>
      <c r="I864" s="304">
        <f t="shared" ca="1" si="390"/>
        <v>109.23853715951853</v>
      </c>
      <c r="J864" s="306">
        <f t="shared" ca="1" si="391"/>
        <v>847.0484485488912</v>
      </c>
      <c r="K864" s="307">
        <f t="shared" ca="1" si="392"/>
        <v>-7.8849443365293634</v>
      </c>
      <c r="L864" s="304">
        <f t="shared" ca="1" si="377"/>
        <v>847.08514715834428</v>
      </c>
      <c r="M864" s="306">
        <f t="shared" ca="1" si="393"/>
        <v>-1.5328792790068226</v>
      </c>
      <c r="N864" s="304">
        <f t="shared" ca="1" si="394"/>
        <v>-87.827513190147513</v>
      </c>
      <c r="P864" s="310">
        <f t="shared" ca="1" si="395"/>
        <v>23</v>
      </c>
      <c r="Q864" s="304">
        <f t="shared" ca="1" si="396"/>
        <v>0</v>
      </c>
      <c r="R864" s="306">
        <f t="shared" ca="1" si="397"/>
        <v>0</v>
      </c>
      <c r="S864" s="307">
        <f t="shared" ca="1" si="398"/>
        <v>4.5130000000000043</v>
      </c>
      <c r="T864" s="304">
        <f t="shared" ca="1" si="378"/>
        <v>44.272530000000046</v>
      </c>
      <c r="U864" s="311">
        <f t="shared" ca="1" si="379"/>
        <v>0</v>
      </c>
      <c r="V864" s="306">
        <f t="shared" ca="1" si="380"/>
        <v>1.2259662866370422</v>
      </c>
      <c r="W864" s="304">
        <f t="shared" ca="1" si="381"/>
        <v>44.656044815909105</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-9.2022095140547933E-2</v>
      </c>
      <c r="AH864" s="304">
        <f t="shared" ca="1" si="405"/>
        <v>-9.8949708825569402</v>
      </c>
    </row>
    <row r="865" spans="1:34" x14ac:dyDescent="0.2">
      <c r="A865" s="347">
        <f t="shared" ca="1" si="383"/>
        <v>1E-4</v>
      </c>
      <c r="B865" s="304">
        <f t="shared" ca="1" si="384"/>
        <v>42.325800000001188</v>
      </c>
      <c r="D865" s="306">
        <f t="shared" ca="1" si="385"/>
        <v>-0.37509853506402213</v>
      </c>
      <c r="E865" s="307">
        <f t="shared" ca="1" si="386"/>
        <v>7.786785016171649E-2</v>
      </c>
      <c r="F865" s="304">
        <f t="shared" ca="1" si="387"/>
        <v>0.3830956970470733</v>
      </c>
      <c r="G865" s="306">
        <f t="shared" ca="1" si="388"/>
        <v>4.1409729006192775</v>
      </c>
      <c r="H865" s="307">
        <f t="shared" ca="1" si="389"/>
        <v>-109.16001252070606</v>
      </c>
      <c r="I865" s="304">
        <f t="shared" ca="1" si="390"/>
        <v>109.23852795641457</v>
      </c>
      <c r="J865" s="306">
        <f t="shared" ca="1" si="391"/>
        <v>847.0484485488912</v>
      </c>
      <c r="K865" s="307">
        <f t="shared" ca="1" si="392"/>
        <v>-7.895860338170773</v>
      </c>
      <c r="L865" s="304">
        <f t="shared" ca="1" si="377"/>
        <v>847.08524883837015</v>
      </c>
      <c r="M865" s="306">
        <f t="shared" ca="1" si="393"/>
        <v>-1.5328796194335226</v>
      </c>
      <c r="N865" s="304">
        <f t="shared" ca="1" si="394"/>
        <v>-87.827532695160656</v>
      </c>
      <c r="P865" s="310">
        <f t="shared" ca="1" si="395"/>
        <v>23</v>
      </c>
      <c r="Q865" s="304">
        <f t="shared" ca="1" si="396"/>
        <v>0</v>
      </c>
      <c r="R865" s="306">
        <f t="shared" ca="1" si="397"/>
        <v>0</v>
      </c>
      <c r="S865" s="307">
        <f t="shared" ca="1" si="398"/>
        <v>4.5130000000000043</v>
      </c>
      <c r="T865" s="304">
        <f t="shared" ca="1" si="378"/>
        <v>44.272530000000046</v>
      </c>
      <c r="U865" s="311">
        <f t="shared" ca="1" si="379"/>
        <v>0</v>
      </c>
      <c r="V865" s="306">
        <f t="shared" ca="1" si="380"/>
        <v>1.2259676249029809</v>
      </c>
      <c r="W865" s="304">
        <f t="shared" ca="1" si="381"/>
        <v>44.656086038136223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-9.2031102805105292E-2</v>
      </c>
      <c r="AH865" s="304">
        <f t="shared" ca="1" si="405"/>
        <v>-9.8949800168200888</v>
      </c>
    </row>
    <row r="866" spans="1:34" x14ac:dyDescent="0.2">
      <c r="A866" s="347">
        <f t="shared" ca="1" si="383"/>
        <v>1E-4</v>
      </c>
      <c r="B866" s="304">
        <f t="shared" ca="1" si="384"/>
        <v>42.325900000001191</v>
      </c>
      <c r="D866" s="306">
        <f t="shared" ca="1" si="385"/>
        <v>-0.37509551522207907</v>
      </c>
      <c r="E866" s="307">
        <f t="shared" ca="1" si="386"/>
        <v>7.7877105397034185E-2</v>
      </c>
      <c r="F866" s="304">
        <f t="shared" ca="1" si="387"/>
        <v>0.38309462158158486</v>
      </c>
      <c r="G866" s="306">
        <f t="shared" ca="1" si="388"/>
        <v>4.1409353910677549</v>
      </c>
      <c r="H866" s="307">
        <f t="shared" ca="1" si="389"/>
        <v>-109.16000473299552</v>
      </c>
      <c r="I866" s="304">
        <f t="shared" ca="1" si="390"/>
        <v>109.23851875240986</v>
      </c>
      <c r="J866" s="306">
        <f t="shared" ca="1" si="391"/>
        <v>847.0484485488912</v>
      </c>
      <c r="K866" s="307">
        <f t="shared" ca="1" si="392"/>
        <v>-7.906776339033458</v>
      </c>
      <c r="L866" s="304">
        <f t="shared" ca="1" si="377"/>
        <v>847.08535065904607</v>
      </c>
      <c r="M866" s="306">
        <f t="shared" ca="1" si="393"/>
        <v>-1.5328799598571961</v>
      </c>
      <c r="N866" s="304">
        <f t="shared" ca="1" si="394"/>
        <v>-87.827552200000383</v>
      </c>
      <c r="P866" s="310">
        <f t="shared" ca="1" si="395"/>
        <v>23</v>
      </c>
      <c r="Q866" s="304">
        <f t="shared" ca="1" si="396"/>
        <v>0</v>
      </c>
      <c r="R866" s="306">
        <f t="shared" ca="1" si="397"/>
        <v>0</v>
      </c>
      <c r="S866" s="307">
        <f t="shared" ca="1" si="398"/>
        <v>4.5130000000000043</v>
      </c>
      <c r="T866" s="304">
        <f t="shared" ca="1" si="378"/>
        <v>44.272530000000046</v>
      </c>
      <c r="U866" s="311">
        <f t="shared" ca="1" si="379"/>
        <v>0</v>
      </c>
      <c r="V866" s="306">
        <f t="shared" ca="1" si="380"/>
        <v>1.2259689631702853</v>
      </c>
      <c r="W866" s="304">
        <f t="shared" ca="1" si="381"/>
        <v>44.656127259660842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-9.2040110316265356E-2</v>
      </c>
      <c r="AH866" s="304">
        <f t="shared" ca="1" si="405"/>
        <v>-9.8949891509275822</v>
      </c>
    </row>
    <row r="867" spans="1:34" x14ac:dyDescent="0.2">
      <c r="A867" s="347">
        <f t="shared" ca="1" si="383"/>
        <v>1E-4</v>
      </c>
      <c r="B867" s="304">
        <f t="shared" ca="1" si="384"/>
        <v>42.326000000001194</v>
      </c>
      <c r="D867" s="306">
        <f t="shared" ca="1" si="385"/>
        <v>-0.3750924953979029</v>
      </c>
      <c r="E867" s="307">
        <f t="shared" ca="1" si="386"/>
        <v>7.7886360474757055E-2</v>
      </c>
      <c r="F867" s="304">
        <f t="shared" ca="1" si="387"/>
        <v>0.38309354634583659</v>
      </c>
      <c r="G867" s="306">
        <f t="shared" ca="1" si="388"/>
        <v>4.1408978818182147</v>
      </c>
      <c r="H867" s="307">
        <f t="shared" ca="1" si="389"/>
        <v>-109.15999694435946</v>
      </c>
      <c r="I867" s="304">
        <f t="shared" ca="1" si="390"/>
        <v>109.23850954750441</v>
      </c>
      <c r="J867" s="306">
        <f t="shared" ca="1" si="391"/>
        <v>847.0484485488912</v>
      </c>
      <c r="K867" s="307">
        <f t="shared" ca="1" si="392"/>
        <v>-7.917692339117326</v>
      </c>
      <c r="L867" s="304">
        <f t="shared" ca="1" si="377"/>
        <v>847.08545262037194</v>
      </c>
      <c r="M867" s="306">
        <f t="shared" ca="1" si="393"/>
        <v>-1.5328803002778435</v>
      </c>
      <c r="N867" s="304">
        <f t="shared" ca="1" si="394"/>
        <v>-87.827571704666738</v>
      </c>
      <c r="P867" s="310">
        <f t="shared" ca="1" si="395"/>
        <v>23</v>
      </c>
      <c r="Q867" s="304">
        <f t="shared" ca="1" si="396"/>
        <v>0</v>
      </c>
      <c r="R867" s="306">
        <f t="shared" ca="1" si="397"/>
        <v>0</v>
      </c>
      <c r="S867" s="307">
        <f t="shared" ca="1" si="398"/>
        <v>4.5130000000000043</v>
      </c>
      <c r="T867" s="304">
        <f t="shared" ca="1" si="378"/>
        <v>44.272530000000046</v>
      </c>
      <c r="U867" s="311">
        <f t="shared" ca="1" si="379"/>
        <v>0</v>
      </c>
      <c r="V867" s="306">
        <f t="shared" ca="1" si="380"/>
        <v>1.2259703014389554</v>
      </c>
      <c r="W867" s="304">
        <f t="shared" ca="1" si="381"/>
        <v>44.656168480482961</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-9.2049117674029901E-2</v>
      </c>
      <c r="AH867" s="304">
        <f t="shared" ca="1" si="405"/>
        <v>-9.8949982848794154</v>
      </c>
    </row>
    <row r="868" spans="1:34" x14ac:dyDescent="0.2">
      <c r="A868" s="347">
        <f t="shared" ca="1" si="383"/>
        <v>1E-4</v>
      </c>
      <c r="B868" s="304">
        <f t="shared" ca="1" si="384"/>
        <v>42.326100000001198</v>
      </c>
      <c r="D868" s="306">
        <f t="shared" ca="1" si="385"/>
        <v>-0.37508947559148909</v>
      </c>
      <c r="E868" s="307">
        <f t="shared" ca="1" si="386"/>
        <v>7.7895615394885098E-2</v>
      </c>
      <c r="F868" s="304">
        <f t="shared" ca="1" si="387"/>
        <v>0.38309247133981394</v>
      </c>
      <c r="G868" s="306">
        <f t="shared" ca="1" si="388"/>
        <v>4.1408603728706552</v>
      </c>
      <c r="H868" s="307">
        <f t="shared" ca="1" si="389"/>
        <v>-109.15998915479793</v>
      </c>
      <c r="I868" s="304">
        <f t="shared" ca="1" si="390"/>
        <v>109.23850034169826</v>
      </c>
      <c r="J868" s="306">
        <f t="shared" ca="1" si="391"/>
        <v>847.0484485488912</v>
      </c>
      <c r="K868" s="307">
        <f t="shared" ca="1" si="392"/>
        <v>-7.9286083384222836</v>
      </c>
      <c r="L868" s="304">
        <f t="shared" ca="1" si="377"/>
        <v>847.08555472234775</v>
      </c>
      <c r="M868" s="306">
        <f t="shared" ca="1" si="393"/>
        <v>-1.5328806406954647</v>
      </c>
      <c r="N868" s="304">
        <f t="shared" ca="1" si="394"/>
        <v>-87.827591209159706</v>
      </c>
      <c r="P868" s="310">
        <f t="shared" ca="1" si="395"/>
        <v>23</v>
      </c>
      <c r="Q868" s="304">
        <f t="shared" ca="1" si="396"/>
        <v>0</v>
      </c>
      <c r="R868" s="306">
        <f t="shared" ca="1" si="397"/>
        <v>0</v>
      </c>
      <c r="S868" s="307">
        <f t="shared" ca="1" si="398"/>
        <v>4.5130000000000043</v>
      </c>
      <c r="T868" s="304">
        <f t="shared" ca="1" si="378"/>
        <v>44.272530000000046</v>
      </c>
      <c r="U868" s="311">
        <f t="shared" ca="1" si="379"/>
        <v>0</v>
      </c>
      <c r="V868" s="306">
        <f t="shared" ca="1" si="380"/>
        <v>1.2259716397089915</v>
      </c>
      <c r="W868" s="304">
        <f t="shared" ca="1" si="381"/>
        <v>44.656209700602659</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-9.2058124878393599E-2</v>
      </c>
      <c r="AH868" s="304">
        <f t="shared" ca="1" si="405"/>
        <v>-9.8950074186755863</v>
      </c>
    </row>
    <row r="869" spans="1:34" x14ac:dyDescent="0.2">
      <c r="A869" s="347">
        <f t="shared" ca="1" si="383"/>
        <v>1E-4</v>
      </c>
      <c r="B869" s="304">
        <f t="shared" ca="1" si="384"/>
        <v>42.326200000001201</v>
      </c>
      <c r="D869" s="306">
        <f t="shared" ca="1" si="385"/>
        <v>-0.375086455802841</v>
      </c>
      <c r="E869" s="307">
        <f t="shared" ca="1" si="386"/>
        <v>7.7904870157434303E-2</v>
      </c>
      <c r="F869" s="304">
        <f t="shared" ca="1" si="387"/>
        <v>0.38309139656351365</v>
      </c>
      <c r="G869" s="306">
        <f t="shared" ca="1" si="388"/>
        <v>4.1408228642250746</v>
      </c>
      <c r="H869" s="307">
        <f t="shared" ca="1" si="389"/>
        <v>-109.15998136431091</v>
      </c>
      <c r="I869" s="304">
        <f t="shared" ca="1" si="390"/>
        <v>109.23849113499139</v>
      </c>
      <c r="J869" s="306">
        <f t="shared" ca="1" si="391"/>
        <v>847.0484485488912</v>
      </c>
      <c r="K869" s="307">
        <f t="shared" ca="1" si="392"/>
        <v>-7.9395243369482387</v>
      </c>
      <c r="L869" s="304">
        <f t="shared" ca="1" si="377"/>
        <v>847.08565696497328</v>
      </c>
      <c r="M869" s="306">
        <f t="shared" ca="1" si="393"/>
        <v>-1.5328809811100597</v>
      </c>
      <c r="N869" s="304">
        <f t="shared" ca="1" si="394"/>
        <v>-87.827610713479288</v>
      </c>
      <c r="P869" s="310">
        <f t="shared" ca="1" si="395"/>
        <v>23</v>
      </c>
      <c r="Q869" s="304">
        <f t="shared" ca="1" si="396"/>
        <v>0</v>
      </c>
      <c r="R869" s="306">
        <f t="shared" ca="1" si="397"/>
        <v>0</v>
      </c>
      <c r="S869" s="307">
        <f t="shared" ca="1" si="398"/>
        <v>4.5130000000000043</v>
      </c>
      <c r="T869" s="304">
        <f t="shared" ca="1" si="378"/>
        <v>44.272530000000046</v>
      </c>
      <c r="U869" s="311">
        <f t="shared" ca="1" si="379"/>
        <v>0</v>
      </c>
      <c r="V869" s="306">
        <f t="shared" ca="1" si="380"/>
        <v>1.2259729779803938</v>
      </c>
      <c r="W869" s="304">
        <f t="shared" ca="1" si="381"/>
        <v>44.656250920019907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-9.2067131929372437E-2</v>
      </c>
      <c r="AH869" s="304">
        <f t="shared" ca="1" si="405"/>
        <v>-9.8950165523161129</v>
      </c>
    </row>
    <row r="870" spans="1:34" x14ac:dyDescent="0.2">
      <c r="A870" s="347">
        <f t="shared" ca="1" si="383"/>
        <v>1E-4</v>
      </c>
      <c r="B870" s="304">
        <f t="shared" ca="1" si="384"/>
        <v>42.326300000001204</v>
      </c>
      <c r="D870" s="306">
        <f t="shared" ca="1" si="385"/>
        <v>-0.37508343603195848</v>
      </c>
      <c r="E870" s="307">
        <f t="shared" ca="1" si="386"/>
        <v>7.7914124762401116E-2</v>
      </c>
      <c r="F870" s="304">
        <f t="shared" ca="1" si="387"/>
        <v>0.383090322016925</v>
      </c>
      <c r="G870" s="306">
        <f t="shared" ca="1" si="388"/>
        <v>4.1407853558814711</v>
      </c>
      <c r="H870" s="307">
        <f t="shared" ca="1" si="389"/>
        <v>-109.15997357289844</v>
      </c>
      <c r="I870" s="304">
        <f t="shared" ca="1" si="390"/>
        <v>109.23848192738384</v>
      </c>
      <c r="J870" s="306">
        <f t="shared" ca="1" si="391"/>
        <v>847.0484485488912</v>
      </c>
      <c r="K870" s="307">
        <f t="shared" ca="1" si="392"/>
        <v>-7.9504403346950987</v>
      </c>
      <c r="L870" s="304">
        <f t="shared" ca="1" si="377"/>
        <v>847.08575934824864</v>
      </c>
      <c r="M870" s="306">
        <f t="shared" ca="1" si="393"/>
        <v>-1.5328813215216286</v>
      </c>
      <c r="N870" s="304">
        <f t="shared" ca="1" si="394"/>
        <v>-87.827630217625483</v>
      </c>
      <c r="P870" s="310">
        <f t="shared" ca="1" si="395"/>
        <v>23</v>
      </c>
      <c r="Q870" s="304">
        <f t="shared" ca="1" si="396"/>
        <v>0</v>
      </c>
      <c r="R870" s="306">
        <f t="shared" ca="1" si="397"/>
        <v>0</v>
      </c>
      <c r="S870" s="307">
        <f t="shared" ca="1" si="398"/>
        <v>4.5130000000000043</v>
      </c>
      <c r="T870" s="304">
        <f t="shared" ca="1" si="378"/>
        <v>44.272530000000046</v>
      </c>
      <c r="U870" s="311">
        <f t="shared" ca="1" si="379"/>
        <v>0</v>
      </c>
      <c r="V870" s="306">
        <f t="shared" ca="1" si="380"/>
        <v>1.225974316253162</v>
      </c>
      <c r="W870" s="304">
        <f t="shared" ca="1" si="381"/>
        <v>44.656292138734706</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-9.2076138826964637E-2</v>
      </c>
      <c r="AH870" s="304">
        <f t="shared" ca="1" si="405"/>
        <v>-9.8950256858009897</v>
      </c>
    </row>
    <row r="871" spans="1:34" x14ac:dyDescent="0.2">
      <c r="A871" s="347">
        <f t="shared" ca="1" si="383"/>
        <v>1E-4</v>
      </c>
      <c r="B871" s="304">
        <f t="shared" ca="1" si="384"/>
        <v>42.326400000001208</v>
      </c>
      <c r="D871" s="306">
        <f t="shared" ca="1" si="385"/>
        <v>-0.3750804162788397</v>
      </c>
      <c r="E871" s="307">
        <f t="shared" ca="1" si="386"/>
        <v>7.7923379209781984E-2</v>
      </c>
      <c r="F871" s="304">
        <f t="shared" ca="1" si="387"/>
        <v>0.3830892477000355</v>
      </c>
      <c r="G871" s="306">
        <f t="shared" ca="1" si="388"/>
        <v>4.140747847839843</v>
      </c>
      <c r="H871" s="307">
        <f t="shared" ca="1" si="389"/>
        <v>-109.15996578056051</v>
      </c>
      <c r="I871" s="304">
        <f t="shared" ca="1" si="390"/>
        <v>109.23847271887561</v>
      </c>
      <c r="J871" s="306">
        <f t="shared" ca="1" si="391"/>
        <v>847.0484485488912</v>
      </c>
      <c r="K871" s="307">
        <f t="shared" ca="1" si="392"/>
        <v>-7.9613563316627713</v>
      </c>
      <c r="L871" s="304">
        <f t="shared" ca="1" si="377"/>
        <v>847.08586187217361</v>
      </c>
      <c r="M871" s="306">
        <f t="shared" ca="1" si="393"/>
        <v>-1.5328816619301713</v>
      </c>
      <c r="N871" s="304">
        <f t="shared" ca="1" si="394"/>
        <v>-87.827649721598291</v>
      </c>
      <c r="P871" s="310">
        <f t="shared" ca="1" si="395"/>
        <v>23</v>
      </c>
      <c r="Q871" s="304">
        <f t="shared" ca="1" si="396"/>
        <v>0</v>
      </c>
      <c r="R871" s="306">
        <f t="shared" ca="1" si="397"/>
        <v>0</v>
      </c>
      <c r="S871" s="307">
        <f t="shared" ca="1" si="398"/>
        <v>4.5130000000000043</v>
      </c>
      <c r="T871" s="304">
        <f t="shared" ca="1" si="378"/>
        <v>44.272530000000046</v>
      </c>
      <c r="U871" s="311">
        <f t="shared" ca="1" si="379"/>
        <v>0</v>
      </c>
      <c r="V871" s="306">
        <f t="shared" ca="1" si="380"/>
        <v>1.2259756545272962</v>
      </c>
      <c r="W871" s="304">
        <f t="shared" ca="1" si="381"/>
        <v>44.656333356747076</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-9.2085145571164873E-2</v>
      </c>
      <c r="AH871" s="304">
        <f t="shared" ca="1" si="405"/>
        <v>-9.8950348191302151</v>
      </c>
    </row>
    <row r="872" spans="1:34" x14ac:dyDescent="0.2">
      <c r="A872" s="347">
        <f t="shared" ca="1" si="383"/>
        <v>1E-4</v>
      </c>
      <c r="B872" s="304">
        <f t="shared" ca="1" si="384"/>
        <v>42.326500000001211</v>
      </c>
      <c r="D872" s="306">
        <f t="shared" ca="1" si="385"/>
        <v>-0.37507739654348721</v>
      </c>
      <c r="E872" s="307">
        <f t="shared" ca="1" si="386"/>
        <v>7.7932633499587567E-2</v>
      </c>
      <c r="F872" s="304">
        <f t="shared" ca="1" si="387"/>
        <v>0.38308817361283992</v>
      </c>
      <c r="G872" s="306">
        <f t="shared" ca="1" si="388"/>
        <v>4.1407103401001883</v>
      </c>
      <c r="H872" s="307">
        <f t="shared" ca="1" si="389"/>
        <v>-109.15995798729716</v>
      </c>
      <c r="I872" s="304">
        <f t="shared" ca="1" si="390"/>
        <v>109.23846350946673</v>
      </c>
      <c r="J872" s="306">
        <f t="shared" ca="1" si="391"/>
        <v>847.0484485488912</v>
      </c>
      <c r="K872" s="307">
        <f t="shared" ca="1" si="392"/>
        <v>-7.9722723278511642</v>
      </c>
      <c r="L872" s="304">
        <f t="shared" ca="1" si="377"/>
        <v>847.08596453674818</v>
      </c>
      <c r="M872" s="306">
        <f t="shared" ca="1" si="393"/>
        <v>-1.5328820023356879</v>
      </c>
      <c r="N872" s="304">
        <f t="shared" ca="1" si="394"/>
        <v>-87.827669225397713</v>
      </c>
      <c r="P872" s="310">
        <f t="shared" ca="1" si="395"/>
        <v>23</v>
      </c>
      <c r="Q872" s="304">
        <f t="shared" ca="1" si="396"/>
        <v>0</v>
      </c>
      <c r="R872" s="306">
        <f t="shared" ca="1" si="397"/>
        <v>0</v>
      </c>
      <c r="S872" s="307">
        <f t="shared" ca="1" si="398"/>
        <v>4.5130000000000043</v>
      </c>
      <c r="T872" s="304">
        <f t="shared" ca="1" si="378"/>
        <v>44.272530000000046</v>
      </c>
      <c r="U872" s="311">
        <f t="shared" ca="1" si="379"/>
        <v>0</v>
      </c>
      <c r="V872" s="306">
        <f t="shared" ca="1" si="380"/>
        <v>1.2259769928027962</v>
      </c>
      <c r="W872" s="304">
        <f t="shared" ca="1" si="381"/>
        <v>44.656374574057018</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-9.2094152161982024E-2</v>
      </c>
      <c r="AH872" s="304">
        <f t="shared" ca="1" si="405"/>
        <v>-9.8950439523037961</v>
      </c>
    </row>
    <row r="873" spans="1:34" x14ac:dyDescent="0.2">
      <c r="A873" s="347">
        <f t="shared" ca="1" si="383"/>
        <v>1E-4</v>
      </c>
      <c r="B873" s="304">
        <f t="shared" ca="1" si="384"/>
        <v>42.326600000001214</v>
      </c>
      <c r="D873" s="306">
        <f t="shared" ca="1" si="385"/>
        <v>-0.37507437682589906</v>
      </c>
      <c r="E873" s="307">
        <f t="shared" ca="1" si="386"/>
        <v>7.7941887631812534E-2</v>
      </c>
      <c r="F873" s="304">
        <f t="shared" ca="1" si="387"/>
        <v>0.3830870997553254</v>
      </c>
      <c r="G873" s="306">
        <f t="shared" ca="1" si="388"/>
        <v>4.1406728326625055</v>
      </c>
      <c r="H873" s="307">
        <f t="shared" ca="1" si="389"/>
        <v>-109.1599501931084</v>
      </c>
      <c r="I873" s="304">
        <f t="shared" ca="1" si="390"/>
        <v>109.2384542991572</v>
      </c>
      <c r="J873" s="306">
        <f t="shared" ca="1" si="391"/>
        <v>847.0484485488912</v>
      </c>
      <c r="K873" s="307">
        <f t="shared" ca="1" si="392"/>
        <v>-7.9831883232601841</v>
      </c>
      <c r="L873" s="304">
        <f t="shared" ca="1" si="377"/>
        <v>847.08606734197213</v>
      </c>
      <c r="M873" s="306">
        <f t="shared" ca="1" si="393"/>
        <v>-1.5328823427381786</v>
      </c>
      <c r="N873" s="304">
        <f t="shared" ca="1" si="394"/>
        <v>-87.827688729023762</v>
      </c>
      <c r="P873" s="310">
        <f t="shared" ca="1" si="395"/>
        <v>23</v>
      </c>
      <c r="Q873" s="304">
        <f t="shared" ca="1" si="396"/>
        <v>0</v>
      </c>
      <c r="R873" s="306">
        <f t="shared" ca="1" si="397"/>
        <v>0</v>
      </c>
      <c r="S873" s="307">
        <f t="shared" ca="1" si="398"/>
        <v>4.5130000000000043</v>
      </c>
      <c r="T873" s="304">
        <f t="shared" ca="1" si="378"/>
        <v>44.272530000000046</v>
      </c>
      <c r="U873" s="311">
        <f t="shared" ca="1" si="379"/>
        <v>0</v>
      </c>
      <c r="V873" s="306">
        <f t="shared" ca="1" si="380"/>
        <v>1.2259783310796621</v>
      </c>
      <c r="W873" s="304">
        <f t="shared" ca="1" si="381"/>
        <v>44.656415790664553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-9.2103158599416091E-2</v>
      </c>
      <c r="AH873" s="304">
        <f t="shared" ca="1" si="405"/>
        <v>-9.8950530853217309</v>
      </c>
    </row>
    <row r="874" spans="1:34" x14ac:dyDescent="0.2">
      <c r="A874" s="347">
        <f t="shared" ca="1" si="383"/>
        <v>1E-4</v>
      </c>
      <c r="B874" s="304">
        <f t="shared" ca="1" si="384"/>
        <v>42.326700000001217</v>
      </c>
      <c r="D874" s="306">
        <f t="shared" ca="1" si="385"/>
        <v>-0.37507135712607576</v>
      </c>
      <c r="E874" s="307">
        <f t="shared" ca="1" si="386"/>
        <v>7.7951141606463992E-2</v>
      </c>
      <c r="F874" s="304">
        <f t="shared" ca="1" si="387"/>
        <v>0.38308602612748388</v>
      </c>
      <c r="G874" s="306">
        <f t="shared" ca="1" si="388"/>
        <v>4.1406353255267927</v>
      </c>
      <c r="H874" s="307">
        <f t="shared" ca="1" si="389"/>
        <v>-109.15994239799424</v>
      </c>
      <c r="I874" s="304">
        <f t="shared" ca="1" si="390"/>
        <v>109.23844508794704</v>
      </c>
      <c r="J874" s="306">
        <f t="shared" ca="1" si="391"/>
        <v>847.0484485488912</v>
      </c>
      <c r="K874" s="307">
        <f t="shared" ca="1" si="392"/>
        <v>-7.9941043178897395</v>
      </c>
      <c r="L874" s="304">
        <f t="shared" ca="1" si="377"/>
        <v>847.08617028784556</v>
      </c>
      <c r="M874" s="306">
        <f t="shared" ca="1" si="393"/>
        <v>-1.532882683137643</v>
      </c>
      <c r="N874" s="304">
        <f t="shared" ca="1" si="394"/>
        <v>-87.827708232476425</v>
      </c>
      <c r="P874" s="310">
        <f t="shared" ca="1" si="395"/>
        <v>23</v>
      </c>
      <c r="Q874" s="304">
        <f t="shared" ca="1" si="396"/>
        <v>0</v>
      </c>
      <c r="R874" s="306">
        <f t="shared" ca="1" si="397"/>
        <v>0</v>
      </c>
      <c r="S874" s="307">
        <f t="shared" ca="1" si="398"/>
        <v>4.5130000000000043</v>
      </c>
      <c r="T874" s="304">
        <f t="shared" ca="1" si="378"/>
        <v>44.272530000000046</v>
      </c>
      <c r="U874" s="311">
        <f t="shared" ca="1" si="379"/>
        <v>0</v>
      </c>
      <c r="V874" s="306">
        <f t="shared" ca="1" si="380"/>
        <v>1.2259796693578939</v>
      </c>
      <c r="W874" s="304">
        <f t="shared" ca="1" si="381"/>
        <v>44.656457006569681</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-9.2112164883470626E-2</v>
      </c>
      <c r="AH874" s="304">
        <f t="shared" ca="1" si="405"/>
        <v>-9.8950622181840266</v>
      </c>
    </row>
    <row r="875" spans="1:34" x14ac:dyDescent="0.2">
      <c r="A875" s="347">
        <f t="shared" ca="1" si="383"/>
        <v>1E-4</v>
      </c>
      <c r="B875" s="304">
        <f t="shared" ca="1" si="384"/>
        <v>42.326800000001221</v>
      </c>
      <c r="D875" s="306">
        <f t="shared" ca="1" si="385"/>
        <v>-0.37506833744401957</v>
      </c>
      <c r="E875" s="307">
        <f t="shared" ca="1" si="386"/>
        <v>7.7960395423541939E-2</v>
      </c>
      <c r="F875" s="304">
        <f t="shared" ca="1" si="387"/>
        <v>0.38308495272930776</v>
      </c>
      <c r="G875" s="306">
        <f t="shared" ca="1" si="388"/>
        <v>4.1405978186930481</v>
      </c>
      <c r="H875" s="307">
        <f t="shared" ca="1" si="389"/>
        <v>-109.1599346019547</v>
      </c>
      <c r="I875" s="304">
        <f t="shared" ca="1" si="390"/>
        <v>109.23843587583626</v>
      </c>
      <c r="J875" s="306">
        <f t="shared" ca="1" si="391"/>
        <v>847.0484485488912</v>
      </c>
      <c r="K875" s="307">
        <f t="shared" ca="1" si="392"/>
        <v>-8.0050203117397363</v>
      </c>
      <c r="L875" s="304">
        <f t="shared" ca="1" si="377"/>
        <v>847.08627337436826</v>
      </c>
      <c r="M875" s="306">
        <f t="shared" ca="1" si="393"/>
        <v>-1.5328830235340816</v>
      </c>
      <c r="N875" s="304">
        <f t="shared" ca="1" si="394"/>
        <v>-87.827727735755715</v>
      </c>
      <c r="P875" s="310">
        <f t="shared" ca="1" si="395"/>
        <v>23</v>
      </c>
      <c r="Q875" s="304">
        <f t="shared" ca="1" si="396"/>
        <v>0</v>
      </c>
      <c r="R875" s="306">
        <f t="shared" ca="1" si="397"/>
        <v>0</v>
      </c>
      <c r="S875" s="307">
        <f t="shared" ca="1" si="398"/>
        <v>4.5130000000000043</v>
      </c>
      <c r="T875" s="304">
        <f t="shared" ca="1" si="378"/>
        <v>44.272530000000046</v>
      </c>
      <c r="U875" s="311">
        <f t="shared" ca="1" si="379"/>
        <v>0</v>
      </c>
      <c r="V875" s="306">
        <f t="shared" ca="1" si="380"/>
        <v>1.2259810076374913</v>
      </c>
      <c r="W875" s="304">
        <f t="shared" ca="1" si="381"/>
        <v>44.656498221772395</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-9.2121171014142078E-2</v>
      </c>
      <c r="AH875" s="304">
        <f t="shared" ca="1" si="405"/>
        <v>-9.8950713508906798</v>
      </c>
    </row>
    <row r="876" spans="1:34" x14ac:dyDescent="0.2">
      <c r="A876" s="347">
        <f t="shared" ca="1" si="383"/>
        <v>1E-4</v>
      </c>
      <c r="B876" s="304">
        <f t="shared" ca="1" si="384"/>
        <v>42.326900000001224</v>
      </c>
      <c r="D876" s="306">
        <f t="shared" ca="1" si="385"/>
        <v>-0.37506531777972635</v>
      </c>
      <c r="E876" s="307">
        <f t="shared" ca="1" si="386"/>
        <v>7.7969649083042825E-2</v>
      </c>
      <c r="F876" s="304">
        <f t="shared" ca="1" si="387"/>
        <v>0.38308387956078227</v>
      </c>
      <c r="G876" s="306">
        <f t="shared" ca="1" si="388"/>
        <v>4.14056031216127</v>
      </c>
      <c r="H876" s="307">
        <f t="shared" ca="1" si="389"/>
        <v>-109.15992680498979</v>
      </c>
      <c r="I876" s="304">
        <f t="shared" ca="1" si="390"/>
        <v>109.23842666282491</v>
      </c>
      <c r="J876" s="306">
        <f t="shared" ca="1" si="391"/>
        <v>847.0484485488912</v>
      </c>
      <c r="K876" s="307">
        <f t="shared" ca="1" si="392"/>
        <v>-8.0159363048100829</v>
      </c>
      <c r="L876" s="304">
        <f t="shared" ca="1" si="377"/>
        <v>847.08637660154011</v>
      </c>
      <c r="M876" s="306">
        <f t="shared" ca="1" si="393"/>
        <v>-1.5328833639274941</v>
      </c>
      <c r="N876" s="304">
        <f t="shared" ca="1" si="394"/>
        <v>-87.827747238861633</v>
      </c>
      <c r="P876" s="310">
        <f t="shared" ca="1" si="395"/>
        <v>23</v>
      </c>
      <c r="Q876" s="304">
        <f t="shared" ca="1" si="396"/>
        <v>0</v>
      </c>
      <c r="R876" s="306">
        <f t="shared" ca="1" si="397"/>
        <v>0</v>
      </c>
      <c r="S876" s="307">
        <f t="shared" ca="1" si="398"/>
        <v>4.5130000000000043</v>
      </c>
      <c r="T876" s="304">
        <f t="shared" ca="1" si="378"/>
        <v>44.272530000000046</v>
      </c>
      <c r="U876" s="311">
        <f t="shared" ca="1" si="379"/>
        <v>0</v>
      </c>
      <c r="V876" s="306">
        <f t="shared" ca="1" si="380"/>
        <v>1.2259823459184551</v>
      </c>
      <c r="W876" s="304">
        <f t="shared" ca="1" si="381"/>
        <v>44.656539436272773</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-9.2130176991435775E-2</v>
      </c>
      <c r="AH876" s="304">
        <f t="shared" ca="1" si="405"/>
        <v>-9.8950804834416903</v>
      </c>
    </row>
    <row r="877" spans="1:34" x14ac:dyDescent="0.2">
      <c r="A877" s="347">
        <f t="shared" ca="1" si="383"/>
        <v>1E-4</v>
      </c>
      <c r="B877" s="304">
        <f t="shared" ca="1" si="384"/>
        <v>42.327000000001227</v>
      </c>
      <c r="D877" s="306">
        <f t="shared" ca="1" si="385"/>
        <v>-0.37506229813319936</v>
      </c>
      <c r="E877" s="307">
        <f t="shared" ca="1" si="386"/>
        <v>7.7978902584986187E-2</v>
      </c>
      <c r="F877" s="304">
        <f t="shared" ca="1" si="387"/>
        <v>0.38308280662190475</v>
      </c>
      <c r="G877" s="306">
        <f t="shared" ca="1" si="388"/>
        <v>4.1405228059314565</v>
      </c>
      <c r="H877" s="307">
        <f t="shared" ca="1" si="389"/>
        <v>-109.15991900709953</v>
      </c>
      <c r="I877" s="304">
        <f t="shared" ca="1" si="390"/>
        <v>109.23841744891294</v>
      </c>
      <c r="J877" s="306">
        <f t="shared" ca="1" si="391"/>
        <v>847.0484485488912</v>
      </c>
      <c r="K877" s="307">
        <f t="shared" ca="1" si="392"/>
        <v>-8.026852297100687</v>
      </c>
      <c r="L877" s="304">
        <f t="shared" ca="1" si="377"/>
        <v>847.08647996936122</v>
      </c>
      <c r="M877" s="306">
        <f t="shared" ca="1" si="393"/>
        <v>-1.5328837043178807</v>
      </c>
      <c r="N877" s="304">
        <f t="shared" ca="1" si="394"/>
        <v>-87.827766741794164</v>
      </c>
      <c r="P877" s="310">
        <f t="shared" ca="1" si="395"/>
        <v>23</v>
      </c>
      <c r="Q877" s="304">
        <f t="shared" ca="1" si="396"/>
        <v>0</v>
      </c>
      <c r="R877" s="306">
        <f t="shared" ca="1" si="397"/>
        <v>0</v>
      </c>
      <c r="S877" s="307">
        <f t="shared" ca="1" si="398"/>
        <v>4.5130000000000043</v>
      </c>
      <c r="T877" s="304">
        <f t="shared" ca="1" si="378"/>
        <v>44.272530000000046</v>
      </c>
      <c r="U877" s="311">
        <f t="shared" ca="1" si="379"/>
        <v>0</v>
      </c>
      <c r="V877" s="306">
        <f t="shared" ca="1" si="380"/>
        <v>1.2259836842007843</v>
      </c>
      <c r="W877" s="304">
        <f t="shared" ca="1" si="381"/>
        <v>44.65658065007073</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-9.2139182815365928E-2</v>
      </c>
      <c r="AH877" s="304">
        <f t="shared" ca="1" si="405"/>
        <v>-9.8950896158370778</v>
      </c>
    </row>
    <row r="878" spans="1:34" x14ac:dyDescent="0.2">
      <c r="A878" s="347">
        <f t="shared" ca="1" si="383"/>
        <v>1E-4</v>
      </c>
      <c r="B878" s="304">
        <f t="shared" ca="1" si="384"/>
        <v>42.327100000001231</v>
      </c>
      <c r="D878" s="306">
        <f t="shared" ca="1" si="385"/>
        <v>-0.37505927850443793</v>
      </c>
      <c r="E878" s="307">
        <f t="shared" ca="1" si="386"/>
        <v>7.7988155929352487E-2</v>
      </c>
      <c r="F878" s="304">
        <f t="shared" ca="1" si="387"/>
        <v>0.38308173391266065</v>
      </c>
      <c r="G878" s="306">
        <f t="shared" ca="1" si="388"/>
        <v>4.1404853000036059</v>
      </c>
      <c r="H878" s="307">
        <f t="shared" ca="1" si="389"/>
        <v>-109.15991120828394</v>
      </c>
      <c r="I878" s="304">
        <f t="shared" ca="1" si="390"/>
        <v>109.23840823410043</v>
      </c>
      <c r="J878" s="306">
        <f t="shared" ca="1" si="391"/>
        <v>847.0484485488912</v>
      </c>
      <c r="K878" s="307">
        <f t="shared" ca="1" si="392"/>
        <v>-8.0377682886114563</v>
      </c>
      <c r="L878" s="304">
        <f t="shared" ca="1" si="377"/>
        <v>847.08658347783137</v>
      </c>
      <c r="M878" s="306">
        <f t="shared" ca="1" si="393"/>
        <v>-1.5328840447052414</v>
      </c>
      <c r="N878" s="304">
        <f t="shared" ca="1" si="394"/>
        <v>-87.827786244553337</v>
      </c>
      <c r="P878" s="310">
        <f t="shared" ca="1" si="395"/>
        <v>23</v>
      </c>
      <c r="Q878" s="304">
        <f t="shared" ca="1" si="396"/>
        <v>0</v>
      </c>
      <c r="R878" s="306">
        <f t="shared" ca="1" si="397"/>
        <v>0</v>
      </c>
      <c r="S878" s="307">
        <f t="shared" ca="1" si="398"/>
        <v>4.5130000000000043</v>
      </c>
      <c r="T878" s="304">
        <f t="shared" ca="1" si="378"/>
        <v>44.272530000000046</v>
      </c>
      <c r="U878" s="311">
        <f t="shared" ca="1" si="379"/>
        <v>0</v>
      </c>
      <c r="V878" s="306">
        <f t="shared" ca="1" si="380"/>
        <v>1.2259850224844793</v>
      </c>
      <c r="W878" s="304">
        <f t="shared" ca="1" si="381"/>
        <v>44.656621863166343</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-9.2148188485909444E-2</v>
      </c>
      <c r="AH878" s="304">
        <f t="shared" ca="1" si="405"/>
        <v>-9.8950987480768191</v>
      </c>
    </row>
    <row r="879" spans="1:34" x14ac:dyDescent="0.2">
      <c r="A879" s="347">
        <f t="shared" ca="1" si="383"/>
        <v>1E-4</v>
      </c>
      <c r="B879" s="304">
        <f t="shared" ca="1" si="384"/>
        <v>42.327200000001234</v>
      </c>
      <c r="D879" s="306">
        <f t="shared" ca="1" si="385"/>
        <v>-0.37505625889344085</v>
      </c>
      <c r="E879" s="307">
        <f t="shared" ca="1" si="386"/>
        <v>7.7997409116159488E-2</v>
      </c>
      <c r="F879" s="304">
        <f t="shared" ca="1" si="387"/>
        <v>0.38308066143304242</v>
      </c>
      <c r="G879" s="306">
        <f t="shared" ca="1" si="388"/>
        <v>4.1404477943777165</v>
      </c>
      <c r="H879" s="307">
        <f t="shared" ca="1" si="389"/>
        <v>-109.15990340854303</v>
      </c>
      <c r="I879" s="304">
        <f t="shared" ca="1" si="390"/>
        <v>109.23839901838735</v>
      </c>
      <c r="J879" s="306">
        <f t="shared" ca="1" si="391"/>
        <v>847.0484485488912</v>
      </c>
      <c r="K879" s="307">
        <f t="shared" ca="1" si="392"/>
        <v>-8.0486842793422984</v>
      </c>
      <c r="L879" s="304">
        <f t="shared" ca="1" si="377"/>
        <v>847.08668712695044</v>
      </c>
      <c r="M879" s="306">
        <f t="shared" ca="1" si="393"/>
        <v>-1.5328843850895761</v>
      </c>
      <c r="N879" s="304">
        <f t="shared" ca="1" si="394"/>
        <v>-87.827805747139138</v>
      </c>
      <c r="P879" s="310">
        <f t="shared" ca="1" si="395"/>
        <v>23</v>
      </c>
      <c r="Q879" s="304">
        <f t="shared" ca="1" si="396"/>
        <v>0</v>
      </c>
      <c r="R879" s="306">
        <f t="shared" ca="1" si="397"/>
        <v>0</v>
      </c>
      <c r="S879" s="307">
        <f t="shared" ca="1" si="398"/>
        <v>4.5130000000000043</v>
      </c>
      <c r="T879" s="304">
        <f t="shared" ca="1" si="378"/>
        <v>44.272530000000046</v>
      </c>
      <c r="U879" s="311">
        <f t="shared" ca="1" si="379"/>
        <v>0</v>
      </c>
      <c r="V879" s="306">
        <f t="shared" ca="1" si="380"/>
        <v>1.2259863607695405</v>
      </c>
      <c r="W879" s="304">
        <f t="shared" ca="1" si="381"/>
        <v>44.656663075559614</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-9.2157194003091192E-2</v>
      </c>
      <c r="AH879" s="304">
        <f t="shared" ca="1" si="405"/>
        <v>-9.8951078801609356</v>
      </c>
    </row>
    <row r="880" spans="1:34" x14ac:dyDescent="0.2">
      <c r="A880" s="347">
        <f t="shared" ca="1" si="383"/>
        <v>1E-4</v>
      </c>
      <c r="B880" s="304">
        <f t="shared" ca="1" si="384"/>
        <v>42.327300000001237</v>
      </c>
      <c r="D880" s="306">
        <f t="shared" ca="1" si="385"/>
        <v>-0.37505323930021051</v>
      </c>
      <c r="E880" s="307">
        <f t="shared" ca="1" si="386"/>
        <v>7.8006662145405414E-2</v>
      </c>
      <c r="F880" s="304">
        <f t="shared" ca="1" si="387"/>
        <v>0.38307958918304219</v>
      </c>
      <c r="G880" s="306">
        <f t="shared" ca="1" si="388"/>
        <v>4.1404102890537864</v>
      </c>
      <c r="H880" s="307">
        <f t="shared" ca="1" si="389"/>
        <v>-109.15989560787682</v>
      </c>
      <c r="I880" s="304">
        <f t="shared" ca="1" si="390"/>
        <v>109.23838980177375</v>
      </c>
      <c r="J880" s="306">
        <f t="shared" ca="1" si="391"/>
        <v>847.0484485488912</v>
      </c>
      <c r="K880" s="307">
        <f t="shared" ca="1" si="392"/>
        <v>-8.059600269293119</v>
      </c>
      <c r="L880" s="304">
        <f t="shared" ca="1" si="377"/>
        <v>847.08679091671843</v>
      </c>
      <c r="M880" s="306">
        <f t="shared" ca="1" si="393"/>
        <v>-1.5328847254708851</v>
      </c>
      <c r="N880" s="304">
        <f t="shared" ca="1" si="394"/>
        <v>-87.827825249551552</v>
      </c>
      <c r="P880" s="310">
        <f t="shared" ca="1" si="395"/>
        <v>23</v>
      </c>
      <c r="Q880" s="304">
        <f t="shared" ca="1" si="396"/>
        <v>0</v>
      </c>
      <c r="R880" s="306">
        <f t="shared" ca="1" si="397"/>
        <v>0</v>
      </c>
      <c r="S880" s="307">
        <f t="shared" ca="1" si="398"/>
        <v>4.5130000000000043</v>
      </c>
      <c r="T880" s="304">
        <f t="shared" ca="1" si="378"/>
        <v>44.272530000000046</v>
      </c>
      <c r="U880" s="311">
        <f t="shared" ca="1" si="379"/>
        <v>0</v>
      </c>
      <c r="V880" s="306">
        <f t="shared" ca="1" si="380"/>
        <v>1.2259876990559675</v>
      </c>
      <c r="W880" s="304">
        <f t="shared" ca="1" si="381"/>
        <v>44.656704287250534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-9.2166199366902291E-2</v>
      </c>
      <c r="AH880" s="304">
        <f t="shared" ca="1" si="405"/>
        <v>-9.8951170120894236</v>
      </c>
    </row>
    <row r="881" spans="1:34" x14ac:dyDescent="0.2">
      <c r="A881" s="347">
        <f t="shared" ca="1" si="383"/>
        <v>1E-4</v>
      </c>
      <c r="B881" s="304">
        <f t="shared" ca="1" si="384"/>
        <v>42.327400000001241</v>
      </c>
      <c r="D881" s="306">
        <f t="shared" ca="1" si="385"/>
        <v>-0.375050219724745</v>
      </c>
      <c r="E881" s="307">
        <f t="shared" ca="1" si="386"/>
        <v>7.8015915017092041E-2</v>
      </c>
      <c r="F881" s="304">
        <f t="shared" ca="1" si="387"/>
        <v>0.38307851716264857</v>
      </c>
      <c r="G881" s="306">
        <f t="shared" ca="1" si="388"/>
        <v>4.1403727840318139</v>
      </c>
      <c r="H881" s="307">
        <f t="shared" ca="1" si="389"/>
        <v>-109.15988780628531</v>
      </c>
      <c r="I881" s="304">
        <f t="shared" ca="1" si="390"/>
        <v>109.23838058425962</v>
      </c>
      <c r="J881" s="306">
        <f t="shared" ca="1" si="391"/>
        <v>847.0484485488912</v>
      </c>
      <c r="K881" s="307">
        <f t="shared" ca="1" si="392"/>
        <v>-8.0705162584638277</v>
      </c>
      <c r="L881" s="304">
        <f t="shared" ca="1" si="377"/>
        <v>847.08689484713534</v>
      </c>
      <c r="M881" s="306">
        <f t="shared" ca="1" si="393"/>
        <v>-1.5328850658491682</v>
      </c>
      <c r="N881" s="304">
        <f t="shared" ca="1" si="394"/>
        <v>-87.827844751790622</v>
      </c>
      <c r="P881" s="310">
        <f t="shared" ca="1" si="395"/>
        <v>23</v>
      </c>
      <c r="Q881" s="304">
        <f t="shared" ca="1" si="396"/>
        <v>0</v>
      </c>
      <c r="R881" s="306">
        <f t="shared" ca="1" si="397"/>
        <v>0</v>
      </c>
      <c r="S881" s="307">
        <f t="shared" ca="1" si="398"/>
        <v>4.5130000000000043</v>
      </c>
      <c r="T881" s="304">
        <f t="shared" ca="1" si="378"/>
        <v>44.272530000000046</v>
      </c>
      <c r="U881" s="311">
        <f t="shared" ca="1" si="379"/>
        <v>0</v>
      </c>
      <c r="V881" s="306">
        <f t="shared" ca="1" si="380"/>
        <v>1.2259890373437599</v>
      </c>
      <c r="W881" s="304">
        <f t="shared" ca="1" si="381"/>
        <v>44.656745498239104</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-9.2175204577351622E-2</v>
      </c>
      <c r="AH881" s="304">
        <f t="shared" ca="1" si="405"/>
        <v>-9.8951261438622851</v>
      </c>
    </row>
    <row r="882" spans="1:34" x14ac:dyDescent="0.2">
      <c r="A882" s="347">
        <f t="shared" ca="1" si="383"/>
        <v>1E-4</v>
      </c>
      <c r="B882" s="304">
        <f t="shared" ca="1" si="384"/>
        <v>42.327500000001244</v>
      </c>
      <c r="D882" s="306">
        <f t="shared" ca="1" si="385"/>
        <v>-0.3750472001670444</v>
      </c>
      <c r="E882" s="307">
        <f t="shared" ca="1" si="386"/>
        <v>7.8025167731215817E-2</v>
      </c>
      <c r="F882" s="304">
        <f t="shared" ca="1" si="387"/>
        <v>0.3830774453718509</v>
      </c>
      <c r="G882" s="306">
        <f t="shared" ca="1" si="388"/>
        <v>4.1403352793117971</v>
      </c>
      <c r="H882" s="307">
        <f t="shared" ca="1" si="389"/>
        <v>-109.15988000376854</v>
      </c>
      <c r="I882" s="304">
        <f t="shared" ca="1" si="390"/>
        <v>109.23837136584498</v>
      </c>
      <c r="J882" s="306">
        <f t="shared" ca="1" si="391"/>
        <v>847.0484485488912</v>
      </c>
      <c r="K882" s="307">
        <f t="shared" ca="1" si="392"/>
        <v>-8.0814322468543303</v>
      </c>
      <c r="L882" s="304">
        <f t="shared" ca="1" si="377"/>
        <v>847.08699891820083</v>
      </c>
      <c r="M882" s="306">
        <f t="shared" ca="1" si="393"/>
        <v>-1.5328854062244255</v>
      </c>
      <c r="N882" s="304">
        <f t="shared" ca="1" si="394"/>
        <v>-87.827864253856305</v>
      </c>
      <c r="P882" s="310">
        <f t="shared" ca="1" si="395"/>
        <v>23</v>
      </c>
      <c r="Q882" s="304">
        <f t="shared" ca="1" si="396"/>
        <v>0</v>
      </c>
      <c r="R882" s="306">
        <f t="shared" ca="1" si="397"/>
        <v>0</v>
      </c>
      <c r="S882" s="307">
        <f t="shared" ca="1" si="398"/>
        <v>4.5130000000000043</v>
      </c>
      <c r="T882" s="304">
        <f t="shared" ca="1" si="378"/>
        <v>44.272530000000046</v>
      </c>
      <c r="U882" s="311">
        <f t="shared" ca="1" si="379"/>
        <v>0</v>
      </c>
      <c r="V882" s="306">
        <f t="shared" ca="1" si="380"/>
        <v>1.2259903756329187</v>
      </c>
      <c r="W882" s="304">
        <f t="shared" ca="1" si="381"/>
        <v>44.656786708525381</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-9.2184209634428527E-2</v>
      </c>
      <c r="AH882" s="304">
        <f t="shared" ca="1" si="405"/>
        <v>-9.8951352754795163</v>
      </c>
    </row>
    <row r="883" spans="1:34" x14ac:dyDescent="0.2">
      <c r="A883" s="347">
        <f t="shared" ca="1" si="383"/>
        <v>1E-4</v>
      </c>
      <c r="B883" s="304">
        <f t="shared" ca="1" si="384"/>
        <v>42.327600000001247</v>
      </c>
      <c r="D883" s="306">
        <f t="shared" ca="1" si="385"/>
        <v>-0.37504418062710954</v>
      </c>
      <c r="E883" s="307">
        <f t="shared" ca="1" si="386"/>
        <v>7.8034420287790951E-2</v>
      </c>
      <c r="F883" s="304">
        <f t="shared" ca="1" si="387"/>
        <v>0.38307637381064308</v>
      </c>
      <c r="G883" s="306">
        <f t="shared" ca="1" si="388"/>
        <v>4.1402977748937344</v>
      </c>
      <c r="H883" s="307">
        <f t="shared" ca="1" si="389"/>
        <v>-109.1598722003265</v>
      </c>
      <c r="I883" s="304">
        <f t="shared" ca="1" si="390"/>
        <v>109.23836214652985</v>
      </c>
      <c r="J883" s="306">
        <f t="shared" ca="1" si="391"/>
        <v>847.0484485488912</v>
      </c>
      <c r="K883" s="307">
        <f t="shared" ca="1" si="392"/>
        <v>-8.0923482344645343</v>
      </c>
      <c r="L883" s="304">
        <f t="shared" ca="1" si="377"/>
        <v>847.08710312991502</v>
      </c>
      <c r="M883" s="306">
        <f t="shared" ca="1" si="393"/>
        <v>-1.532885746596657</v>
      </c>
      <c r="N883" s="304">
        <f t="shared" ca="1" si="394"/>
        <v>-87.827883755748644</v>
      </c>
      <c r="P883" s="310">
        <f t="shared" ca="1" si="395"/>
        <v>23</v>
      </c>
      <c r="Q883" s="304">
        <f t="shared" ca="1" si="396"/>
        <v>0</v>
      </c>
      <c r="R883" s="306">
        <f t="shared" ca="1" si="397"/>
        <v>0</v>
      </c>
      <c r="S883" s="307">
        <f t="shared" ca="1" si="398"/>
        <v>4.5130000000000043</v>
      </c>
      <c r="T883" s="304">
        <f t="shared" ca="1" si="378"/>
        <v>44.272530000000046</v>
      </c>
      <c r="U883" s="311">
        <f t="shared" ca="1" si="379"/>
        <v>0</v>
      </c>
      <c r="V883" s="306">
        <f t="shared" ca="1" si="380"/>
        <v>1.2259917139234431</v>
      </c>
      <c r="W883" s="304">
        <f t="shared" ca="1" si="381"/>
        <v>44.656827918109322</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-9.2193214538154322E-2</v>
      </c>
      <c r="AH883" s="304">
        <f t="shared" ca="1" si="405"/>
        <v>-9.8951444069411334</v>
      </c>
    </row>
    <row r="884" spans="1:34" x14ac:dyDescent="0.2">
      <c r="A884" s="347">
        <f t="shared" ca="1" si="383"/>
        <v>1E-4</v>
      </c>
      <c r="B884" s="304">
        <f t="shared" ca="1" si="384"/>
        <v>42.327700000001251</v>
      </c>
      <c r="D884" s="306">
        <f t="shared" ca="1" si="385"/>
        <v>-0.37504116110494035</v>
      </c>
      <c r="E884" s="307">
        <f t="shared" ca="1" si="386"/>
        <v>7.8043672686810339E-2</v>
      </c>
      <c r="F884" s="304">
        <f t="shared" ca="1" si="387"/>
        <v>0.38307530247901367</v>
      </c>
      <c r="G884" s="306">
        <f t="shared" ca="1" si="388"/>
        <v>4.1402602707776239</v>
      </c>
      <c r="H884" s="307">
        <f t="shared" ca="1" si="389"/>
        <v>-109.15986439595923</v>
      </c>
      <c r="I884" s="304">
        <f t="shared" ca="1" si="390"/>
        <v>109.23835292631425</v>
      </c>
      <c r="J884" s="306">
        <f t="shared" ca="1" si="391"/>
        <v>847.0484485488912</v>
      </c>
      <c r="K884" s="307">
        <f t="shared" ca="1" si="392"/>
        <v>-8.1032642212943493</v>
      </c>
      <c r="L884" s="304">
        <f t="shared" ca="1" si="377"/>
        <v>847.08720748227779</v>
      </c>
      <c r="M884" s="306">
        <f t="shared" ca="1" si="393"/>
        <v>-1.5328860869658629</v>
      </c>
      <c r="N884" s="304">
        <f t="shared" ca="1" si="394"/>
        <v>-87.827903257467611</v>
      </c>
      <c r="P884" s="310">
        <f t="shared" ca="1" si="395"/>
        <v>23</v>
      </c>
      <c r="Q884" s="304">
        <f t="shared" ca="1" si="396"/>
        <v>0</v>
      </c>
      <c r="R884" s="306">
        <f t="shared" ca="1" si="397"/>
        <v>0</v>
      </c>
      <c r="S884" s="307">
        <f t="shared" ca="1" si="398"/>
        <v>4.5130000000000043</v>
      </c>
      <c r="T884" s="304">
        <f t="shared" ca="1" si="378"/>
        <v>44.272530000000046</v>
      </c>
      <c r="U884" s="311">
        <f t="shared" ca="1" si="379"/>
        <v>0</v>
      </c>
      <c r="V884" s="306">
        <f t="shared" ca="1" si="380"/>
        <v>1.2259930522153331</v>
      </c>
      <c r="W884" s="304">
        <f t="shared" ca="1" si="381"/>
        <v>44.656869126990955</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-9.2202219288516574E-2</v>
      </c>
      <c r="AH884" s="304">
        <f t="shared" ca="1" si="405"/>
        <v>-9.8951535382471256</v>
      </c>
    </row>
    <row r="885" spans="1:34" x14ac:dyDescent="0.2">
      <c r="A885" s="347">
        <f t="shared" ca="1" si="383"/>
        <v>1E-4</v>
      </c>
      <c r="B885" s="304">
        <f t="shared" ca="1" si="384"/>
        <v>42.327800000001254</v>
      </c>
      <c r="D885" s="306">
        <f t="shared" ca="1" si="385"/>
        <v>-0.375038141600535</v>
      </c>
      <c r="E885" s="307">
        <f t="shared" ca="1" si="386"/>
        <v>7.8052924928275758E-2</v>
      </c>
      <c r="F885" s="304">
        <f t="shared" ca="1" si="387"/>
        <v>0.38307423137695129</v>
      </c>
      <c r="G885" s="306">
        <f t="shared" ca="1" si="388"/>
        <v>4.1402227669634639</v>
      </c>
      <c r="H885" s="307">
        <f t="shared" ca="1" si="389"/>
        <v>-109.15985659066673</v>
      </c>
      <c r="I885" s="304">
        <f t="shared" ca="1" si="390"/>
        <v>109.23834370519818</v>
      </c>
      <c r="J885" s="306">
        <f t="shared" ca="1" si="391"/>
        <v>847.0484485488912</v>
      </c>
      <c r="K885" s="307">
        <f t="shared" ca="1" si="392"/>
        <v>-8.1141802073436811</v>
      </c>
      <c r="L885" s="304">
        <f t="shared" ca="1" si="377"/>
        <v>847.08731197528903</v>
      </c>
      <c r="M885" s="306">
        <f t="shared" ca="1" si="393"/>
        <v>-1.5328864273320431</v>
      </c>
      <c r="N885" s="304">
        <f t="shared" ca="1" si="394"/>
        <v>-87.827922759013234</v>
      </c>
      <c r="P885" s="310">
        <f t="shared" ca="1" si="395"/>
        <v>23</v>
      </c>
      <c r="Q885" s="304">
        <f t="shared" ca="1" si="396"/>
        <v>0</v>
      </c>
      <c r="R885" s="306">
        <f t="shared" ca="1" si="397"/>
        <v>0</v>
      </c>
      <c r="S885" s="307">
        <f t="shared" ca="1" si="398"/>
        <v>4.5130000000000043</v>
      </c>
      <c r="T885" s="304">
        <f t="shared" ca="1" si="378"/>
        <v>44.272530000000046</v>
      </c>
      <c r="U885" s="311">
        <f t="shared" ca="1" si="379"/>
        <v>0</v>
      </c>
      <c r="V885" s="306">
        <f t="shared" ca="1" si="380"/>
        <v>1.2259943905085888</v>
      </c>
      <c r="W885" s="304">
        <f t="shared" ca="1" si="381"/>
        <v>44.656910335170295</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-9.2211223885517057E-2</v>
      </c>
      <c r="AH885" s="304">
        <f t="shared" ca="1" si="405"/>
        <v>-9.8951626693974983</v>
      </c>
    </row>
    <row r="886" spans="1:34" x14ac:dyDescent="0.2">
      <c r="A886" s="347">
        <f t="shared" ca="1" si="383"/>
        <v>1E-4</v>
      </c>
      <c r="B886" s="304">
        <f t="shared" ca="1" si="384"/>
        <v>42.327900000001257</v>
      </c>
      <c r="D886" s="306">
        <f t="shared" ca="1" si="385"/>
        <v>-0.37503512211389611</v>
      </c>
      <c r="E886" s="307">
        <f t="shared" ca="1" si="386"/>
        <v>7.8062177012196088E-2</v>
      </c>
      <c r="F886" s="304">
        <f t="shared" ca="1" si="387"/>
        <v>0.38307316050445039</v>
      </c>
      <c r="G886" s="306">
        <f t="shared" ca="1" si="388"/>
        <v>4.1401852634512526</v>
      </c>
      <c r="H886" s="307">
        <f t="shared" ca="1" si="389"/>
        <v>-109.15984878444904</v>
      </c>
      <c r="I886" s="304">
        <f t="shared" ca="1" si="390"/>
        <v>109.23833448318167</v>
      </c>
      <c r="J886" s="306">
        <f t="shared" ca="1" si="391"/>
        <v>847.0484485488912</v>
      </c>
      <c r="K886" s="307">
        <f t="shared" ca="1" si="392"/>
        <v>-8.1250961926124372</v>
      </c>
      <c r="L886" s="304">
        <f t="shared" ca="1" si="377"/>
        <v>847.08741660894884</v>
      </c>
      <c r="M886" s="306">
        <f t="shared" ca="1" si="393"/>
        <v>-1.5328867676951974</v>
      </c>
      <c r="N886" s="304">
        <f t="shared" ca="1" si="394"/>
        <v>-87.82794226038547</v>
      </c>
      <c r="P886" s="310">
        <f t="shared" ca="1" si="395"/>
        <v>23</v>
      </c>
      <c r="Q886" s="304">
        <f t="shared" ca="1" si="396"/>
        <v>0</v>
      </c>
      <c r="R886" s="306">
        <f t="shared" ca="1" si="397"/>
        <v>0</v>
      </c>
      <c r="S886" s="307">
        <f t="shared" ca="1" si="398"/>
        <v>4.5130000000000043</v>
      </c>
      <c r="T886" s="304">
        <f t="shared" ca="1" si="378"/>
        <v>44.272530000000046</v>
      </c>
      <c r="U886" s="311">
        <f t="shared" ca="1" si="379"/>
        <v>0</v>
      </c>
      <c r="V886" s="306">
        <f t="shared" ca="1" si="380"/>
        <v>1.2259957288032106</v>
      </c>
      <c r="W886" s="304">
        <f t="shared" ca="1" si="381"/>
        <v>44.656951542647377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-9.2220228329166432E-2</v>
      </c>
      <c r="AH886" s="304">
        <f t="shared" ca="1" si="405"/>
        <v>-9.8951718003922569</v>
      </c>
    </row>
    <row r="887" spans="1:34" x14ac:dyDescent="0.2">
      <c r="A887" s="347">
        <f t="shared" ca="1" si="383"/>
        <v>1E-4</v>
      </c>
      <c r="B887" s="304">
        <f t="shared" ca="1" si="384"/>
        <v>42.328000000001261</v>
      </c>
      <c r="D887" s="306">
        <f t="shared" ca="1" si="385"/>
        <v>-0.37503210264502423</v>
      </c>
      <c r="E887" s="307">
        <f t="shared" ca="1" si="386"/>
        <v>7.807142893857133E-2</v>
      </c>
      <c r="F887" s="304">
        <f t="shared" ca="1" si="387"/>
        <v>0.38307208986150165</v>
      </c>
      <c r="G887" s="306">
        <f t="shared" ca="1" si="388"/>
        <v>4.1401477602409882</v>
      </c>
      <c r="H887" s="307">
        <f t="shared" ca="1" si="389"/>
        <v>-109.15984097730615</v>
      </c>
      <c r="I887" s="304">
        <f t="shared" ca="1" si="390"/>
        <v>109.23832526026474</v>
      </c>
      <c r="J887" s="306">
        <f t="shared" ca="1" si="391"/>
        <v>847.0484485488912</v>
      </c>
      <c r="K887" s="307">
        <f t="shared" ca="1" si="392"/>
        <v>-8.1360121771005254</v>
      </c>
      <c r="L887" s="304">
        <f t="shared" ca="1" si="377"/>
        <v>847.08752138325679</v>
      </c>
      <c r="M887" s="306">
        <f t="shared" ca="1" si="393"/>
        <v>-1.5328871080553261</v>
      </c>
      <c r="N887" s="304">
        <f t="shared" ca="1" si="394"/>
        <v>-87.827961761584362</v>
      </c>
      <c r="P887" s="310">
        <f t="shared" ca="1" si="395"/>
        <v>23</v>
      </c>
      <c r="Q887" s="304">
        <f t="shared" ca="1" si="396"/>
        <v>0</v>
      </c>
      <c r="R887" s="306">
        <f t="shared" ca="1" si="397"/>
        <v>0</v>
      </c>
      <c r="S887" s="307">
        <f t="shared" ca="1" si="398"/>
        <v>4.5130000000000043</v>
      </c>
      <c r="T887" s="304">
        <f t="shared" ca="1" si="378"/>
        <v>44.272530000000046</v>
      </c>
      <c r="U887" s="311">
        <f t="shared" ca="1" si="379"/>
        <v>0</v>
      </c>
      <c r="V887" s="306">
        <f t="shared" ca="1" si="380"/>
        <v>1.2259970670991978</v>
      </c>
      <c r="W887" s="304">
        <f t="shared" ca="1" si="381"/>
        <v>44.656992749422159</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-9.2229232619466472E-2</v>
      </c>
      <c r="AH887" s="304">
        <f t="shared" ca="1" si="405"/>
        <v>-9.8951809312314065</v>
      </c>
    </row>
    <row r="888" spans="1:34" x14ac:dyDescent="0.2">
      <c r="A888" s="347">
        <f t="shared" ca="1" si="383"/>
        <v>1E-4</v>
      </c>
      <c r="B888" s="304">
        <f t="shared" ca="1" si="384"/>
        <v>42.328100000001264</v>
      </c>
      <c r="D888" s="306">
        <f t="shared" ca="1" si="385"/>
        <v>-0.37502908319391698</v>
      </c>
      <c r="E888" s="307">
        <f t="shared" ca="1" si="386"/>
        <v>7.8080680707397931E-2</v>
      </c>
      <c r="F888" s="304">
        <f t="shared" ca="1" si="387"/>
        <v>0.38307101944809208</v>
      </c>
      <c r="G888" s="306">
        <f t="shared" ca="1" si="388"/>
        <v>4.1401102573326689</v>
      </c>
      <c r="H888" s="307">
        <f t="shared" ca="1" si="389"/>
        <v>-109.15983316923807</v>
      </c>
      <c r="I888" s="304">
        <f t="shared" ca="1" si="390"/>
        <v>109.23831603644739</v>
      </c>
      <c r="J888" s="306">
        <f t="shared" ca="1" si="391"/>
        <v>847.0484485488912</v>
      </c>
      <c r="K888" s="307">
        <f t="shared" ca="1" si="392"/>
        <v>-8.1469281608078532</v>
      </c>
      <c r="L888" s="304">
        <f t="shared" ca="1" si="377"/>
        <v>847.08762629821297</v>
      </c>
      <c r="M888" s="306">
        <f t="shared" ca="1" si="393"/>
        <v>-1.5328874484124293</v>
      </c>
      <c r="N888" s="304">
        <f t="shared" ca="1" si="394"/>
        <v>-87.827981262609896</v>
      </c>
      <c r="P888" s="310">
        <f t="shared" ca="1" si="395"/>
        <v>23</v>
      </c>
      <c r="Q888" s="304">
        <f t="shared" ca="1" si="396"/>
        <v>0</v>
      </c>
      <c r="R888" s="306">
        <f t="shared" ca="1" si="397"/>
        <v>0</v>
      </c>
      <c r="S888" s="307">
        <f t="shared" ca="1" si="398"/>
        <v>4.5130000000000043</v>
      </c>
      <c r="T888" s="304">
        <f t="shared" ca="1" si="378"/>
        <v>44.272530000000046</v>
      </c>
      <c r="U888" s="311">
        <f t="shared" ca="1" si="379"/>
        <v>0</v>
      </c>
      <c r="V888" s="306">
        <f t="shared" ca="1" si="380"/>
        <v>1.2259984053965511</v>
      </c>
      <c r="W888" s="304">
        <f t="shared" ca="1" si="381"/>
        <v>44.65703395549469</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-9.2238236756408298E-2</v>
      </c>
      <c r="AH888" s="304">
        <f t="shared" ca="1" si="405"/>
        <v>-9.8951900619149384</v>
      </c>
    </row>
    <row r="889" spans="1:34" x14ac:dyDescent="0.2">
      <c r="A889" s="347">
        <f t="shared" ca="1" si="383"/>
        <v>1E-4</v>
      </c>
      <c r="B889" s="304">
        <f t="shared" ca="1" si="384"/>
        <v>42.328200000001267</v>
      </c>
      <c r="D889" s="306">
        <f t="shared" ca="1" si="385"/>
        <v>-0.37502606376057512</v>
      </c>
      <c r="E889" s="307">
        <f t="shared" ca="1" si="386"/>
        <v>7.808993231868655E-2</v>
      </c>
      <c r="F889" s="304">
        <f t="shared" ca="1" si="387"/>
        <v>0.38306994926421473</v>
      </c>
      <c r="G889" s="306">
        <f t="shared" ca="1" si="388"/>
        <v>4.140072754726293</v>
      </c>
      <c r="H889" s="307">
        <f t="shared" ca="1" si="389"/>
        <v>-109.15982536024484</v>
      </c>
      <c r="I889" s="304">
        <f t="shared" ca="1" si="390"/>
        <v>109.23830681172964</v>
      </c>
      <c r="J889" s="306">
        <f t="shared" ca="1" si="391"/>
        <v>847.0484485488912</v>
      </c>
      <c r="K889" s="307">
        <f t="shared" ca="1" si="392"/>
        <v>-8.1578441437343265</v>
      </c>
      <c r="L889" s="304">
        <f t="shared" ca="1" si="377"/>
        <v>847.08773135381728</v>
      </c>
      <c r="M889" s="306">
        <f t="shared" ca="1" si="393"/>
        <v>-1.5328877887665067</v>
      </c>
      <c r="N889" s="304">
        <f t="shared" ca="1" si="394"/>
        <v>-87.828000763462072</v>
      </c>
      <c r="P889" s="310">
        <f t="shared" ca="1" si="395"/>
        <v>23</v>
      </c>
      <c r="Q889" s="304">
        <f t="shared" ca="1" si="396"/>
        <v>0</v>
      </c>
      <c r="R889" s="306">
        <f t="shared" ca="1" si="397"/>
        <v>0</v>
      </c>
      <c r="S889" s="307">
        <f t="shared" ca="1" si="398"/>
        <v>4.5130000000000043</v>
      </c>
      <c r="T889" s="304">
        <f t="shared" ca="1" si="378"/>
        <v>44.272530000000046</v>
      </c>
      <c r="U889" s="311">
        <f t="shared" ca="1" si="379"/>
        <v>0</v>
      </c>
      <c r="V889" s="306">
        <f t="shared" ca="1" si="380"/>
        <v>1.2259997436952701</v>
      </c>
      <c r="W889" s="304">
        <f t="shared" ca="1" si="381"/>
        <v>44.657075160864963</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-9.224724074000612E-2</v>
      </c>
      <c r="AH889" s="304">
        <f t="shared" ca="1" si="405"/>
        <v>-9.8951991924428651</v>
      </c>
    </row>
    <row r="890" spans="1:34" x14ac:dyDescent="0.2">
      <c r="A890" s="347">
        <f t="shared" ca="1" si="383"/>
        <v>1E-4</v>
      </c>
      <c r="B890" s="304">
        <f t="shared" ca="1" si="384"/>
        <v>42.328300000001271</v>
      </c>
      <c r="D890" s="306">
        <f t="shared" ca="1" si="385"/>
        <v>-0.37502304434500094</v>
      </c>
      <c r="E890" s="307">
        <f t="shared" ca="1" si="386"/>
        <v>7.8099183772433634E-2</v>
      </c>
      <c r="F890" s="304">
        <f t="shared" ca="1" si="387"/>
        <v>0.38306887930986105</v>
      </c>
      <c r="G890" s="306">
        <f t="shared" ca="1" si="388"/>
        <v>4.1400352524218587</v>
      </c>
      <c r="H890" s="307">
        <f t="shared" ca="1" si="389"/>
        <v>-109.15981755032647</v>
      </c>
      <c r="I890" s="304">
        <f t="shared" ca="1" si="390"/>
        <v>109.23829758611153</v>
      </c>
      <c r="J890" s="306">
        <f t="shared" ca="1" si="391"/>
        <v>847.0484485488912</v>
      </c>
      <c r="K890" s="307">
        <f t="shared" ca="1" si="392"/>
        <v>-8.1687601258798548</v>
      </c>
      <c r="L890" s="304">
        <f t="shared" ca="1" si="377"/>
        <v>847.08783655006982</v>
      </c>
      <c r="M890" s="306">
        <f t="shared" ca="1" si="393"/>
        <v>-1.5328881291175587</v>
      </c>
      <c r="N890" s="304">
        <f t="shared" ca="1" si="394"/>
        <v>-87.828020264140903</v>
      </c>
      <c r="P890" s="310">
        <f t="shared" ca="1" si="395"/>
        <v>23</v>
      </c>
      <c r="Q890" s="304">
        <f t="shared" ca="1" si="396"/>
        <v>0</v>
      </c>
      <c r="R890" s="306">
        <f t="shared" ca="1" si="397"/>
        <v>0</v>
      </c>
      <c r="S890" s="307">
        <f t="shared" ca="1" si="398"/>
        <v>4.5130000000000043</v>
      </c>
      <c r="T890" s="304">
        <f t="shared" ca="1" si="378"/>
        <v>44.272530000000046</v>
      </c>
      <c r="U890" s="311">
        <f t="shared" ca="1" si="379"/>
        <v>0</v>
      </c>
      <c r="V890" s="306">
        <f t="shared" ca="1" si="380"/>
        <v>1.2260010819953546</v>
      </c>
      <c r="W890" s="304">
        <f t="shared" ca="1" si="381"/>
        <v>44.657116365533014</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-9.2256244570258161E-2</v>
      </c>
      <c r="AH890" s="304">
        <f t="shared" ca="1" si="405"/>
        <v>-9.8952083228151828</v>
      </c>
    </row>
    <row r="891" spans="1:34" x14ac:dyDescent="0.2">
      <c r="A891" s="347">
        <f t="shared" ca="1" si="383"/>
        <v>1E-4</v>
      </c>
      <c r="B891" s="304">
        <f t="shared" ca="1" si="384"/>
        <v>42.328400000001274</v>
      </c>
      <c r="D891" s="306">
        <f t="shared" ca="1" si="385"/>
        <v>-0.37502002494719061</v>
      </c>
      <c r="E891" s="307">
        <f t="shared" ca="1" si="386"/>
        <v>7.8108435068648063E-2</v>
      </c>
      <c r="F891" s="304">
        <f t="shared" ca="1" si="387"/>
        <v>0.3830678095850194</v>
      </c>
      <c r="G891" s="306">
        <f t="shared" ca="1" si="388"/>
        <v>4.1399977504193641</v>
      </c>
      <c r="H891" s="307">
        <f t="shared" ca="1" si="389"/>
        <v>-109.15980973948295</v>
      </c>
      <c r="I891" s="304">
        <f t="shared" ca="1" si="390"/>
        <v>109.23828835959301</v>
      </c>
      <c r="J891" s="306">
        <f t="shared" ca="1" si="391"/>
        <v>847.0484485488912</v>
      </c>
      <c r="K891" s="307">
        <f t="shared" ca="1" si="392"/>
        <v>-8.1796761072443456</v>
      </c>
      <c r="L891" s="304">
        <f t="shared" ca="1" si="377"/>
        <v>847.08794188697016</v>
      </c>
      <c r="M891" s="306">
        <f t="shared" ca="1" si="393"/>
        <v>-1.5328884694655851</v>
      </c>
      <c r="N891" s="304">
        <f t="shared" ca="1" si="394"/>
        <v>-87.828039764646391</v>
      </c>
      <c r="P891" s="310">
        <f t="shared" ca="1" si="395"/>
        <v>23</v>
      </c>
      <c r="Q891" s="304">
        <f t="shared" ca="1" si="396"/>
        <v>0</v>
      </c>
      <c r="R891" s="306">
        <f t="shared" ca="1" si="397"/>
        <v>0</v>
      </c>
      <c r="S891" s="307">
        <f t="shared" ca="1" si="398"/>
        <v>4.5130000000000043</v>
      </c>
      <c r="T891" s="304">
        <f t="shared" ca="1" si="378"/>
        <v>44.272530000000046</v>
      </c>
      <c r="U891" s="311">
        <f t="shared" ca="1" si="379"/>
        <v>0</v>
      </c>
      <c r="V891" s="306">
        <f t="shared" ca="1" si="380"/>
        <v>1.226002420296805</v>
      </c>
      <c r="W891" s="304">
        <f t="shared" ca="1" si="381"/>
        <v>44.657157569498793</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-9.2265248247167975E-2</v>
      </c>
      <c r="AH891" s="304">
        <f t="shared" ca="1" si="405"/>
        <v>-9.8952174530319006</v>
      </c>
    </row>
    <row r="892" spans="1:34" x14ac:dyDescent="0.2">
      <c r="A892" s="347">
        <f t="shared" ca="1" si="383"/>
        <v>1E-4</v>
      </c>
      <c r="B892" s="304">
        <f t="shared" ca="1" si="384"/>
        <v>42.328500000001277</v>
      </c>
      <c r="D892" s="306">
        <f t="shared" ca="1" si="385"/>
        <v>-0.37501700556714623</v>
      </c>
      <c r="E892" s="307">
        <f t="shared" ca="1" si="386"/>
        <v>7.8117686207320958E-2</v>
      </c>
      <c r="F892" s="304">
        <f t="shared" ca="1" si="387"/>
        <v>0.38306674008968</v>
      </c>
      <c r="G892" s="306">
        <f t="shared" ca="1" si="388"/>
        <v>4.1399602487188076</v>
      </c>
      <c r="H892" s="307">
        <f t="shared" ca="1" si="389"/>
        <v>-109.15980192771433</v>
      </c>
      <c r="I892" s="304">
        <f t="shared" ca="1" si="390"/>
        <v>109.23827913217416</v>
      </c>
      <c r="J892" s="306">
        <f t="shared" ca="1" si="391"/>
        <v>847.0484485488912</v>
      </c>
      <c r="K892" s="307">
        <f t="shared" ca="1" si="392"/>
        <v>-8.1905920878277048</v>
      </c>
      <c r="L892" s="304">
        <f t="shared" ca="1" si="377"/>
        <v>847.0880473645185</v>
      </c>
      <c r="M892" s="306">
        <f t="shared" ca="1" si="393"/>
        <v>-1.5328888098105862</v>
      </c>
      <c r="N892" s="304">
        <f t="shared" ca="1" si="394"/>
        <v>-87.828059264978535</v>
      </c>
      <c r="P892" s="310">
        <f t="shared" ca="1" si="395"/>
        <v>23</v>
      </c>
      <c r="Q892" s="304">
        <f t="shared" ca="1" si="396"/>
        <v>0</v>
      </c>
      <c r="R892" s="306">
        <f t="shared" ca="1" si="397"/>
        <v>0</v>
      </c>
      <c r="S892" s="307">
        <f t="shared" ca="1" si="398"/>
        <v>4.5130000000000043</v>
      </c>
      <c r="T892" s="304">
        <f t="shared" ca="1" si="378"/>
        <v>44.272530000000046</v>
      </c>
      <c r="U892" s="311">
        <f t="shared" ca="1" si="379"/>
        <v>0</v>
      </c>
      <c r="V892" s="306">
        <f t="shared" ca="1" si="380"/>
        <v>1.2260037585996211</v>
      </c>
      <c r="W892" s="304">
        <f t="shared" ca="1" si="381"/>
        <v>44.657198772762364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-9.2274251770728455E-2</v>
      </c>
      <c r="AH892" s="304">
        <f t="shared" ca="1" si="405"/>
        <v>-9.8952265830930095</v>
      </c>
    </row>
    <row r="893" spans="1:34" x14ac:dyDescent="0.2">
      <c r="A893" s="347">
        <f t="shared" ca="1" si="383"/>
        <v>1E-4</v>
      </c>
      <c r="B893" s="304">
        <f t="shared" ca="1" si="384"/>
        <v>42.328600000001281</v>
      </c>
      <c r="D893" s="306">
        <f t="shared" ca="1" si="385"/>
        <v>-0.37501398620486631</v>
      </c>
      <c r="E893" s="307">
        <f t="shared" ca="1" si="386"/>
        <v>7.8126937188461199E-2</v>
      </c>
      <c r="F893" s="304">
        <f t="shared" ca="1" si="387"/>
        <v>0.3830656708238333</v>
      </c>
      <c r="G893" s="306">
        <f t="shared" ca="1" si="388"/>
        <v>4.1399227473201874</v>
      </c>
      <c r="H893" s="307">
        <f t="shared" ca="1" si="389"/>
        <v>-109.1597941150206</v>
      </c>
      <c r="I893" s="304">
        <f t="shared" ca="1" si="390"/>
        <v>109.23826990385497</v>
      </c>
      <c r="J893" s="306">
        <f t="shared" ca="1" si="391"/>
        <v>847.0484485488912</v>
      </c>
      <c r="K893" s="307">
        <f t="shared" ca="1" si="392"/>
        <v>-8.2015080676298417</v>
      </c>
      <c r="L893" s="304">
        <f t="shared" ca="1" si="377"/>
        <v>847.08815298271463</v>
      </c>
      <c r="M893" s="306">
        <f t="shared" ca="1" si="393"/>
        <v>-1.5328891501525614</v>
      </c>
      <c r="N893" s="304">
        <f t="shared" ca="1" si="394"/>
        <v>-87.828078765137306</v>
      </c>
      <c r="P893" s="310">
        <f t="shared" ca="1" si="395"/>
        <v>23</v>
      </c>
      <c r="Q893" s="304">
        <f t="shared" ca="1" si="396"/>
        <v>0</v>
      </c>
      <c r="R893" s="306">
        <f t="shared" ca="1" si="397"/>
        <v>0</v>
      </c>
      <c r="S893" s="307">
        <f t="shared" ca="1" si="398"/>
        <v>4.5130000000000043</v>
      </c>
      <c r="T893" s="304">
        <f t="shared" ca="1" si="378"/>
        <v>44.272530000000046</v>
      </c>
      <c r="U893" s="311">
        <f t="shared" ca="1" si="379"/>
        <v>0</v>
      </c>
      <c r="V893" s="306">
        <f t="shared" ca="1" si="380"/>
        <v>1.226005096903803</v>
      </c>
      <c r="W893" s="304">
        <f t="shared" ca="1" si="381"/>
        <v>44.657239975323726</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-9.2283255140953813E-2</v>
      </c>
      <c r="AH893" s="304">
        <f t="shared" ca="1" si="405"/>
        <v>-9.8952357129985202</v>
      </c>
    </row>
    <row r="894" spans="1:34" x14ac:dyDescent="0.2">
      <c r="A894" s="347">
        <f t="shared" ca="1" si="383"/>
        <v>1E-4</v>
      </c>
      <c r="B894" s="304">
        <f t="shared" ca="1" si="384"/>
        <v>42.328700000001284</v>
      </c>
      <c r="D894" s="306">
        <f t="shared" ca="1" si="385"/>
        <v>-0.37501096686035551</v>
      </c>
      <c r="E894" s="307">
        <f t="shared" ca="1" si="386"/>
        <v>7.8136188012074115E-2</v>
      </c>
      <c r="F894" s="304">
        <f t="shared" ca="1" si="387"/>
        <v>0.38306460178747509</v>
      </c>
      <c r="G894" s="306">
        <f t="shared" ca="1" si="388"/>
        <v>4.1398852462235016</v>
      </c>
      <c r="H894" s="307">
        <f t="shared" ca="1" si="389"/>
        <v>-109.15978630140179</v>
      </c>
      <c r="I894" s="304">
        <f t="shared" ca="1" si="390"/>
        <v>109.23826067463546</v>
      </c>
      <c r="J894" s="306">
        <f t="shared" ca="1" si="391"/>
        <v>847.0484485488912</v>
      </c>
      <c r="K894" s="307">
        <f t="shared" ca="1" si="392"/>
        <v>-8.2124240466506624</v>
      </c>
      <c r="L894" s="304">
        <f t="shared" ca="1" si="377"/>
        <v>847.08825874155855</v>
      </c>
      <c r="M894" s="306">
        <f t="shared" ca="1" si="393"/>
        <v>-1.5328894904915116</v>
      </c>
      <c r="N894" s="304">
        <f t="shared" ca="1" si="394"/>
        <v>-87.828098265122748</v>
      </c>
      <c r="P894" s="310">
        <f t="shared" ca="1" si="395"/>
        <v>23</v>
      </c>
      <c r="Q894" s="304">
        <f t="shared" ca="1" si="396"/>
        <v>0</v>
      </c>
      <c r="R894" s="306">
        <f t="shared" ca="1" si="397"/>
        <v>0</v>
      </c>
      <c r="S894" s="307">
        <f t="shared" ca="1" si="398"/>
        <v>4.5130000000000043</v>
      </c>
      <c r="T894" s="304">
        <f t="shared" ca="1" si="378"/>
        <v>44.272530000000046</v>
      </c>
      <c r="U894" s="311">
        <f t="shared" ca="1" si="379"/>
        <v>0</v>
      </c>
      <c r="V894" s="306">
        <f t="shared" ca="1" si="380"/>
        <v>1.2260064352093505</v>
      </c>
      <c r="W894" s="304">
        <f t="shared" ca="1" si="381"/>
        <v>44.657281177182874</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-9.2292258357840495E-2</v>
      </c>
      <c r="AH894" s="304">
        <f t="shared" ca="1" si="405"/>
        <v>-9.8952448427484345</v>
      </c>
    </row>
    <row r="895" spans="1:34" x14ac:dyDescent="0.2">
      <c r="A895" s="347">
        <f t="shared" ca="1" si="383"/>
        <v>1E-4</v>
      </c>
      <c r="B895" s="304">
        <f t="shared" ca="1" si="384"/>
        <v>42.328800000001287</v>
      </c>
      <c r="D895" s="306">
        <f t="shared" ca="1" si="385"/>
        <v>-0.37500794753360739</v>
      </c>
      <c r="E895" s="307">
        <f t="shared" ca="1" si="386"/>
        <v>7.8145438678154377E-2</v>
      </c>
      <c r="F895" s="304">
        <f t="shared" ca="1" si="387"/>
        <v>0.38306353298058798</v>
      </c>
      <c r="G895" s="306">
        <f t="shared" ca="1" si="388"/>
        <v>4.1398477454287486</v>
      </c>
      <c r="H895" s="307">
        <f t="shared" ca="1" si="389"/>
        <v>-109.15977848685793</v>
      </c>
      <c r="I895" s="304">
        <f t="shared" ca="1" si="390"/>
        <v>109.23825144451564</v>
      </c>
      <c r="J895" s="306">
        <f t="shared" ca="1" si="391"/>
        <v>847.0484485488912</v>
      </c>
      <c r="K895" s="307">
        <f t="shared" ca="1" si="392"/>
        <v>-8.2233400248900761</v>
      </c>
      <c r="L895" s="304">
        <f t="shared" ca="1" si="377"/>
        <v>847.08836464105002</v>
      </c>
      <c r="M895" s="306">
        <f t="shared" ca="1" si="393"/>
        <v>-1.5328898308274361</v>
      </c>
      <c r="N895" s="304">
        <f t="shared" ca="1" si="394"/>
        <v>-87.828117764934845</v>
      </c>
      <c r="P895" s="310">
        <f t="shared" ca="1" si="395"/>
        <v>23</v>
      </c>
      <c r="Q895" s="304">
        <f t="shared" ca="1" si="396"/>
        <v>0</v>
      </c>
      <c r="R895" s="306">
        <f t="shared" ca="1" si="397"/>
        <v>0</v>
      </c>
      <c r="S895" s="307">
        <f t="shared" ca="1" si="398"/>
        <v>4.5130000000000043</v>
      </c>
      <c r="T895" s="304">
        <f t="shared" ca="1" si="378"/>
        <v>44.272530000000046</v>
      </c>
      <c r="U895" s="311">
        <f t="shared" ca="1" si="379"/>
        <v>0</v>
      </c>
      <c r="V895" s="306">
        <f t="shared" ca="1" si="380"/>
        <v>1.226007773516264</v>
      </c>
      <c r="W895" s="304">
        <f t="shared" ca="1" si="381"/>
        <v>44.657322378339849</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-9.2301261421392056E-2</v>
      </c>
      <c r="AH895" s="304">
        <f t="shared" ca="1" si="405"/>
        <v>-9.8952539723427506</v>
      </c>
    </row>
    <row r="896" spans="1:34" x14ac:dyDescent="0.2">
      <c r="A896" s="347">
        <f t="shared" ca="1" si="383"/>
        <v>1E-4</v>
      </c>
      <c r="B896" s="304">
        <f t="shared" ca="1" si="384"/>
        <v>42.32890000000129</v>
      </c>
      <c r="D896" s="306">
        <f t="shared" ca="1" si="385"/>
        <v>-0.375004928224627</v>
      </c>
      <c r="E896" s="307">
        <f t="shared" ca="1" si="386"/>
        <v>7.8154689186714421E-2</v>
      </c>
      <c r="F896" s="304">
        <f t="shared" ca="1" si="387"/>
        <v>0.3830624644031696</v>
      </c>
      <c r="G896" s="306">
        <f t="shared" ca="1" si="388"/>
        <v>4.1398102449359264</v>
      </c>
      <c r="H896" s="307">
        <f t="shared" ca="1" si="389"/>
        <v>-109.15977067138901</v>
      </c>
      <c r="I896" s="304">
        <f t="shared" ca="1" si="390"/>
        <v>109.23824221349552</v>
      </c>
      <c r="J896" s="306">
        <f t="shared" ca="1" si="391"/>
        <v>847.0484485488912</v>
      </c>
      <c r="K896" s="307">
        <f t="shared" ca="1" si="392"/>
        <v>-8.2342560023479887</v>
      </c>
      <c r="L896" s="304">
        <f t="shared" ca="1" si="377"/>
        <v>847.08847068118905</v>
      </c>
      <c r="M896" s="306">
        <f t="shared" ca="1" si="393"/>
        <v>-1.5328901711603353</v>
      </c>
      <c r="N896" s="304">
        <f t="shared" ca="1" si="394"/>
        <v>-87.828137264573598</v>
      </c>
      <c r="P896" s="310">
        <f t="shared" ca="1" si="395"/>
        <v>23</v>
      </c>
      <c r="Q896" s="304">
        <f t="shared" ca="1" si="396"/>
        <v>0</v>
      </c>
      <c r="R896" s="306">
        <f t="shared" ca="1" si="397"/>
        <v>0</v>
      </c>
      <c r="S896" s="307">
        <f t="shared" ca="1" si="398"/>
        <v>4.5130000000000043</v>
      </c>
      <c r="T896" s="304">
        <f t="shared" ca="1" si="378"/>
        <v>44.272530000000046</v>
      </c>
      <c r="U896" s="311">
        <f t="shared" ca="1" si="379"/>
        <v>0</v>
      </c>
      <c r="V896" s="306">
        <f t="shared" ca="1" si="380"/>
        <v>1.2260091118245424</v>
      </c>
      <c r="W896" s="304">
        <f t="shared" ca="1" si="381"/>
        <v>44.657363578794602</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-9.2310264331612046E-2</v>
      </c>
      <c r="AH896" s="304">
        <f t="shared" ca="1" si="405"/>
        <v>-9.8952631017814774</v>
      </c>
    </row>
    <row r="897" spans="1:34" x14ac:dyDescent="0.2">
      <c r="A897" s="347">
        <f t="shared" ca="1" si="383"/>
        <v>1E-4</v>
      </c>
      <c r="B897" s="304">
        <f t="shared" ca="1" si="384"/>
        <v>42.329000000001294</v>
      </c>
      <c r="D897" s="306">
        <f t="shared" ca="1" si="385"/>
        <v>-0.37500190893341184</v>
      </c>
      <c r="E897" s="307">
        <f t="shared" ca="1" si="386"/>
        <v>7.8163939537741811E-2</v>
      </c>
      <c r="F897" s="304">
        <f t="shared" ca="1" si="387"/>
        <v>0.38306139605520506</v>
      </c>
      <c r="G897" s="306">
        <f t="shared" ca="1" si="388"/>
        <v>4.1397727447450334</v>
      </c>
      <c r="H897" s="307">
        <f t="shared" ca="1" si="389"/>
        <v>-109.15976285499505</v>
      </c>
      <c r="I897" s="304">
        <f t="shared" ca="1" si="390"/>
        <v>109.23823298157514</v>
      </c>
      <c r="J897" s="306">
        <f t="shared" ca="1" si="391"/>
        <v>847.0484485488912</v>
      </c>
      <c r="K897" s="307">
        <f t="shared" ca="1" si="392"/>
        <v>-8.2451719790243079</v>
      </c>
      <c r="L897" s="304">
        <f t="shared" ca="1" si="377"/>
        <v>847.08857686197564</v>
      </c>
      <c r="M897" s="306">
        <f t="shared" ca="1" si="393"/>
        <v>-1.5328905114902092</v>
      </c>
      <c r="N897" s="304">
        <f t="shared" ca="1" si="394"/>
        <v>-87.828156764039008</v>
      </c>
      <c r="P897" s="310">
        <f t="shared" ca="1" si="395"/>
        <v>23</v>
      </c>
      <c r="Q897" s="304">
        <f t="shared" ca="1" si="396"/>
        <v>0</v>
      </c>
      <c r="R897" s="306">
        <f t="shared" ca="1" si="397"/>
        <v>0</v>
      </c>
      <c r="S897" s="307">
        <f t="shared" ca="1" si="398"/>
        <v>4.5130000000000043</v>
      </c>
      <c r="T897" s="304">
        <f t="shared" ca="1" si="378"/>
        <v>44.272530000000046</v>
      </c>
      <c r="U897" s="311">
        <f t="shared" ca="1" si="379"/>
        <v>0</v>
      </c>
      <c r="V897" s="306">
        <f t="shared" ca="1" si="380"/>
        <v>1.2260104501341875</v>
      </c>
      <c r="W897" s="304">
        <f t="shared" ca="1" si="381"/>
        <v>44.657404778547225</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-9.2319267088493362E-2</v>
      </c>
      <c r="AH897" s="304">
        <f t="shared" ca="1" si="405"/>
        <v>-9.8952722310646042</v>
      </c>
    </row>
    <row r="898" spans="1:34" x14ac:dyDescent="0.2">
      <c r="A898" s="347">
        <f t="shared" ca="1" si="383"/>
        <v>1E-4</v>
      </c>
      <c r="B898" s="304">
        <f t="shared" ca="1" si="384"/>
        <v>42.329100000001297</v>
      </c>
      <c r="D898" s="306">
        <f t="shared" ca="1" si="385"/>
        <v>-0.37499888965996314</v>
      </c>
      <c r="E898" s="307">
        <f t="shared" ca="1" si="386"/>
        <v>7.8173189731257864E-2</v>
      </c>
      <c r="F898" s="304">
        <f t="shared" ca="1" si="387"/>
        <v>0.38306032793668998</v>
      </c>
      <c r="G898" s="306">
        <f t="shared" ca="1" si="388"/>
        <v>4.1397352448560678</v>
      </c>
      <c r="H898" s="307">
        <f t="shared" ca="1" si="389"/>
        <v>-109.15975503767608</v>
      </c>
      <c r="I898" s="304">
        <f t="shared" ca="1" si="390"/>
        <v>109.23822374875451</v>
      </c>
      <c r="J898" s="306">
        <f t="shared" ca="1" si="391"/>
        <v>847.0484485488912</v>
      </c>
      <c r="K898" s="307">
        <f t="shared" ca="1" si="392"/>
        <v>-8.2560879549189412</v>
      </c>
      <c r="L898" s="304">
        <f t="shared" ca="1" si="377"/>
        <v>847.08868318340967</v>
      </c>
      <c r="M898" s="306">
        <f t="shared" ca="1" si="393"/>
        <v>-1.5328908518170576</v>
      </c>
      <c r="N898" s="304">
        <f t="shared" ca="1" si="394"/>
        <v>-87.828176263331088</v>
      </c>
      <c r="P898" s="310">
        <f t="shared" ca="1" si="395"/>
        <v>23</v>
      </c>
      <c r="Q898" s="304">
        <f t="shared" ca="1" si="396"/>
        <v>0</v>
      </c>
      <c r="R898" s="306">
        <f t="shared" ca="1" si="397"/>
        <v>0</v>
      </c>
      <c r="S898" s="307">
        <f t="shared" ca="1" si="398"/>
        <v>4.5130000000000043</v>
      </c>
      <c r="T898" s="304">
        <f t="shared" ca="1" si="378"/>
        <v>44.272530000000046</v>
      </c>
      <c r="U898" s="311">
        <f t="shared" ca="1" si="379"/>
        <v>0</v>
      </c>
      <c r="V898" s="306">
        <f t="shared" ca="1" si="380"/>
        <v>1.2260117884451975</v>
      </c>
      <c r="W898" s="304">
        <f t="shared" ca="1" si="381"/>
        <v>44.657445977597661</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-9.2328269692057319E-2</v>
      </c>
      <c r="AH898" s="304">
        <f t="shared" ca="1" si="405"/>
        <v>-9.8952813601921523</v>
      </c>
    </row>
    <row r="899" spans="1:34" x14ac:dyDescent="0.2">
      <c r="A899" s="347">
        <f t="shared" ca="1" si="383"/>
        <v>1E-4</v>
      </c>
      <c r="B899" s="304">
        <f t="shared" ca="1" si="384"/>
        <v>42.3292000000013</v>
      </c>
      <c r="D899" s="306">
        <f t="shared" ca="1" si="385"/>
        <v>-0.37499587040428051</v>
      </c>
      <c r="E899" s="307">
        <f t="shared" ca="1" si="386"/>
        <v>7.8182439767248368E-2</v>
      </c>
      <c r="F899" s="304">
        <f t="shared" ca="1" si="387"/>
        <v>0.38305926004761109</v>
      </c>
      <c r="G899" s="306">
        <f t="shared" ca="1" si="388"/>
        <v>4.1396977452690278</v>
      </c>
      <c r="H899" s="307">
        <f t="shared" ca="1" si="389"/>
        <v>-109.15974721943211</v>
      </c>
      <c r="I899" s="304">
        <f t="shared" ca="1" si="390"/>
        <v>109.23821451503362</v>
      </c>
      <c r="J899" s="306">
        <f t="shared" ca="1" si="391"/>
        <v>847.0484485488912</v>
      </c>
      <c r="K899" s="307">
        <f t="shared" ca="1" si="392"/>
        <v>-8.2670039300317963</v>
      </c>
      <c r="L899" s="304">
        <f t="shared" ca="1" si="377"/>
        <v>847.08878964549092</v>
      </c>
      <c r="M899" s="306">
        <f t="shared" ca="1" si="393"/>
        <v>-1.532891192140881</v>
      </c>
      <c r="N899" s="304">
        <f t="shared" ca="1" si="394"/>
        <v>-87.828195762449823</v>
      </c>
      <c r="P899" s="310">
        <f t="shared" ca="1" si="395"/>
        <v>23</v>
      </c>
      <c r="Q899" s="304">
        <f t="shared" ca="1" si="396"/>
        <v>0</v>
      </c>
      <c r="R899" s="306">
        <f t="shared" ca="1" si="397"/>
        <v>0</v>
      </c>
      <c r="S899" s="307">
        <f t="shared" ca="1" si="398"/>
        <v>4.5130000000000043</v>
      </c>
      <c r="T899" s="304">
        <f t="shared" ca="1" si="378"/>
        <v>44.272530000000046</v>
      </c>
      <c r="U899" s="311">
        <f t="shared" ca="1" si="379"/>
        <v>0</v>
      </c>
      <c r="V899" s="306">
        <f t="shared" ca="1" si="380"/>
        <v>1.2260131267575733</v>
      </c>
      <c r="W899" s="304">
        <f t="shared" ca="1" si="381"/>
        <v>44.657487175945953</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-9.2337272142286153E-2</v>
      </c>
      <c r="AH899" s="304">
        <f t="shared" ca="1" si="405"/>
        <v>-9.8952904891641076</v>
      </c>
    </row>
    <row r="900" spans="1:34" x14ac:dyDescent="0.2">
      <c r="A900" s="347">
        <f t="shared" ca="1" si="383"/>
        <v>1E-4</v>
      </c>
      <c r="B900" s="304">
        <f t="shared" ca="1" si="384"/>
        <v>42.329300000001304</v>
      </c>
      <c r="D900" s="306">
        <f t="shared" ca="1" si="385"/>
        <v>-0.37499285116636238</v>
      </c>
      <c r="E900" s="307">
        <f t="shared" ca="1" si="386"/>
        <v>7.8191689645723983E-2</v>
      </c>
      <c r="F900" s="304">
        <f t="shared" ca="1" si="387"/>
        <v>0.38305819238795924</v>
      </c>
      <c r="G900" s="306">
        <f t="shared" ca="1" si="388"/>
        <v>4.1396602459839116</v>
      </c>
      <c r="H900" s="307">
        <f t="shared" ca="1" si="389"/>
        <v>-109.15973940026313</v>
      </c>
      <c r="I900" s="304">
        <f t="shared" ca="1" si="390"/>
        <v>109.2382052804125</v>
      </c>
      <c r="J900" s="306">
        <f t="shared" ca="1" si="391"/>
        <v>847.0484485488912</v>
      </c>
      <c r="K900" s="307">
        <f t="shared" ca="1" si="392"/>
        <v>-8.2779199043627809</v>
      </c>
      <c r="L900" s="304">
        <f t="shared" ref="L900:L963" ca="1" si="406">SQRT(pos_x^2+pos_z^2)</f>
        <v>847.08889624821938</v>
      </c>
      <c r="M900" s="306">
        <f t="shared" ca="1" si="393"/>
        <v>-1.5328915324616788</v>
      </c>
      <c r="N900" s="304">
        <f t="shared" ca="1" si="394"/>
        <v>-87.828215261395215</v>
      </c>
      <c r="P900" s="310">
        <f t="shared" ca="1" si="395"/>
        <v>23</v>
      </c>
      <c r="Q900" s="304">
        <f t="shared" ca="1" si="396"/>
        <v>0</v>
      </c>
      <c r="R900" s="306">
        <f t="shared" ca="1" si="397"/>
        <v>0</v>
      </c>
      <c r="S900" s="307">
        <f t="shared" ca="1" si="398"/>
        <v>4.5130000000000043</v>
      </c>
      <c r="T900" s="304">
        <f t="shared" ref="T900:T963" ca="1" si="407">m*g</f>
        <v>44.272530000000046</v>
      </c>
      <c r="U900" s="311">
        <f t="shared" ref="U900:U963" ca="1" si="408">IF(pos_xz&lt;L_rampe,Poids*COS(Beta),0)</f>
        <v>0</v>
      </c>
      <c r="V900" s="306">
        <f t="shared" ref="V900:V963" ca="1" si="409">Rho_moyen*(20000-Alt_rampe-pos_z)/(20000+Alt_rampe+pos_z)</f>
        <v>1.2260144650713147</v>
      </c>
      <c r="W900" s="304">
        <f t="shared" ref="W900:W963" ca="1" si="410">1/2*Rho*Sref*Cx*vit_xz^2</f>
        <v>44.657528373592086</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-9.2346274439194076E-2</v>
      </c>
      <c r="AH900" s="304">
        <f t="shared" ca="1" si="405"/>
        <v>-9.8952996179804806</v>
      </c>
    </row>
    <row r="901" spans="1:34" x14ac:dyDescent="0.2">
      <c r="A901" s="347">
        <f t="shared" ref="A901:A964" ca="1" si="412">IF(B900+0.01&lt;=T_ini+ROUNDUP(Temps_fin_propu,0), 0.01, IF(K900&gt;0, 0.1, 0.0001))</f>
        <v>1E-4</v>
      </c>
      <c r="B901" s="304">
        <f t="shared" ref="B901:B964" ca="1" si="413">B900+pas</f>
        <v>42.329400000001307</v>
      </c>
      <c r="D901" s="306">
        <f t="shared" ref="D901:D964" ca="1" si="414">IF(AND(L900&lt;L_rampe,Poussee&lt;Poids*SIN(M900)),0,(-W900+Poussee)/m*COS(M900)-U900/m*SIN(M900))</f>
        <v>-0.37498983194621333</v>
      </c>
      <c r="E901" s="307">
        <f t="shared" ref="E901:E964" ca="1" si="415">IF(AND(L900&lt;L_rampe,Poussee&lt;Poids*SIN(M900)),0,(-W900+Poussee)/m*SIN(M900)+U900/m*COS(M900)-Poids/m)</f>
        <v>7.8200939366681155E-2</v>
      </c>
      <c r="F901" s="304">
        <f t="shared" ref="F901:F964" ca="1" si="416">SQRT(acc_x^2+acc_z^2)</f>
        <v>0.38305712495772826</v>
      </c>
      <c r="G901" s="306">
        <f t="shared" ref="G901:G964" ca="1" si="417">G900+acc_x*pas</f>
        <v>4.1396227470007165</v>
      </c>
      <c r="H901" s="307">
        <f t="shared" ref="H901:H964" ca="1" si="418">H900+acc_z*pas</f>
        <v>-109.15973158016919</v>
      </c>
      <c r="I901" s="304">
        <f t="shared" ref="I901:I964" ca="1" si="419">SQRT(vit_x^2+vit_z^2)</f>
        <v>109.23819604489115</v>
      </c>
      <c r="J901" s="306">
        <f t="shared" ref="J901:J964" ca="1" si="420">J900+0.5*(vit_x+G900)*pas*(K900&gt;=0)</f>
        <v>847.0484485488912</v>
      </c>
      <c r="K901" s="307">
        <f t="shared" ref="K901:K964" ca="1" si="421">K900+0.5*(vit_z+H900)*pas</f>
        <v>-8.2888358779118025</v>
      </c>
      <c r="L901" s="304">
        <f t="shared" ca="1" si="406"/>
        <v>847.08900299159507</v>
      </c>
      <c r="M901" s="306">
        <f t="shared" ref="M901:M964" ca="1" si="422">IF(AND(L900&gt;L_rampe,G901&gt;0),ATAN2(G901,H901),$M$4)</f>
        <v>-1.5328918727794516</v>
      </c>
      <c r="N901" s="304">
        <f t="shared" ref="N901:N964" ca="1" si="423">DEGREES(Beta)</f>
        <v>-87.828234760167291</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4.5130000000000043</v>
      </c>
      <c r="T901" s="304">
        <f t="shared" ca="1" si="407"/>
        <v>44.272530000000046</v>
      </c>
      <c r="U901" s="311">
        <f t="shared" ca="1" si="408"/>
        <v>0</v>
      </c>
      <c r="V901" s="306">
        <f t="shared" ca="1" si="409"/>
        <v>1.2260158033864221</v>
      </c>
      <c r="W901" s="304">
        <f t="shared" ca="1" si="410"/>
        <v>44.657569570536097</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-9.2355276582777535E-2</v>
      </c>
      <c r="AH901" s="304">
        <f t="shared" ref="AH901:AH964" ca="1" si="434">IF(AND(L900&lt;L_rampe,Poussee&lt;Poids*SIN(M900)), g*SIN(M900), (-W900+Poussee)/m)</f>
        <v>-9.8953087466412679</v>
      </c>
    </row>
    <row r="902" spans="1:34" x14ac:dyDescent="0.2">
      <c r="A902" s="347">
        <f t="shared" ca="1" si="412"/>
        <v>1E-4</v>
      </c>
      <c r="B902" s="304">
        <f t="shared" ca="1" si="413"/>
        <v>42.32950000000131</v>
      </c>
      <c r="D902" s="306">
        <f t="shared" ca="1" si="414"/>
        <v>-0.37498681274382728</v>
      </c>
      <c r="E902" s="307">
        <f t="shared" ca="1" si="415"/>
        <v>7.8210188930128766E-2</v>
      </c>
      <c r="F902" s="304">
        <f t="shared" ca="1" si="416"/>
        <v>0.38305605775690404</v>
      </c>
      <c r="G902" s="306">
        <f t="shared" ca="1" si="417"/>
        <v>4.1395852483194417</v>
      </c>
      <c r="H902" s="307">
        <f t="shared" ca="1" si="418"/>
        <v>-109.1597237591503</v>
      </c>
      <c r="I902" s="304">
        <f t="shared" ca="1" si="419"/>
        <v>109.23818680846962</v>
      </c>
      <c r="J902" s="306">
        <f t="shared" ca="1" si="420"/>
        <v>847.0484485488912</v>
      </c>
      <c r="K902" s="307">
        <f t="shared" ca="1" si="421"/>
        <v>-8.2997518506787689</v>
      </c>
      <c r="L902" s="304">
        <f t="shared" ca="1" si="406"/>
        <v>847.08910987561774</v>
      </c>
      <c r="M902" s="306">
        <f t="shared" ca="1" si="422"/>
        <v>-1.5328922130941991</v>
      </c>
      <c r="N902" s="304">
        <f t="shared" ca="1" si="423"/>
        <v>-87.828254258766037</v>
      </c>
      <c r="P902" s="310">
        <f t="shared" ca="1" si="424"/>
        <v>23</v>
      </c>
      <c r="Q902" s="304">
        <f t="shared" ca="1" si="425"/>
        <v>0</v>
      </c>
      <c r="R902" s="306">
        <f t="shared" ca="1" si="426"/>
        <v>0</v>
      </c>
      <c r="S902" s="307">
        <f t="shared" ca="1" si="427"/>
        <v>4.5130000000000043</v>
      </c>
      <c r="T902" s="304">
        <f t="shared" ca="1" si="407"/>
        <v>44.272530000000046</v>
      </c>
      <c r="U902" s="311">
        <f t="shared" ca="1" si="408"/>
        <v>0</v>
      </c>
      <c r="V902" s="306">
        <f t="shared" ca="1" si="409"/>
        <v>1.2260171417028947</v>
      </c>
      <c r="W902" s="304">
        <f t="shared" ca="1" si="410"/>
        <v>44.657610766777964</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-9.2364278573043634E-2</v>
      </c>
      <c r="AH902" s="304">
        <f t="shared" ca="1" si="434"/>
        <v>-9.8953178751464783</v>
      </c>
    </row>
    <row r="903" spans="1:34" x14ac:dyDescent="0.2">
      <c r="A903" s="347">
        <f t="shared" ca="1" si="412"/>
        <v>1E-4</v>
      </c>
      <c r="B903" s="304">
        <f t="shared" ca="1" si="413"/>
        <v>42.329600000001314</v>
      </c>
      <c r="D903" s="306">
        <f t="shared" ca="1" si="414"/>
        <v>-0.37498379355920858</v>
      </c>
      <c r="E903" s="307">
        <f t="shared" ca="1" si="415"/>
        <v>7.8219438336061486E-2</v>
      </c>
      <c r="F903" s="304">
        <f t="shared" ca="1" si="416"/>
        <v>0.38305499078547989</v>
      </c>
      <c r="G903" s="306">
        <f t="shared" ca="1" si="417"/>
        <v>4.1395477499400855</v>
      </c>
      <c r="H903" s="307">
        <f t="shared" ca="1" si="418"/>
        <v>-109.15971593720646</v>
      </c>
      <c r="I903" s="304">
        <f t="shared" ca="1" si="419"/>
        <v>109.2381775711479</v>
      </c>
      <c r="J903" s="306">
        <f t="shared" ca="1" si="420"/>
        <v>847.0484485488912</v>
      </c>
      <c r="K903" s="307">
        <f t="shared" ca="1" si="421"/>
        <v>-8.3106678226635875</v>
      </c>
      <c r="L903" s="304">
        <f t="shared" ca="1" si="406"/>
        <v>847.0892169002874</v>
      </c>
      <c r="M903" s="306">
        <f t="shared" ca="1" si="422"/>
        <v>-1.5328925534059215</v>
      </c>
      <c r="N903" s="304">
        <f t="shared" ca="1" si="423"/>
        <v>-87.82827375719144</v>
      </c>
      <c r="P903" s="310">
        <f t="shared" ca="1" si="424"/>
        <v>23</v>
      </c>
      <c r="Q903" s="304">
        <f t="shared" ca="1" si="425"/>
        <v>0</v>
      </c>
      <c r="R903" s="306">
        <f t="shared" ca="1" si="426"/>
        <v>0</v>
      </c>
      <c r="S903" s="307">
        <f t="shared" ca="1" si="427"/>
        <v>4.5130000000000043</v>
      </c>
      <c r="T903" s="304">
        <f t="shared" ca="1" si="407"/>
        <v>44.272530000000046</v>
      </c>
      <c r="U903" s="311">
        <f t="shared" ca="1" si="408"/>
        <v>0</v>
      </c>
      <c r="V903" s="306">
        <f t="shared" ca="1" si="409"/>
        <v>1.2260184800207334</v>
      </c>
      <c r="W903" s="304">
        <f t="shared" ca="1" si="410"/>
        <v>44.657651962317743</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-9.2373280409983494E-2</v>
      </c>
      <c r="AH903" s="304">
        <f t="shared" ca="1" si="434"/>
        <v>-9.8953270034961047</v>
      </c>
    </row>
    <row r="904" spans="1:34" x14ac:dyDescent="0.2">
      <c r="A904" s="347">
        <f t="shared" ca="1" si="412"/>
        <v>1E-4</v>
      </c>
      <c r="B904" s="304">
        <f t="shared" ca="1" si="413"/>
        <v>42.329700000001317</v>
      </c>
      <c r="D904" s="306">
        <f t="shared" ca="1" si="414"/>
        <v>-0.37498077439235589</v>
      </c>
      <c r="E904" s="307">
        <f t="shared" ca="1" si="415"/>
        <v>7.8228687584489975E-2</v>
      </c>
      <c r="F904" s="304">
        <f t="shared" ca="1" si="416"/>
        <v>0.38305392404344668</v>
      </c>
      <c r="G904" s="306">
        <f t="shared" ca="1" si="417"/>
        <v>4.1395102518626459</v>
      </c>
      <c r="H904" s="307">
        <f t="shared" ca="1" si="418"/>
        <v>-109.1597081143377</v>
      </c>
      <c r="I904" s="304">
        <f t="shared" ca="1" si="419"/>
        <v>109.23816833292602</v>
      </c>
      <c r="J904" s="306">
        <f t="shared" ca="1" si="420"/>
        <v>847.0484485488912</v>
      </c>
      <c r="K904" s="307">
        <f t="shared" ca="1" si="421"/>
        <v>-8.3215837938661643</v>
      </c>
      <c r="L904" s="304">
        <f t="shared" ca="1" si="406"/>
        <v>847.08932406560405</v>
      </c>
      <c r="M904" s="306">
        <f t="shared" ca="1" si="422"/>
        <v>-1.5328928937146185</v>
      </c>
      <c r="N904" s="304">
        <f t="shared" ca="1" si="423"/>
        <v>-87.828293255443512</v>
      </c>
      <c r="P904" s="310">
        <f t="shared" ca="1" si="424"/>
        <v>23</v>
      </c>
      <c r="Q904" s="304">
        <f t="shared" ca="1" si="425"/>
        <v>0</v>
      </c>
      <c r="R904" s="306">
        <f t="shared" ca="1" si="426"/>
        <v>0</v>
      </c>
      <c r="S904" s="307">
        <f t="shared" ca="1" si="427"/>
        <v>4.5130000000000043</v>
      </c>
      <c r="T904" s="304">
        <f t="shared" ca="1" si="407"/>
        <v>44.272530000000046</v>
      </c>
      <c r="U904" s="311">
        <f t="shared" ca="1" si="408"/>
        <v>0</v>
      </c>
      <c r="V904" s="306">
        <f t="shared" ca="1" si="409"/>
        <v>1.2260198183399371</v>
      </c>
      <c r="W904" s="304">
        <f t="shared" ca="1" si="410"/>
        <v>44.6576931571554</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-9.2382282093614876E-2</v>
      </c>
      <c r="AH904" s="304">
        <f t="shared" ca="1" si="434"/>
        <v>-9.8953361316901614</v>
      </c>
    </row>
    <row r="905" spans="1:34" x14ac:dyDescent="0.2">
      <c r="A905" s="347">
        <f t="shared" ca="1" si="412"/>
        <v>1E-4</v>
      </c>
      <c r="B905" s="304">
        <f t="shared" ca="1" si="413"/>
        <v>42.32980000000132</v>
      </c>
      <c r="D905" s="306">
        <f t="shared" ca="1" si="414"/>
        <v>-0.37497775524327132</v>
      </c>
      <c r="E905" s="307">
        <f t="shared" ca="1" si="415"/>
        <v>7.8237936675412456E-2</v>
      </c>
      <c r="F905" s="304">
        <f t="shared" ca="1" si="416"/>
        <v>0.38305285753079632</v>
      </c>
      <c r="G905" s="306">
        <f t="shared" ca="1" si="417"/>
        <v>4.1394727540871212</v>
      </c>
      <c r="H905" s="307">
        <f t="shared" ca="1" si="418"/>
        <v>-109.15970029054404</v>
      </c>
      <c r="I905" s="304">
        <f t="shared" ca="1" si="419"/>
        <v>109.23815909380399</v>
      </c>
      <c r="J905" s="306">
        <f t="shared" ca="1" si="420"/>
        <v>847.0484485488912</v>
      </c>
      <c r="K905" s="307">
        <f t="shared" ca="1" si="421"/>
        <v>-8.3324997642864087</v>
      </c>
      <c r="L905" s="304">
        <f t="shared" ca="1" si="406"/>
        <v>847.08943137156734</v>
      </c>
      <c r="M905" s="306">
        <f t="shared" ca="1" si="422"/>
        <v>-1.5328932340202905</v>
      </c>
      <c r="N905" s="304">
        <f t="shared" ca="1" si="423"/>
        <v>-87.828312753522269</v>
      </c>
      <c r="P905" s="310">
        <f t="shared" ca="1" si="424"/>
        <v>23</v>
      </c>
      <c r="Q905" s="304">
        <f t="shared" ca="1" si="425"/>
        <v>0</v>
      </c>
      <c r="R905" s="306">
        <f t="shared" ca="1" si="426"/>
        <v>0</v>
      </c>
      <c r="S905" s="307">
        <f t="shared" ca="1" si="427"/>
        <v>4.5130000000000043</v>
      </c>
      <c r="T905" s="304">
        <f t="shared" ca="1" si="407"/>
        <v>44.272530000000046</v>
      </c>
      <c r="U905" s="311">
        <f t="shared" ca="1" si="408"/>
        <v>0</v>
      </c>
      <c r="V905" s="306">
        <f t="shared" ca="1" si="409"/>
        <v>1.2260211566605068</v>
      </c>
      <c r="W905" s="304">
        <f t="shared" ca="1" si="410"/>
        <v>44.657734351290976</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-9.2391283623928899E-2</v>
      </c>
      <c r="AH905" s="304">
        <f t="shared" ca="1" si="434"/>
        <v>-9.8953452597286411</v>
      </c>
    </row>
    <row r="906" spans="1:34" x14ac:dyDescent="0.2">
      <c r="A906" s="347">
        <f t="shared" ca="1" si="412"/>
        <v>1E-4</v>
      </c>
      <c r="B906" s="304">
        <f t="shared" ca="1" si="413"/>
        <v>42.329900000001324</v>
      </c>
      <c r="D906" s="306">
        <f t="shared" ca="1" si="414"/>
        <v>-0.37497473611195103</v>
      </c>
      <c r="E906" s="307">
        <f t="shared" ca="1" si="415"/>
        <v>7.8247185608828929E-2</v>
      </c>
      <c r="F906" s="304">
        <f t="shared" ca="1" si="416"/>
        <v>0.38305179124751504</v>
      </c>
      <c r="G906" s="306">
        <f t="shared" ca="1" si="417"/>
        <v>4.1394352566135098</v>
      </c>
      <c r="H906" s="307">
        <f t="shared" ca="1" si="418"/>
        <v>-109.15969246582547</v>
      </c>
      <c r="I906" s="304">
        <f t="shared" ca="1" si="419"/>
        <v>109.23814985378181</v>
      </c>
      <c r="J906" s="306">
        <f t="shared" ca="1" si="420"/>
        <v>847.0484485488912</v>
      </c>
      <c r="K906" s="307">
        <f t="shared" ca="1" si="421"/>
        <v>-8.3434157339242265</v>
      </c>
      <c r="L906" s="304">
        <f t="shared" ca="1" si="406"/>
        <v>847.08953881817752</v>
      </c>
      <c r="M906" s="306">
        <f t="shared" ca="1" si="422"/>
        <v>-1.5328935743229375</v>
      </c>
      <c r="N906" s="304">
        <f t="shared" ca="1" si="423"/>
        <v>-87.828332251427696</v>
      </c>
      <c r="P906" s="310">
        <f t="shared" ca="1" si="424"/>
        <v>23</v>
      </c>
      <c r="Q906" s="304">
        <f t="shared" ca="1" si="425"/>
        <v>0</v>
      </c>
      <c r="R906" s="306">
        <f t="shared" ca="1" si="426"/>
        <v>0</v>
      </c>
      <c r="S906" s="307">
        <f t="shared" ca="1" si="427"/>
        <v>4.5130000000000043</v>
      </c>
      <c r="T906" s="304">
        <f t="shared" ca="1" si="407"/>
        <v>44.272530000000046</v>
      </c>
      <c r="U906" s="311">
        <f t="shared" ca="1" si="408"/>
        <v>0</v>
      </c>
      <c r="V906" s="306">
        <f t="shared" ca="1" si="409"/>
        <v>1.2260224949824421</v>
      </c>
      <c r="W906" s="304">
        <f t="shared" ca="1" si="410"/>
        <v>44.657775544724458</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-9.2400285000934446E-2</v>
      </c>
      <c r="AH906" s="304">
        <f t="shared" ca="1" si="434"/>
        <v>-9.8953543876115511</v>
      </c>
    </row>
    <row r="907" spans="1:34" x14ac:dyDescent="0.2">
      <c r="A907" s="347">
        <f t="shared" ca="1" si="412"/>
        <v>1E-4</v>
      </c>
      <c r="B907" s="304">
        <f t="shared" ca="1" si="413"/>
        <v>42.330000000001327</v>
      </c>
      <c r="D907" s="306">
        <f t="shared" ca="1" si="414"/>
        <v>-0.37497171699839749</v>
      </c>
      <c r="E907" s="307">
        <f t="shared" ca="1" si="415"/>
        <v>7.8256434384746498E-2</v>
      </c>
      <c r="F907" s="304">
        <f t="shared" ca="1" si="416"/>
        <v>0.38305072519359679</v>
      </c>
      <c r="G907" s="306">
        <f t="shared" ca="1" si="417"/>
        <v>4.1393977594418097</v>
      </c>
      <c r="H907" s="307">
        <f t="shared" ca="1" si="418"/>
        <v>-109.15968464018204</v>
      </c>
      <c r="I907" s="304">
        <f t="shared" ca="1" si="419"/>
        <v>109.23814061285951</v>
      </c>
      <c r="J907" s="306">
        <f t="shared" ca="1" si="420"/>
        <v>847.0484485488912</v>
      </c>
      <c r="K907" s="307">
        <f t="shared" ca="1" si="421"/>
        <v>-8.3543317027795272</v>
      </c>
      <c r="L907" s="304">
        <f t="shared" ca="1" si="406"/>
        <v>847.08964640543422</v>
      </c>
      <c r="M907" s="306">
        <f t="shared" ca="1" si="422"/>
        <v>-1.5328939146225593</v>
      </c>
      <c r="N907" s="304">
        <f t="shared" ca="1" si="423"/>
        <v>-87.828351749159793</v>
      </c>
      <c r="P907" s="310">
        <f t="shared" ca="1" si="424"/>
        <v>23</v>
      </c>
      <c r="Q907" s="304">
        <f t="shared" ca="1" si="425"/>
        <v>0</v>
      </c>
      <c r="R907" s="306">
        <f t="shared" ca="1" si="426"/>
        <v>0</v>
      </c>
      <c r="S907" s="307">
        <f t="shared" ca="1" si="427"/>
        <v>4.5130000000000043</v>
      </c>
      <c r="T907" s="304">
        <f t="shared" ca="1" si="407"/>
        <v>44.272530000000046</v>
      </c>
      <c r="U907" s="311">
        <f t="shared" ca="1" si="408"/>
        <v>0</v>
      </c>
      <c r="V907" s="306">
        <f t="shared" ca="1" si="409"/>
        <v>1.2260238333057427</v>
      </c>
      <c r="W907" s="304">
        <f t="shared" ca="1" si="410"/>
        <v>44.657816737455867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-9.2409286224627962E-2</v>
      </c>
      <c r="AH907" s="304">
        <f t="shared" ca="1" si="434"/>
        <v>-9.8953635153388912</v>
      </c>
    </row>
    <row r="908" spans="1:34" x14ac:dyDescent="0.2">
      <c r="A908" s="347">
        <f t="shared" ca="1" si="412"/>
        <v>1E-4</v>
      </c>
      <c r="B908" s="304">
        <f t="shared" ca="1" si="413"/>
        <v>42.33010000000133</v>
      </c>
      <c r="D908" s="306">
        <f t="shared" ca="1" si="414"/>
        <v>-0.37496869790261095</v>
      </c>
      <c r="E908" s="307">
        <f t="shared" ca="1" si="415"/>
        <v>7.8265683003161612E-2</v>
      </c>
      <c r="F908" s="304">
        <f t="shared" ca="1" si="416"/>
        <v>0.38304965936903129</v>
      </c>
      <c r="G908" s="306">
        <f t="shared" ca="1" si="417"/>
        <v>4.1393602625720192</v>
      </c>
      <c r="H908" s="307">
        <f t="shared" ca="1" si="418"/>
        <v>-109.15967681361373</v>
      </c>
      <c r="I908" s="304">
        <f t="shared" ca="1" si="419"/>
        <v>109.2381313710371</v>
      </c>
      <c r="J908" s="306">
        <f t="shared" ca="1" si="420"/>
        <v>847.0484485488912</v>
      </c>
      <c r="K908" s="307">
        <f t="shared" ca="1" si="421"/>
        <v>-8.3652476708522165</v>
      </c>
      <c r="L908" s="304">
        <f t="shared" ca="1" si="406"/>
        <v>847.08975413333758</v>
      </c>
      <c r="M908" s="306">
        <f t="shared" ca="1" si="422"/>
        <v>-1.5328942549191562</v>
      </c>
      <c r="N908" s="304">
        <f t="shared" ca="1" si="423"/>
        <v>-87.828371246718575</v>
      </c>
      <c r="P908" s="310">
        <f t="shared" ca="1" si="424"/>
        <v>23</v>
      </c>
      <c r="Q908" s="304">
        <f t="shared" ca="1" si="425"/>
        <v>0</v>
      </c>
      <c r="R908" s="306">
        <f t="shared" ca="1" si="426"/>
        <v>0</v>
      </c>
      <c r="S908" s="307">
        <f t="shared" ca="1" si="427"/>
        <v>4.5130000000000043</v>
      </c>
      <c r="T908" s="304">
        <f t="shared" ca="1" si="407"/>
        <v>44.272530000000046</v>
      </c>
      <c r="U908" s="311">
        <f t="shared" ca="1" si="408"/>
        <v>0</v>
      </c>
      <c r="V908" s="306">
        <f t="shared" ca="1" si="409"/>
        <v>1.2260251716304091</v>
      </c>
      <c r="W908" s="304">
        <f t="shared" ca="1" si="410"/>
        <v>44.657857929485225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-9.2418287295013002E-2</v>
      </c>
      <c r="AH908" s="304">
        <f t="shared" ca="1" si="434"/>
        <v>-9.8953726429106634</v>
      </c>
    </row>
    <row r="909" spans="1:34" x14ac:dyDescent="0.2">
      <c r="A909" s="347">
        <f t="shared" ca="1" si="412"/>
        <v>1E-4</v>
      </c>
      <c r="B909" s="304">
        <f t="shared" ca="1" si="413"/>
        <v>42.330200000001334</v>
      </c>
      <c r="D909" s="306">
        <f t="shared" ca="1" si="414"/>
        <v>-0.3749656788245897</v>
      </c>
      <c r="E909" s="307">
        <f t="shared" ca="1" si="415"/>
        <v>7.8274931464084929E-2</v>
      </c>
      <c r="F909" s="304">
        <f t="shared" ca="1" si="416"/>
        <v>0.38304859377380901</v>
      </c>
      <c r="G909" s="306">
        <f t="shared" ca="1" si="417"/>
        <v>4.1393227660041365</v>
      </c>
      <c r="H909" s="307">
        <f t="shared" ca="1" si="418"/>
        <v>-109.15966898612058</v>
      </c>
      <c r="I909" s="304">
        <f t="shared" ca="1" si="419"/>
        <v>109.2381221283146</v>
      </c>
      <c r="J909" s="306">
        <f t="shared" ca="1" si="420"/>
        <v>847.0484485488912</v>
      </c>
      <c r="K909" s="307">
        <f t="shared" ca="1" si="421"/>
        <v>-8.376163638142204</v>
      </c>
      <c r="L909" s="304">
        <f t="shared" ca="1" si="406"/>
        <v>847.08986200188724</v>
      </c>
      <c r="M909" s="306">
        <f t="shared" ca="1" si="422"/>
        <v>-1.532894595212728</v>
      </c>
      <c r="N909" s="304">
        <f t="shared" ca="1" si="423"/>
        <v>-87.828390744104041</v>
      </c>
      <c r="P909" s="310">
        <f t="shared" ca="1" si="424"/>
        <v>23</v>
      </c>
      <c r="Q909" s="304">
        <f t="shared" ca="1" si="425"/>
        <v>0</v>
      </c>
      <c r="R909" s="306">
        <f t="shared" ca="1" si="426"/>
        <v>0</v>
      </c>
      <c r="S909" s="307">
        <f t="shared" ca="1" si="427"/>
        <v>4.5130000000000043</v>
      </c>
      <c r="T909" s="304">
        <f t="shared" ca="1" si="407"/>
        <v>44.272530000000046</v>
      </c>
      <c r="U909" s="311">
        <f t="shared" ca="1" si="408"/>
        <v>0</v>
      </c>
      <c r="V909" s="306">
        <f t="shared" ca="1" si="409"/>
        <v>1.2260265099564411</v>
      </c>
      <c r="W909" s="304">
        <f t="shared" ca="1" si="410"/>
        <v>44.657899120812502</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-9.2427288212098446E-2</v>
      </c>
      <c r="AH909" s="304">
        <f t="shared" ca="1" si="434"/>
        <v>-9.8953817703268747</v>
      </c>
    </row>
    <row r="910" spans="1:34" x14ac:dyDescent="0.2">
      <c r="A910" s="347">
        <f t="shared" ca="1" si="412"/>
        <v>1E-4</v>
      </c>
      <c r="B910" s="304">
        <f t="shared" ca="1" si="413"/>
        <v>42.330300000001337</v>
      </c>
      <c r="D910" s="306">
        <f t="shared" ca="1" si="414"/>
        <v>-0.37496265976433585</v>
      </c>
      <c r="E910" s="307">
        <f t="shared" ca="1" si="415"/>
        <v>7.828417976750579E-2</v>
      </c>
      <c r="F910" s="304">
        <f t="shared" ca="1" si="416"/>
        <v>0.38304752840791995</v>
      </c>
      <c r="G910" s="306">
        <f t="shared" ca="1" si="417"/>
        <v>4.1392852697381599</v>
      </c>
      <c r="H910" s="307">
        <f t="shared" ca="1" si="418"/>
        <v>-109.1596611577026</v>
      </c>
      <c r="I910" s="304">
        <f t="shared" ca="1" si="419"/>
        <v>109.23811288469201</v>
      </c>
      <c r="J910" s="306">
        <f t="shared" ca="1" si="420"/>
        <v>847.0484485488912</v>
      </c>
      <c r="K910" s="307">
        <f t="shared" ca="1" si="421"/>
        <v>-8.3870796046493954</v>
      </c>
      <c r="L910" s="304">
        <f t="shared" ca="1" si="406"/>
        <v>847.08997001108344</v>
      </c>
      <c r="M910" s="306">
        <f t="shared" ca="1" si="422"/>
        <v>-1.5328949355032748</v>
      </c>
      <c r="N910" s="304">
        <f t="shared" ca="1" si="423"/>
        <v>-87.828410241316178</v>
      </c>
      <c r="P910" s="310">
        <f t="shared" ca="1" si="424"/>
        <v>23</v>
      </c>
      <c r="Q910" s="304">
        <f t="shared" ca="1" si="425"/>
        <v>0</v>
      </c>
      <c r="R910" s="306">
        <f t="shared" ca="1" si="426"/>
        <v>0</v>
      </c>
      <c r="S910" s="307">
        <f t="shared" ca="1" si="427"/>
        <v>4.5130000000000043</v>
      </c>
      <c r="T910" s="304">
        <f t="shared" ca="1" si="407"/>
        <v>44.272530000000046</v>
      </c>
      <c r="U910" s="311">
        <f t="shared" ca="1" si="408"/>
        <v>0</v>
      </c>
      <c r="V910" s="306">
        <f t="shared" ca="1" si="409"/>
        <v>1.2260278482838387</v>
      </c>
      <c r="W910" s="304">
        <f t="shared" ca="1" si="410"/>
        <v>44.657940311437756</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-9.2436288975875414E-2</v>
      </c>
      <c r="AH910" s="304">
        <f t="shared" ca="1" si="434"/>
        <v>-9.8953908975875162</v>
      </c>
    </row>
    <row r="911" spans="1:34" x14ac:dyDescent="0.2">
      <c r="A911" s="347">
        <f t="shared" ca="1" si="412"/>
        <v>1E-4</v>
      </c>
      <c r="B911" s="304">
        <f t="shared" ca="1" si="413"/>
        <v>42.33040000000134</v>
      </c>
      <c r="D911" s="306">
        <f t="shared" ca="1" si="414"/>
        <v>-0.37495964072184801</v>
      </c>
      <c r="E911" s="307">
        <f t="shared" ca="1" si="415"/>
        <v>7.8293427913436631E-2</v>
      </c>
      <c r="F911" s="304">
        <f t="shared" ca="1" si="416"/>
        <v>0.38304646327135544</v>
      </c>
      <c r="G911" s="306">
        <f t="shared" ca="1" si="417"/>
        <v>4.1392477737740876</v>
      </c>
      <c r="H911" s="307">
        <f t="shared" ca="1" si="418"/>
        <v>-109.15965332835981</v>
      </c>
      <c r="I911" s="304">
        <f t="shared" ca="1" si="419"/>
        <v>109.23810364016938</v>
      </c>
      <c r="J911" s="306">
        <f t="shared" ca="1" si="420"/>
        <v>847.0484485488912</v>
      </c>
      <c r="K911" s="307">
        <f t="shared" ca="1" si="421"/>
        <v>-8.3979955703736984</v>
      </c>
      <c r="L911" s="304">
        <f t="shared" ca="1" si="406"/>
        <v>847.09007816092594</v>
      </c>
      <c r="M911" s="306">
        <f t="shared" ca="1" si="422"/>
        <v>-1.5328952757907968</v>
      </c>
      <c r="N911" s="304">
        <f t="shared" ca="1" si="423"/>
        <v>-87.828429738355013</v>
      </c>
      <c r="P911" s="310">
        <f t="shared" ca="1" si="424"/>
        <v>23</v>
      </c>
      <c r="Q911" s="304">
        <f t="shared" ca="1" si="425"/>
        <v>0</v>
      </c>
      <c r="R911" s="306">
        <f t="shared" ca="1" si="426"/>
        <v>0</v>
      </c>
      <c r="S911" s="307">
        <f t="shared" ca="1" si="427"/>
        <v>4.5130000000000043</v>
      </c>
      <c r="T911" s="304">
        <f t="shared" ca="1" si="407"/>
        <v>44.272530000000046</v>
      </c>
      <c r="U911" s="311">
        <f t="shared" ca="1" si="408"/>
        <v>0</v>
      </c>
      <c r="V911" s="306">
        <f t="shared" ca="1" si="409"/>
        <v>1.2260291866126014</v>
      </c>
      <c r="W911" s="304">
        <f t="shared" ca="1" si="410"/>
        <v>44.65798150136095</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-9.2445289586352786E-2</v>
      </c>
      <c r="AH911" s="304">
        <f t="shared" ca="1" si="434"/>
        <v>-9.8954000246926022</v>
      </c>
    </row>
    <row r="912" spans="1:34" x14ac:dyDescent="0.2">
      <c r="A912" s="347">
        <f t="shared" ca="1" si="412"/>
        <v>1E-4</v>
      </c>
      <c r="B912" s="304">
        <f t="shared" ca="1" si="413"/>
        <v>42.330500000001344</v>
      </c>
      <c r="D912" s="306">
        <f t="shared" ca="1" si="414"/>
        <v>-0.37495662169712618</v>
      </c>
      <c r="E912" s="307">
        <f t="shared" ca="1" si="415"/>
        <v>7.8302675901873897E-2</v>
      </c>
      <c r="F912" s="304">
        <f t="shared" ca="1" si="416"/>
        <v>0.38304539836410473</v>
      </c>
      <c r="G912" s="306">
        <f t="shared" ca="1" si="417"/>
        <v>4.1392102781119178</v>
      </c>
      <c r="H912" s="307">
        <f t="shared" ca="1" si="418"/>
        <v>-109.15964549809222</v>
      </c>
      <c r="I912" s="304">
        <f t="shared" ca="1" si="419"/>
        <v>109.23809439474671</v>
      </c>
      <c r="J912" s="306">
        <f t="shared" ca="1" si="420"/>
        <v>847.0484485488912</v>
      </c>
      <c r="K912" s="307">
        <f t="shared" ca="1" si="421"/>
        <v>-8.4089115353150206</v>
      </c>
      <c r="L912" s="304">
        <f t="shared" ca="1" si="406"/>
        <v>847.09018645141452</v>
      </c>
      <c r="M912" s="306">
        <f t="shared" ca="1" si="422"/>
        <v>-1.5328956160752938</v>
      </c>
      <c r="N912" s="304">
        <f t="shared" ca="1" si="423"/>
        <v>-87.828449235220518</v>
      </c>
      <c r="P912" s="310">
        <f t="shared" ca="1" si="424"/>
        <v>23</v>
      </c>
      <c r="Q912" s="304">
        <f t="shared" ca="1" si="425"/>
        <v>0</v>
      </c>
      <c r="R912" s="306">
        <f t="shared" ca="1" si="426"/>
        <v>0</v>
      </c>
      <c r="S912" s="307">
        <f t="shared" ca="1" si="427"/>
        <v>4.5130000000000043</v>
      </c>
      <c r="T912" s="304">
        <f t="shared" ca="1" si="407"/>
        <v>44.272530000000046</v>
      </c>
      <c r="U912" s="311">
        <f t="shared" ca="1" si="408"/>
        <v>0</v>
      </c>
      <c r="V912" s="306">
        <f t="shared" ca="1" si="409"/>
        <v>1.2260305249427301</v>
      </c>
      <c r="W912" s="304">
        <f t="shared" ca="1" si="410"/>
        <v>44.658022690582158</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-9.2454290043528786E-2</v>
      </c>
      <c r="AH912" s="304">
        <f t="shared" ca="1" si="434"/>
        <v>-9.8954091516421236</v>
      </c>
    </row>
    <row r="913" spans="1:34" x14ac:dyDescent="0.2">
      <c r="A913" s="347">
        <f t="shared" ca="1" si="412"/>
        <v>1E-4</v>
      </c>
      <c r="B913" s="304">
        <f t="shared" ca="1" si="413"/>
        <v>42.330600000001347</v>
      </c>
      <c r="D913" s="306">
        <f t="shared" ca="1" si="414"/>
        <v>-0.37495360269017114</v>
      </c>
      <c r="E913" s="307">
        <f t="shared" ca="1" si="415"/>
        <v>7.8311923732830024E-2</v>
      </c>
      <c r="F913" s="304">
        <f t="shared" ca="1" si="416"/>
        <v>0.38304433368616131</v>
      </c>
      <c r="G913" s="306">
        <f t="shared" ca="1" si="417"/>
        <v>4.1391727827516487</v>
      </c>
      <c r="H913" s="307">
        <f t="shared" ca="1" si="418"/>
        <v>-109.15963766689984</v>
      </c>
      <c r="I913" s="304">
        <f t="shared" ca="1" si="419"/>
        <v>109.23808514842401</v>
      </c>
      <c r="J913" s="306">
        <f t="shared" ca="1" si="420"/>
        <v>847.0484485488912</v>
      </c>
      <c r="K913" s="307">
        <f t="shared" ca="1" si="421"/>
        <v>-8.4198274994732696</v>
      </c>
      <c r="L913" s="304">
        <f t="shared" ca="1" si="406"/>
        <v>847.09029488254941</v>
      </c>
      <c r="M913" s="306">
        <f t="shared" ca="1" si="422"/>
        <v>-1.5328959563567659</v>
      </c>
      <c r="N913" s="304">
        <f t="shared" ca="1" si="423"/>
        <v>-87.828468731912722</v>
      </c>
      <c r="P913" s="310">
        <f t="shared" ca="1" si="424"/>
        <v>23</v>
      </c>
      <c r="Q913" s="304">
        <f t="shared" ca="1" si="425"/>
        <v>0</v>
      </c>
      <c r="R913" s="306">
        <f t="shared" ca="1" si="426"/>
        <v>0</v>
      </c>
      <c r="S913" s="307">
        <f t="shared" ca="1" si="427"/>
        <v>4.5130000000000043</v>
      </c>
      <c r="T913" s="304">
        <f t="shared" ca="1" si="407"/>
        <v>44.272530000000046</v>
      </c>
      <c r="U913" s="311">
        <f t="shared" ca="1" si="408"/>
        <v>0</v>
      </c>
      <c r="V913" s="306">
        <f t="shared" ca="1" si="409"/>
        <v>1.2260318632742244</v>
      </c>
      <c r="W913" s="304">
        <f t="shared" ca="1" si="410"/>
        <v>44.658063879101341</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-9.246329034741585E-2</v>
      </c>
      <c r="AH913" s="304">
        <f t="shared" ca="1" si="434"/>
        <v>-9.8954182784360984</v>
      </c>
    </row>
    <row r="914" spans="1:34" x14ac:dyDescent="0.2">
      <c r="A914" s="347">
        <f t="shared" ca="1" si="412"/>
        <v>1E-4</v>
      </c>
      <c r="B914" s="304">
        <f t="shared" ca="1" si="413"/>
        <v>42.33070000000135</v>
      </c>
      <c r="D914" s="306">
        <f t="shared" ca="1" si="414"/>
        <v>-0.37495058370098289</v>
      </c>
      <c r="E914" s="307">
        <f t="shared" ca="1" si="415"/>
        <v>7.832117140630146E-2</v>
      </c>
      <c r="F914" s="304">
        <f t="shared" ca="1" si="416"/>
        <v>0.38304326923751447</v>
      </c>
      <c r="G914" s="306">
        <f t="shared" ca="1" si="417"/>
        <v>4.1391352876932785</v>
      </c>
      <c r="H914" s="307">
        <f t="shared" ca="1" si="418"/>
        <v>-109.15962983478271</v>
      </c>
      <c r="I914" s="304">
        <f t="shared" ca="1" si="419"/>
        <v>109.23807590120127</v>
      </c>
      <c r="J914" s="306">
        <f t="shared" ca="1" si="420"/>
        <v>847.0484485488912</v>
      </c>
      <c r="K914" s="307">
        <f t="shared" ca="1" si="421"/>
        <v>-8.4307434628483531</v>
      </c>
      <c r="L914" s="304">
        <f t="shared" ca="1" si="406"/>
        <v>847.09040345433016</v>
      </c>
      <c r="M914" s="306">
        <f t="shared" ca="1" si="422"/>
        <v>-1.5328962966352131</v>
      </c>
      <c r="N914" s="304">
        <f t="shared" ca="1" si="423"/>
        <v>-87.82848822843161</v>
      </c>
      <c r="P914" s="310">
        <f t="shared" ca="1" si="424"/>
        <v>23</v>
      </c>
      <c r="Q914" s="304">
        <f t="shared" ca="1" si="425"/>
        <v>0</v>
      </c>
      <c r="R914" s="306">
        <f t="shared" ca="1" si="426"/>
        <v>0</v>
      </c>
      <c r="S914" s="307">
        <f t="shared" ca="1" si="427"/>
        <v>4.5130000000000043</v>
      </c>
      <c r="T914" s="304">
        <f t="shared" ca="1" si="407"/>
        <v>44.272530000000046</v>
      </c>
      <c r="U914" s="311">
        <f t="shared" ca="1" si="408"/>
        <v>0</v>
      </c>
      <c r="V914" s="306">
        <f t="shared" ca="1" si="409"/>
        <v>1.2260332016070841</v>
      </c>
      <c r="W914" s="304">
        <f t="shared" ca="1" si="410"/>
        <v>44.658105066918502</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-9.2472290498005094E-2</v>
      </c>
      <c r="AH914" s="304">
        <f t="shared" ca="1" si="434"/>
        <v>-9.8954274050745177</v>
      </c>
    </row>
    <row r="915" spans="1:34" x14ac:dyDescent="0.2">
      <c r="A915" s="347">
        <f t="shared" ca="1" si="412"/>
        <v>1E-4</v>
      </c>
      <c r="B915" s="304">
        <f t="shared" ca="1" si="413"/>
        <v>42.330800000001354</v>
      </c>
      <c r="D915" s="306">
        <f t="shared" ca="1" si="414"/>
        <v>-0.37494756472956153</v>
      </c>
      <c r="E915" s="307">
        <f t="shared" ca="1" si="415"/>
        <v>7.8330418922282874E-2</v>
      </c>
      <c r="F915" s="304">
        <f t="shared" ca="1" si="416"/>
        <v>0.38304220501815345</v>
      </c>
      <c r="G915" s="306">
        <f t="shared" ca="1" si="417"/>
        <v>4.1390977929368056</v>
      </c>
      <c r="H915" s="307">
        <f t="shared" ca="1" si="418"/>
        <v>-109.15962200174081</v>
      </c>
      <c r="I915" s="304">
        <f t="shared" ca="1" si="419"/>
        <v>109.23806665307855</v>
      </c>
      <c r="J915" s="306">
        <f t="shared" ca="1" si="420"/>
        <v>847.0484485488912</v>
      </c>
      <c r="K915" s="307">
        <f t="shared" ca="1" si="421"/>
        <v>-8.4416594254401787</v>
      </c>
      <c r="L915" s="304">
        <f t="shared" ca="1" si="406"/>
        <v>847.09051216675698</v>
      </c>
      <c r="M915" s="306">
        <f t="shared" ca="1" si="422"/>
        <v>-1.5328966369106356</v>
      </c>
      <c r="N915" s="304">
        <f t="shared" ca="1" si="423"/>
        <v>-87.828507724777182</v>
      </c>
      <c r="P915" s="310">
        <f t="shared" ca="1" si="424"/>
        <v>23</v>
      </c>
      <c r="Q915" s="304">
        <f t="shared" ca="1" si="425"/>
        <v>0</v>
      </c>
      <c r="R915" s="306">
        <f t="shared" ca="1" si="426"/>
        <v>0</v>
      </c>
      <c r="S915" s="307">
        <f t="shared" ca="1" si="427"/>
        <v>4.5130000000000043</v>
      </c>
      <c r="T915" s="304">
        <f t="shared" ca="1" si="407"/>
        <v>44.272530000000046</v>
      </c>
      <c r="U915" s="311">
        <f t="shared" ca="1" si="408"/>
        <v>0</v>
      </c>
      <c r="V915" s="306">
        <f t="shared" ca="1" si="409"/>
        <v>1.2260345399413088</v>
      </c>
      <c r="W915" s="304">
        <f t="shared" ca="1" si="410"/>
        <v>44.658146254033674</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-9.2481290495300073E-2</v>
      </c>
      <c r="AH915" s="304">
        <f t="shared" ca="1" si="434"/>
        <v>-9.8954365315573813</v>
      </c>
    </row>
    <row r="916" spans="1:34" x14ac:dyDescent="0.2">
      <c r="A916" s="347">
        <f t="shared" ca="1" si="412"/>
        <v>1E-4</v>
      </c>
      <c r="B916" s="304">
        <f t="shared" ca="1" si="413"/>
        <v>42.330900000001357</v>
      </c>
      <c r="D916" s="306">
        <f t="shared" ca="1" si="414"/>
        <v>-0.37494454577590552</v>
      </c>
      <c r="E916" s="307">
        <f t="shared" ca="1" si="415"/>
        <v>7.8339666280783149E-2</v>
      </c>
      <c r="F916" s="304">
        <f t="shared" ca="1" si="416"/>
        <v>0.38304114102806841</v>
      </c>
      <c r="G916" s="306">
        <f t="shared" ca="1" si="417"/>
        <v>4.139060298482228</v>
      </c>
      <c r="H916" s="307">
        <f t="shared" ca="1" si="418"/>
        <v>-109.15961416777418</v>
      </c>
      <c r="I916" s="304">
        <f t="shared" ca="1" si="419"/>
        <v>109.23805740405582</v>
      </c>
      <c r="J916" s="306">
        <f t="shared" ca="1" si="420"/>
        <v>847.0484485488912</v>
      </c>
      <c r="K916" s="307">
        <f t="shared" ca="1" si="421"/>
        <v>-8.452575387248654</v>
      </c>
      <c r="L916" s="304">
        <f t="shared" ca="1" si="406"/>
        <v>847.09062101982965</v>
      </c>
      <c r="M916" s="306">
        <f t="shared" ca="1" si="422"/>
        <v>-1.5328969771830332</v>
      </c>
      <c r="N916" s="304">
        <f t="shared" ca="1" si="423"/>
        <v>-87.828527220949454</v>
      </c>
      <c r="P916" s="310">
        <f t="shared" ca="1" si="424"/>
        <v>23</v>
      </c>
      <c r="Q916" s="304">
        <f t="shared" ca="1" si="425"/>
        <v>0</v>
      </c>
      <c r="R916" s="306">
        <f t="shared" ca="1" si="426"/>
        <v>0</v>
      </c>
      <c r="S916" s="307">
        <f t="shared" ca="1" si="427"/>
        <v>4.5130000000000043</v>
      </c>
      <c r="T916" s="304">
        <f t="shared" ca="1" si="407"/>
        <v>44.272530000000046</v>
      </c>
      <c r="U916" s="311">
        <f t="shared" ca="1" si="408"/>
        <v>0</v>
      </c>
      <c r="V916" s="306">
        <f t="shared" ca="1" si="409"/>
        <v>1.2260358782768992</v>
      </c>
      <c r="W916" s="304">
        <f t="shared" ca="1" si="410"/>
        <v>44.658187440446838</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-9.2490290339304337E-2</v>
      </c>
      <c r="AH916" s="304">
        <f t="shared" ca="1" si="434"/>
        <v>-9.8954456578846948</v>
      </c>
    </row>
    <row r="917" spans="1:34" x14ac:dyDescent="0.2">
      <c r="A917" s="347">
        <f t="shared" ca="1" si="412"/>
        <v>1E-4</v>
      </c>
      <c r="B917" s="304">
        <f t="shared" ca="1" si="413"/>
        <v>42.33100000000136</v>
      </c>
      <c r="D917" s="306">
        <f t="shared" ca="1" si="414"/>
        <v>-0.37494152684001708</v>
      </c>
      <c r="E917" s="307">
        <f t="shared" ca="1" si="415"/>
        <v>7.8348913481800508E-2</v>
      </c>
      <c r="F917" s="304">
        <f t="shared" ca="1" si="416"/>
        <v>0.38304007726725137</v>
      </c>
      <c r="G917" s="306">
        <f t="shared" ca="1" si="417"/>
        <v>4.1390228043295441</v>
      </c>
      <c r="H917" s="307">
        <f t="shared" ca="1" si="418"/>
        <v>-109.15960633288283</v>
      </c>
      <c r="I917" s="304">
        <f t="shared" ca="1" si="419"/>
        <v>109.23804815413315</v>
      </c>
      <c r="J917" s="306">
        <f t="shared" ca="1" si="420"/>
        <v>847.0484485488912</v>
      </c>
      <c r="K917" s="307">
        <f t="shared" ca="1" si="421"/>
        <v>-8.4634913482736867</v>
      </c>
      <c r="L917" s="304">
        <f t="shared" ca="1" si="406"/>
        <v>847.09073001354807</v>
      </c>
      <c r="M917" s="306">
        <f t="shared" ca="1" si="422"/>
        <v>-1.5328973174524061</v>
      </c>
      <c r="N917" s="304">
        <f t="shared" ca="1" si="423"/>
        <v>-87.828546716948424</v>
      </c>
      <c r="P917" s="310">
        <f t="shared" ca="1" si="424"/>
        <v>23</v>
      </c>
      <c r="Q917" s="304">
        <f t="shared" ca="1" si="425"/>
        <v>0</v>
      </c>
      <c r="R917" s="306">
        <f t="shared" ca="1" si="426"/>
        <v>0</v>
      </c>
      <c r="S917" s="307">
        <f t="shared" ca="1" si="427"/>
        <v>4.5130000000000043</v>
      </c>
      <c r="T917" s="304">
        <f t="shared" ca="1" si="407"/>
        <v>44.272530000000046</v>
      </c>
      <c r="U917" s="311">
        <f t="shared" ca="1" si="408"/>
        <v>0</v>
      </c>
      <c r="V917" s="306">
        <f t="shared" ca="1" si="409"/>
        <v>1.2260372166138553</v>
      </c>
      <c r="W917" s="304">
        <f t="shared" ca="1" si="410"/>
        <v>44.658228626158063</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-9.2499290030017889E-2</v>
      </c>
      <c r="AH917" s="304">
        <f t="shared" ca="1" si="434"/>
        <v>-9.895454784056458</v>
      </c>
    </row>
    <row r="918" spans="1:34" x14ac:dyDescent="0.2">
      <c r="A918" s="347">
        <f t="shared" ca="1" si="412"/>
        <v>1E-4</v>
      </c>
      <c r="B918" s="304">
        <f t="shared" ca="1" si="413"/>
        <v>42.331100000001364</v>
      </c>
      <c r="D918" s="306">
        <f t="shared" ca="1" si="414"/>
        <v>-0.37493850792189493</v>
      </c>
      <c r="E918" s="307">
        <f t="shared" ca="1" si="415"/>
        <v>7.8358160525347387E-2</v>
      </c>
      <c r="F918" s="304">
        <f t="shared" ca="1" si="416"/>
        <v>0.38303901373569371</v>
      </c>
      <c r="G918" s="306">
        <f t="shared" ca="1" si="417"/>
        <v>4.138985310478752</v>
      </c>
      <c r="H918" s="307">
        <f t="shared" ca="1" si="418"/>
        <v>-109.15959849706678</v>
      </c>
      <c r="I918" s="304">
        <f t="shared" ca="1" si="419"/>
        <v>109.23803890331052</v>
      </c>
      <c r="J918" s="306">
        <f t="shared" ca="1" si="420"/>
        <v>847.0484485488912</v>
      </c>
      <c r="K918" s="307">
        <f t="shared" ca="1" si="421"/>
        <v>-8.4744073085151843</v>
      </c>
      <c r="L918" s="304">
        <f t="shared" ca="1" si="406"/>
        <v>847.09083914791233</v>
      </c>
      <c r="M918" s="306">
        <f t="shared" ca="1" si="422"/>
        <v>-1.5328976577187541</v>
      </c>
      <c r="N918" s="304">
        <f t="shared" ca="1" si="423"/>
        <v>-87.828566212774064</v>
      </c>
      <c r="P918" s="310">
        <f t="shared" ca="1" si="424"/>
        <v>23</v>
      </c>
      <c r="Q918" s="304">
        <f t="shared" ca="1" si="425"/>
        <v>0</v>
      </c>
      <c r="R918" s="306">
        <f t="shared" ca="1" si="426"/>
        <v>0</v>
      </c>
      <c r="S918" s="307">
        <f t="shared" ca="1" si="427"/>
        <v>4.5130000000000043</v>
      </c>
      <c r="T918" s="304">
        <f t="shared" ca="1" si="407"/>
        <v>44.272530000000046</v>
      </c>
      <c r="U918" s="311">
        <f t="shared" ca="1" si="408"/>
        <v>0</v>
      </c>
      <c r="V918" s="306">
        <f t="shared" ca="1" si="409"/>
        <v>1.2260385549521773</v>
      </c>
      <c r="W918" s="304">
        <f t="shared" ca="1" si="410"/>
        <v>44.65826981116733</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-9.2508289567453161E-2</v>
      </c>
      <c r="AH918" s="304">
        <f t="shared" ca="1" si="434"/>
        <v>-9.8954639100726833</v>
      </c>
    </row>
    <row r="919" spans="1:34" x14ac:dyDescent="0.2">
      <c r="A919" s="347">
        <f t="shared" ca="1" si="412"/>
        <v>1E-4</v>
      </c>
      <c r="B919" s="304">
        <f t="shared" ca="1" si="413"/>
        <v>42.331200000001367</v>
      </c>
      <c r="D919" s="306">
        <f t="shared" ca="1" si="414"/>
        <v>-0.37493548902154122</v>
      </c>
      <c r="E919" s="307">
        <f t="shared" ca="1" si="415"/>
        <v>7.8367407411422008E-2</v>
      </c>
      <c r="F919" s="304">
        <f t="shared" ca="1" si="416"/>
        <v>0.38303795043338729</v>
      </c>
      <c r="G919" s="306">
        <f t="shared" ca="1" si="417"/>
        <v>4.1389478169298499</v>
      </c>
      <c r="H919" s="307">
        <f t="shared" ca="1" si="418"/>
        <v>-109.15959066032605</v>
      </c>
      <c r="I919" s="304">
        <f t="shared" ca="1" si="419"/>
        <v>109.23802965158795</v>
      </c>
      <c r="J919" s="306">
        <f t="shared" ca="1" si="420"/>
        <v>847.0484485488912</v>
      </c>
      <c r="K919" s="307">
        <f t="shared" ca="1" si="421"/>
        <v>-8.4853232679730546</v>
      </c>
      <c r="L919" s="304">
        <f t="shared" ca="1" si="406"/>
        <v>847.090948422922</v>
      </c>
      <c r="M919" s="306">
        <f t="shared" ca="1" si="422"/>
        <v>-1.5328979979820776</v>
      </c>
      <c r="N919" s="304">
        <f t="shared" ca="1" si="423"/>
        <v>-87.828585708426431</v>
      </c>
      <c r="P919" s="310">
        <f t="shared" ca="1" si="424"/>
        <v>23</v>
      </c>
      <c r="Q919" s="304">
        <f t="shared" ca="1" si="425"/>
        <v>0</v>
      </c>
      <c r="R919" s="306">
        <f t="shared" ca="1" si="426"/>
        <v>0</v>
      </c>
      <c r="S919" s="307">
        <f t="shared" ca="1" si="427"/>
        <v>4.5130000000000043</v>
      </c>
      <c r="T919" s="304">
        <f t="shared" ca="1" si="407"/>
        <v>44.272530000000046</v>
      </c>
      <c r="U919" s="311">
        <f t="shared" ca="1" si="408"/>
        <v>0</v>
      </c>
      <c r="V919" s="306">
        <f t="shared" ca="1" si="409"/>
        <v>1.2260398932918641</v>
      </c>
      <c r="W919" s="304">
        <f t="shared" ca="1" si="410"/>
        <v>44.658310995474608</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-9.2517288951604826E-2</v>
      </c>
      <c r="AH919" s="304">
        <f t="shared" ca="1" si="434"/>
        <v>-9.8954730359333674</v>
      </c>
    </row>
    <row r="920" spans="1:34" x14ac:dyDescent="0.2">
      <c r="A920" s="347">
        <f t="shared" ca="1" si="412"/>
        <v>1E-4</v>
      </c>
      <c r="B920" s="304">
        <f t="shared" ca="1" si="413"/>
        <v>42.33130000000137</v>
      </c>
      <c r="D920" s="306">
        <f t="shared" ca="1" si="414"/>
        <v>-0.37493247013895165</v>
      </c>
      <c r="E920" s="307">
        <f t="shared" ca="1" si="415"/>
        <v>7.8376654140017266E-2</v>
      </c>
      <c r="F920" s="304">
        <f t="shared" ca="1" si="416"/>
        <v>0.38303688736031644</v>
      </c>
      <c r="G920" s="306">
        <f t="shared" ca="1" si="417"/>
        <v>4.1389103236828362</v>
      </c>
      <c r="H920" s="307">
        <f t="shared" ca="1" si="418"/>
        <v>-109.15958282266064</v>
      </c>
      <c r="I920" s="304">
        <f t="shared" ca="1" si="419"/>
        <v>109.23802039896547</v>
      </c>
      <c r="J920" s="306">
        <f t="shared" ca="1" si="420"/>
        <v>847.0484485488912</v>
      </c>
      <c r="K920" s="307">
        <f t="shared" ca="1" si="421"/>
        <v>-8.4962392266472033</v>
      </c>
      <c r="L920" s="304">
        <f t="shared" ca="1" si="406"/>
        <v>847.09105783857729</v>
      </c>
      <c r="M920" s="306">
        <f t="shared" ca="1" si="422"/>
        <v>-1.5328983382423762</v>
      </c>
      <c r="N920" s="304">
        <f t="shared" ca="1" si="423"/>
        <v>-87.828605203905482</v>
      </c>
      <c r="P920" s="310">
        <f t="shared" ca="1" si="424"/>
        <v>23</v>
      </c>
      <c r="Q920" s="304">
        <f t="shared" ca="1" si="425"/>
        <v>0</v>
      </c>
      <c r="R920" s="306">
        <f t="shared" ca="1" si="426"/>
        <v>0</v>
      </c>
      <c r="S920" s="307">
        <f t="shared" ca="1" si="427"/>
        <v>4.5130000000000043</v>
      </c>
      <c r="T920" s="304">
        <f t="shared" ca="1" si="407"/>
        <v>44.272530000000046</v>
      </c>
      <c r="U920" s="311">
        <f t="shared" ca="1" si="408"/>
        <v>0</v>
      </c>
      <c r="V920" s="306">
        <f t="shared" ca="1" si="409"/>
        <v>1.2260412316329166</v>
      </c>
      <c r="W920" s="304">
        <f t="shared" ca="1" si="410"/>
        <v>44.658352179079984</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-9.2526288182467553E-2</v>
      </c>
      <c r="AH920" s="304">
        <f t="shared" ca="1" si="434"/>
        <v>-9.8954821616385029</v>
      </c>
    </row>
    <row r="921" spans="1:34" x14ac:dyDescent="0.2">
      <c r="A921" s="347">
        <f t="shared" ca="1" si="412"/>
        <v>1E-4</v>
      </c>
      <c r="B921" s="304">
        <f t="shared" ca="1" si="413"/>
        <v>42.331400000001373</v>
      </c>
      <c r="D921" s="306">
        <f t="shared" ca="1" si="414"/>
        <v>-0.37492945127413146</v>
      </c>
      <c r="E921" s="307">
        <f t="shared" ca="1" si="415"/>
        <v>7.8385900711150924E-2</v>
      </c>
      <c r="F921" s="304">
        <f t="shared" ca="1" si="416"/>
        <v>0.38303582451648005</v>
      </c>
      <c r="G921" s="306">
        <f t="shared" ca="1" si="417"/>
        <v>4.138872830737709</v>
      </c>
      <c r="H921" s="307">
        <f t="shared" ca="1" si="418"/>
        <v>-109.15957498407057</v>
      </c>
      <c r="I921" s="304">
        <f t="shared" ca="1" si="419"/>
        <v>109.23801114544307</v>
      </c>
      <c r="J921" s="306">
        <f t="shared" ca="1" si="420"/>
        <v>847.0484485488912</v>
      </c>
      <c r="K921" s="307">
        <f t="shared" ca="1" si="421"/>
        <v>-8.5071551845375399</v>
      </c>
      <c r="L921" s="304">
        <f t="shared" ca="1" si="406"/>
        <v>847.09116739487808</v>
      </c>
      <c r="M921" s="306">
        <f t="shared" ca="1" si="422"/>
        <v>-1.5328986784996503</v>
      </c>
      <c r="N921" s="304">
        <f t="shared" ca="1" si="423"/>
        <v>-87.828624699211232</v>
      </c>
      <c r="P921" s="310">
        <f t="shared" ca="1" si="424"/>
        <v>23</v>
      </c>
      <c r="Q921" s="304">
        <f t="shared" ca="1" si="425"/>
        <v>0</v>
      </c>
      <c r="R921" s="306">
        <f t="shared" ca="1" si="426"/>
        <v>0</v>
      </c>
      <c r="S921" s="307">
        <f t="shared" ca="1" si="427"/>
        <v>4.5130000000000043</v>
      </c>
      <c r="T921" s="304">
        <f t="shared" ca="1" si="407"/>
        <v>44.272530000000046</v>
      </c>
      <c r="U921" s="311">
        <f t="shared" ca="1" si="408"/>
        <v>0</v>
      </c>
      <c r="V921" s="306">
        <f t="shared" ca="1" si="409"/>
        <v>1.2260425699753341</v>
      </c>
      <c r="W921" s="304">
        <f t="shared" ca="1" si="410"/>
        <v>44.658393361983379</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-9.253528726006266E-2</v>
      </c>
      <c r="AH921" s="304">
        <f t="shared" ca="1" si="434"/>
        <v>-9.8954912871881096</v>
      </c>
    </row>
    <row r="922" spans="1:34" x14ac:dyDescent="0.2">
      <c r="A922" s="347">
        <f t="shared" ca="1" si="412"/>
        <v>1E-4</v>
      </c>
      <c r="B922" s="304">
        <f t="shared" ca="1" si="413"/>
        <v>42.331500000001377</v>
      </c>
      <c r="D922" s="306">
        <f t="shared" ca="1" si="414"/>
        <v>-0.37492643242707602</v>
      </c>
      <c r="E922" s="307">
        <f t="shared" ca="1" si="415"/>
        <v>7.8395147124806996E-2</v>
      </c>
      <c r="F922" s="304">
        <f t="shared" ca="1" si="416"/>
        <v>0.38303476190186048</v>
      </c>
      <c r="G922" s="306">
        <f t="shared" ca="1" si="417"/>
        <v>4.1388353380944665</v>
      </c>
      <c r="H922" s="307">
        <f t="shared" ca="1" si="418"/>
        <v>-109.15956714455587</v>
      </c>
      <c r="I922" s="304">
        <f t="shared" ca="1" si="419"/>
        <v>109.23800189102079</v>
      </c>
      <c r="J922" s="306">
        <f t="shared" ca="1" si="420"/>
        <v>847.0484485488912</v>
      </c>
      <c r="K922" s="307">
        <f t="shared" ca="1" si="421"/>
        <v>-8.5180711416439721</v>
      </c>
      <c r="L922" s="304">
        <f t="shared" ca="1" si="406"/>
        <v>847.09127709182417</v>
      </c>
      <c r="M922" s="306">
        <f t="shared" ca="1" si="422"/>
        <v>-1.5328990187538998</v>
      </c>
      <c r="N922" s="304">
        <f t="shared" ca="1" si="423"/>
        <v>-87.828644194343681</v>
      </c>
      <c r="P922" s="310">
        <f t="shared" ca="1" si="424"/>
        <v>23</v>
      </c>
      <c r="Q922" s="304">
        <f t="shared" ca="1" si="425"/>
        <v>0</v>
      </c>
      <c r="R922" s="306">
        <f t="shared" ca="1" si="426"/>
        <v>0</v>
      </c>
      <c r="S922" s="307">
        <f t="shared" ca="1" si="427"/>
        <v>4.5130000000000043</v>
      </c>
      <c r="T922" s="304">
        <f t="shared" ca="1" si="407"/>
        <v>44.272530000000046</v>
      </c>
      <c r="U922" s="311">
        <f t="shared" ca="1" si="408"/>
        <v>0</v>
      </c>
      <c r="V922" s="306">
        <f t="shared" ca="1" si="409"/>
        <v>1.2260439083191177</v>
      </c>
      <c r="W922" s="304">
        <f t="shared" ca="1" si="410"/>
        <v>44.658434544184885</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-9.2544286184370605E-2</v>
      </c>
      <c r="AH922" s="304">
        <f t="shared" ca="1" si="434"/>
        <v>-9.8955004125821713</v>
      </c>
    </row>
    <row r="923" spans="1:34" x14ac:dyDescent="0.2">
      <c r="A923" s="347">
        <f t="shared" ca="1" si="412"/>
        <v>1E-4</v>
      </c>
      <c r="B923" s="304">
        <f t="shared" ca="1" si="413"/>
        <v>42.33160000000138</v>
      </c>
      <c r="D923" s="306">
        <f t="shared" ca="1" si="414"/>
        <v>-0.37492341359778841</v>
      </c>
      <c r="E923" s="307">
        <f t="shared" ca="1" si="415"/>
        <v>7.8404393381003246E-2</v>
      </c>
      <c r="F923" s="304">
        <f t="shared" ca="1" si="416"/>
        <v>0.38303369951645433</v>
      </c>
      <c r="G923" s="306">
        <f t="shared" ca="1" si="417"/>
        <v>4.1387978457531069</v>
      </c>
      <c r="H923" s="307">
        <f t="shared" ca="1" si="418"/>
        <v>-109.15955930411653</v>
      </c>
      <c r="I923" s="304">
        <f t="shared" ca="1" si="419"/>
        <v>109.2379926356986</v>
      </c>
      <c r="J923" s="306">
        <f t="shared" ca="1" si="420"/>
        <v>847.0484485488912</v>
      </c>
      <c r="K923" s="307">
        <f t="shared" ca="1" si="421"/>
        <v>-8.5289870979664055</v>
      </c>
      <c r="L923" s="304">
        <f t="shared" ca="1" si="406"/>
        <v>847.09138692941553</v>
      </c>
      <c r="M923" s="306">
        <f t="shared" ca="1" si="422"/>
        <v>-1.5328993590051245</v>
      </c>
      <c r="N923" s="304">
        <f t="shared" ca="1" si="423"/>
        <v>-87.828663689302843</v>
      </c>
      <c r="P923" s="310">
        <f t="shared" ca="1" si="424"/>
        <v>23</v>
      </c>
      <c r="Q923" s="304">
        <f t="shared" ca="1" si="425"/>
        <v>0</v>
      </c>
      <c r="R923" s="306">
        <f t="shared" ca="1" si="426"/>
        <v>0</v>
      </c>
      <c r="S923" s="307">
        <f t="shared" ca="1" si="427"/>
        <v>4.5130000000000043</v>
      </c>
      <c r="T923" s="304">
        <f t="shared" ca="1" si="407"/>
        <v>44.272530000000046</v>
      </c>
      <c r="U923" s="311">
        <f t="shared" ca="1" si="408"/>
        <v>0</v>
      </c>
      <c r="V923" s="306">
        <f t="shared" ca="1" si="409"/>
        <v>1.2260452466642666</v>
      </c>
      <c r="W923" s="304">
        <f t="shared" ca="1" si="410"/>
        <v>44.658475725684454</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-9.255328495541093E-2</v>
      </c>
      <c r="AH923" s="304">
        <f t="shared" ca="1" si="434"/>
        <v>-9.8955095378207059</v>
      </c>
    </row>
    <row r="924" spans="1:34" x14ac:dyDescent="0.2">
      <c r="A924" s="347">
        <f t="shared" ca="1" si="412"/>
        <v>1E-4</v>
      </c>
      <c r="B924" s="304">
        <f t="shared" ca="1" si="413"/>
        <v>42.331700000001383</v>
      </c>
      <c r="D924" s="306">
        <f t="shared" ca="1" si="414"/>
        <v>-0.37492039478626837</v>
      </c>
      <c r="E924" s="307">
        <f t="shared" ca="1" si="415"/>
        <v>7.841363947973079E-2</v>
      </c>
      <c r="F924" s="304">
        <f t="shared" ca="1" si="416"/>
        <v>0.38303263736024967</v>
      </c>
      <c r="G924" s="306">
        <f t="shared" ca="1" si="417"/>
        <v>4.1387603537136286</v>
      </c>
      <c r="H924" s="307">
        <f t="shared" ca="1" si="418"/>
        <v>-109.15955146275257</v>
      </c>
      <c r="I924" s="304">
        <f t="shared" ca="1" si="419"/>
        <v>109.23798337947656</v>
      </c>
      <c r="J924" s="306">
        <f t="shared" ca="1" si="420"/>
        <v>847.0484485488912</v>
      </c>
      <c r="K924" s="307">
        <f t="shared" ca="1" si="421"/>
        <v>-8.5399030535047498</v>
      </c>
      <c r="L924" s="304">
        <f t="shared" ca="1" si="406"/>
        <v>847.09149690765219</v>
      </c>
      <c r="M924" s="306">
        <f t="shared" ca="1" si="422"/>
        <v>-1.5328996992533248</v>
      </c>
      <c r="N924" s="304">
        <f t="shared" ca="1" si="423"/>
        <v>-87.828683184088703</v>
      </c>
      <c r="P924" s="310">
        <f t="shared" ca="1" si="424"/>
        <v>23</v>
      </c>
      <c r="Q924" s="304">
        <f t="shared" ca="1" si="425"/>
        <v>0</v>
      </c>
      <c r="R924" s="306">
        <f t="shared" ca="1" si="426"/>
        <v>0</v>
      </c>
      <c r="S924" s="307">
        <f t="shared" ca="1" si="427"/>
        <v>4.5130000000000043</v>
      </c>
      <c r="T924" s="304">
        <f t="shared" ca="1" si="407"/>
        <v>44.272530000000046</v>
      </c>
      <c r="U924" s="311">
        <f t="shared" ca="1" si="408"/>
        <v>0</v>
      </c>
      <c r="V924" s="306">
        <f t="shared" ca="1" si="409"/>
        <v>1.2260465850107809</v>
      </c>
      <c r="W924" s="304">
        <f t="shared" ca="1" si="410"/>
        <v>44.658516906482106</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-9.2562283573172977E-2</v>
      </c>
      <c r="AH924" s="304">
        <f t="shared" ca="1" si="434"/>
        <v>-9.8955186629037026</v>
      </c>
    </row>
    <row r="925" spans="1:34" x14ac:dyDescent="0.2">
      <c r="A925" s="347">
        <f t="shared" ca="1" si="412"/>
        <v>1E-4</v>
      </c>
      <c r="B925" s="304">
        <f t="shared" ca="1" si="413"/>
        <v>42.331800000001387</v>
      </c>
      <c r="D925" s="306">
        <f t="shared" ca="1" si="414"/>
        <v>-0.3749173759925144</v>
      </c>
      <c r="E925" s="307">
        <f t="shared" ca="1" si="415"/>
        <v>7.8422885420996735E-2</v>
      </c>
      <c r="F925" s="304">
        <f t="shared" ca="1" si="416"/>
        <v>0.38303157543323657</v>
      </c>
      <c r="G925" s="306">
        <f t="shared" ca="1" si="417"/>
        <v>4.1387228619760297</v>
      </c>
      <c r="H925" s="307">
        <f t="shared" ca="1" si="418"/>
        <v>-109.15954362046404</v>
      </c>
      <c r="I925" s="304">
        <f t="shared" ca="1" si="419"/>
        <v>109.2379741223547</v>
      </c>
      <c r="J925" s="306">
        <f t="shared" ca="1" si="420"/>
        <v>847.0484485488912</v>
      </c>
      <c r="K925" s="307">
        <f t="shared" ca="1" si="421"/>
        <v>-8.5508190082589106</v>
      </c>
      <c r="L925" s="304">
        <f t="shared" ca="1" si="406"/>
        <v>847.09160702653378</v>
      </c>
      <c r="M925" s="306">
        <f t="shared" ca="1" si="422"/>
        <v>-1.5329000394985006</v>
      </c>
      <c r="N925" s="304">
        <f t="shared" ca="1" si="423"/>
        <v>-87.828702678701276</v>
      </c>
      <c r="P925" s="310">
        <f t="shared" ca="1" si="424"/>
        <v>23</v>
      </c>
      <c r="Q925" s="304">
        <f t="shared" ca="1" si="425"/>
        <v>0</v>
      </c>
      <c r="R925" s="306">
        <f t="shared" ca="1" si="426"/>
        <v>0</v>
      </c>
      <c r="S925" s="307">
        <f t="shared" ca="1" si="427"/>
        <v>4.5130000000000043</v>
      </c>
      <c r="T925" s="304">
        <f t="shared" ca="1" si="407"/>
        <v>44.272530000000046</v>
      </c>
      <c r="U925" s="311">
        <f t="shared" ca="1" si="408"/>
        <v>0</v>
      </c>
      <c r="V925" s="306">
        <f t="shared" ca="1" si="409"/>
        <v>1.2260479233586605</v>
      </c>
      <c r="W925" s="304">
        <f t="shared" ca="1" si="410"/>
        <v>44.658558086577891</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-9.2571282037662073E-2</v>
      </c>
      <c r="AH925" s="304">
        <f t="shared" ca="1" si="434"/>
        <v>-9.8955277878311687</v>
      </c>
    </row>
    <row r="926" spans="1:34" x14ac:dyDescent="0.2">
      <c r="A926" s="347">
        <f t="shared" ca="1" si="412"/>
        <v>1E-4</v>
      </c>
      <c r="B926" s="304">
        <f t="shared" ca="1" si="413"/>
        <v>42.33190000000139</v>
      </c>
      <c r="D926" s="306">
        <f t="shared" ca="1" si="414"/>
        <v>-0.37491435721652694</v>
      </c>
      <c r="E926" s="307">
        <f t="shared" ca="1" si="415"/>
        <v>7.8432131204808186E-2</v>
      </c>
      <c r="F926" s="304">
        <f t="shared" ca="1" si="416"/>
        <v>0.38303051373540697</v>
      </c>
      <c r="G926" s="306">
        <f t="shared" ca="1" si="417"/>
        <v>4.1386853705403084</v>
      </c>
      <c r="H926" s="307">
        <f t="shared" ca="1" si="418"/>
        <v>-109.15953577725091</v>
      </c>
      <c r="I926" s="304">
        <f t="shared" ca="1" si="419"/>
        <v>109.23796486433297</v>
      </c>
      <c r="J926" s="306">
        <f t="shared" ca="1" si="420"/>
        <v>847.0484485488912</v>
      </c>
      <c r="K926" s="307">
        <f t="shared" ca="1" si="421"/>
        <v>-8.5617349622287957</v>
      </c>
      <c r="L926" s="304">
        <f t="shared" ca="1" si="406"/>
        <v>847.09171728606043</v>
      </c>
      <c r="M926" s="306">
        <f t="shared" ca="1" si="422"/>
        <v>-1.532900379740652</v>
      </c>
      <c r="N926" s="304">
        <f t="shared" ca="1" si="423"/>
        <v>-87.828722173140562</v>
      </c>
      <c r="P926" s="310">
        <f t="shared" ca="1" si="424"/>
        <v>23</v>
      </c>
      <c r="Q926" s="304">
        <f t="shared" ca="1" si="425"/>
        <v>0</v>
      </c>
      <c r="R926" s="306">
        <f t="shared" ca="1" si="426"/>
        <v>0</v>
      </c>
      <c r="S926" s="307">
        <f t="shared" ca="1" si="427"/>
        <v>4.5130000000000043</v>
      </c>
      <c r="T926" s="304">
        <f t="shared" ca="1" si="407"/>
        <v>44.272530000000046</v>
      </c>
      <c r="U926" s="311">
        <f t="shared" ca="1" si="408"/>
        <v>0</v>
      </c>
      <c r="V926" s="306">
        <f t="shared" ca="1" si="409"/>
        <v>1.2260492617079057</v>
      </c>
      <c r="W926" s="304">
        <f t="shared" ca="1" si="410"/>
        <v>44.658599265971773</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-9.2580280348888877E-2</v>
      </c>
      <c r="AH926" s="304">
        <f t="shared" ca="1" si="434"/>
        <v>-9.895536912603113</v>
      </c>
    </row>
    <row r="927" spans="1:34" x14ac:dyDescent="0.2">
      <c r="A927" s="347">
        <f t="shared" ca="1" si="412"/>
        <v>1E-4</v>
      </c>
      <c r="B927" s="304">
        <f t="shared" ca="1" si="413"/>
        <v>42.332000000001393</v>
      </c>
      <c r="D927" s="306">
        <f t="shared" ca="1" si="414"/>
        <v>-0.37491133845830593</v>
      </c>
      <c r="E927" s="307">
        <f t="shared" ca="1" si="415"/>
        <v>7.8441376831159815E-2</v>
      </c>
      <c r="F927" s="304">
        <f t="shared" ca="1" si="416"/>
        <v>0.38302945226674989</v>
      </c>
      <c r="G927" s="306">
        <f t="shared" ca="1" si="417"/>
        <v>4.1386478794064629</v>
      </c>
      <c r="H927" s="307">
        <f t="shared" ca="1" si="418"/>
        <v>-109.15952793311322</v>
      </c>
      <c r="I927" s="304">
        <f t="shared" ca="1" si="419"/>
        <v>109.23795560541144</v>
      </c>
      <c r="J927" s="306">
        <f t="shared" ca="1" si="420"/>
        <v>847.0484485488912</v>
      </c>
      <c r="K927" s="307">
        <f t="shared" ca="1" si="421"/>
        <v>-8.5726509154143145</v>
      </c>
      <c r="L927" s="304">
        <f t="shared" ca="1" si="406"/>
        <v>847.09182768623202</v>
      </c>
      <c r="M927" s="306">
        <f t="shared" ca="1" si="422"/>
        <v>-1.5329007199797786</v>
      </c>
      <c r="N927" s="304">
        <f t="shared" ca="1" si="423"/>
        <v>-87.828741667406547</v>
      </c>
      <c r="P927" s="310">
        <f t="shared" ca="1" si="424"/>
        <v>23</v>
      </c>
      <c r="Q927" s="304">
        <f t="shared" ca="1" si="425"/>
        <v>0</v>
      </c>
      <c r="R927" s="306">
        <f t="shared" ca="1" si="426"/>
        <v>0</v>
      </c>
      <c r="S927" s="307">
        <f t="shared" ca="1" si="427"/>
        <v>4.5130000000000043</v>
      </c>
      <c r="T927" s="304">
        <f t="shared" ca="1" si="407"/>
        <v>44.272530000000046</v>
      </c>
      <c r="U927" s="311">
        <f t="shared" ca="1" si="408"/>
        <v>0</v>
      </c>
      <c r="V927" s="306">
        <f t="shared" ca="1" si="409"/>
        <v>1.2260506000585161</v>
      </c>
      <c r="W927" s="304">
        <f t="shared" ca="1" si="410"/>
        <v>44.658640444663781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-9.2589278506844508E-2</v>
      </c>
      <c r="AH927" s="304">
        <f t="shared" ca="1" si="434"/>
        <v>-9.8955460372195283</v>
      </c>
    </row>
    <row r="928" spans="1:34" x14ac:dyDescent="0.2">
      <c r="A928" s="347">
        <f t="shared" ca="1" si="412"/>
        <v>1E-4</v>
      </c>
      <c r="B928" s="304">
        <f t="shared" ca="1" si="413"/>
        <v>42.332100000001397</v>
      </c>
      <c r="D928" s="306">
        <f t="shared" ca="1" si="414"/>
        <v>-0.37490831971785421</v>
      </c>
      <c r="E928" s="307">
        <f t="shared" ca="1" si="415"/>
        <v>7.8450622300055173E-2</v>
      </c>
      <c r="F928" s="304">
        <f t="shared" ca="1" si="416"/>
        <v>0.38302839102725883</v>
      </c>
      <c r="G928" s="306">
        <f t="shared" ca="1" si="417"/>
        <v>4.1386103885744916</v>
      </c>
      <c r="H928" s="307">
        <f t="shared" ca="1" si="418"/>
        <v>-109.159520088051</v>
      </c>
      <c r="I928" s="304">
        <f t="shared" ca="1" si="419"/>
        <v>109.23794634559012</v>
      </c>
      <c r="J928" s="306">
        <f t="shared" ca="1" si="420"/>
        <v>847.0484485488912</v>
      </c>
      <c r="K928" s="307">
        <f t="shared" ca="1" si="421"/>
        <v>-8.5835668678153727</v>
      </c>
      <c r="L928" s="304">
        <f t="shared" ca="1" si="406"/>
        <v>847.09193822704856</v>
      </c>
      <c r="M928" s="306">
        <f t="shared" ca="1" si="422"/>
        <v>-1.532901060215881</v>
      </c>
      <c r="N928" s="304">
        <f t="shared" ca="1" si="423"/>
        <v>-87.828761161499244</v>
      </c>
      <c r="P928" s="310">
        <f t="shared" ca="1" si="424"/>
        <v>23</v>
      </c>
      <c r="Q928" s="304">
        <f t="shared" ca="1" si="425"/>
        <v>0</v>
      </c>
      <c r="R928" s="306">
        <f t="shared" ca="1" si="426"/>
        <v>0</v>
      </c>
      <c r="S928" s="307">
        <f t="shared" ca="1" si="427"/>
        <v>4.5130000000000043</v>
      </c>
      <c r="T928" s="304">
        <f t="shared" ca="1" si="407"/>
        <v>44.272530000000046</v>
      </c>
      <c r="U928" s="311">
        <f t="shared" ca="1" si="408"/>
        <v>0</v>
      </c>
      <c r="V928" s="306">
        <f t="shared" ca="1" si="409"/>
        <v>1.226051938410492</v>
      </c>
      <c r="W928" s="304">
        <f t="shared" ca="1" si="410"/>
        <v>44.658681622653944</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-9.2598276511537847E-2</v>
      </c>
      <c r="AH928" s="304">
        <f t="shared" ca="1" si="434"/>
        <v>-9.89555516168042</v>
      </c>
    </row>
    <row r="929" spans="1:34" x14ac:dyDescent="0.2">
      <c r="A929" s="347">
        <f t="shared" ca="1" si="412"/>
        <v>1E-4</v>
      </c>
      <c r="B929" s="304">
        <f t="shared" ca="1" si="413"/>
        <v>42.3322000000014</v>
      </c>
      <c r="D929" s="306">
        <f t="shared" ca="1" si="414"/>
        <v>-0.37490530099516778</v>
      </c>
      <c r="E929" s="307">
        <f t="shared" ca="1" si="415"/>
        <v>7.8459867611503142E-2</v>
      </c>
      <c r="F929" s="304">
        <f t="shared" ca="1" si="416"/>
        <v>0.38302733001692185</v>
      </c>
      <c r="G929" s="306">
        <f t="shared" ca="1" si="417"/>
        <v>4.1385728980443917</v>
      </c>
      <c r="H929" s="307">
        <f t="shared" ca="1" si="418"/>
        <v>-109.15951224206424</v>
      </c>
      <c r="I929" s="304">
        <f t="shared" ca="1" si="419"/>
        <v>109.237937084869</v>
      </c>
      <c r="J929" s="306">
        <f t="shared" ca="1" si="420"/>
        <v>847.0484485488912</v>
      </c>
      <c r="K929" s="307">
        <f t="shared" ca="1" si="421"/>
        <v>-8.5944828194318781</v>
      </c>
      <c r="L929" s="304">
        <f t="shared" ca="1" si="406"/>
        <v>847.0920489085097</v>
      </c>
      <c r="M929" s="306">
        <f t="shared" ca="1" si="422"/>
        <v>-1.5329014004489587</v>
      </c>
      <c r="N929" s="304">
        <f t="shared" ca="1" si="423"/>
        <v>-87.828780655418655</v>
      </c>
      <c r="P929" s="310">
        <f t="shared" ca="1" si="424"/>
        <v>23</v>
      </c>
      <c r="Q929" s="304">
        <f t="shared" ca="1" si="425"/>
        <v>0</v>
      </c>
      <c r="R929" s="306">
        <f t="shared" ca="1" si="426"/>
        <v>0</v>
      </c>
      <c r="S929" s="307">
        <f t="shared" ca="1" si="427"/>
        <v>4.5130000000000043</v>
      </c>
      <c r="T929" s="304">
        <f t="shared" ca="1" si="407"/>
        <v>44.272530000000046</v>
      </c>
      <c r="U929" s="311">
        <f t="shared" ca="1" si="408"/>
        <v>0</v>
      </c>
      <c r="V929" s="306">
        <f t="shared" ca="1" si="409"/>
        <v>1.2260532767638332</v>
      </c>
      <c r="W929" s="304">
        <f t="shared" ca="1" si="410"/>
        <v>44.658722799942225</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-9.2607274362974223E-2</v>
      </c>
      <c r="AH929" s="304">
        <f t="shared" ca="1" si="434"/>
        <v>-9.8955642859857971</v>
      </c>
    </row>
    <row r="930" spans="1:34" x14ac:dyDescent="0.2">
      <c r="A930" s="347">
        <f t="shared" ca="1" si="412"/>
        <v>1E-4</v>
      </c>
      <c r="B930" s="304">
        <f t="shared" ca="1" si="413"/>
        <v>42.332300000001403</v>
      </c>
      <c r="D930" s="306">
        <f t="shared" ca="1" si="414"/>
        <v>-0.37490228229025085</v>
      </c>
      <c r="E930" s="307">
        <f t="shared" ca="1" si="415"/>
        <v>7.8469112765494842E-2</v>
      </c>
      <c r="F930" s="304">
        <f t="shared" ca="1" si="416"/>
        <v>0.38302626923573124</v>
      </c>
      <c r="G930" s="306">
        <f t="shared" ca="1" si="417"/>
        <v>4.1385354078161622</v>
      </c>
      <c r="H930" s="307">
        <f t="shared" ca="1" si="418"/>
        <v>-109.15950439515296</v>
      </c>
      <c r="I930" s="304">
        <f t="shared" ca="1" si="419"/>
        <v>109.23792782324813</v>
      </c>
      <c r="J930" s="306">
        <f t="shared" ca="1" si="420"/>
        <v>847.0484485488912</v>
      </c>
      <c r="K930" s="307">
        <f t="shared" ca="1" si="421"/>
        <v>-8.6053987702637382</v>
      </c>
      <c r="L930" s="304">
        <f t="shared" ca="1" si="406"/>
        <v>847.09215973061566</v>
      </c>
      <c r="M930" s="306">
        <f t="shared" ca="1" si="422"/>
        <v>-1.5329017406790124</v>
      </c>
      <c r="N930" s="304">
        <f t="shared" ca="1" si="423"/>
        <v>-87.828800149164792</v>
      </c>
      <c r="P930" s="310">
        <f t="shared" ca="1" si="424"/>
        <v>23</v>
      </c>
      <c r="Q930" s="304">
        <f t="shared" ca="1" si="425"/>
        <v>0</v>
      </c>
      <c r="R930" s="306">
        <f t="shared" ca="1" si="426"/>
        <v>0</v>
      </c>
      <c r="S930" s="307">
        <f t="shared" ca="1" si="427"/>
        <v>4.5130000000000043</v>
      </c>
      <c r="T930" s="304">
        <f t="shared" ca="1" si="407"/>
        <v>44.272530000000046</v>
      </c>
      <c r="U930" s="311">
        <f t="shared" ca="1" si="408"/>
        <v>0</v>
      </c>
      <c r="V930" s="306">
        <f t="shared" ca="1" si="409"/>
        <v>1.2260546151185399</v>
      </c>
      <c r="W930" s="304">
        <f t="shared" ca="1" si="410"/>
        <v>44.658763976528689</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-9.2616272061144755E-2</v>
      </c>
      <c r="AH930" s="304">
        <f t="shared" ca="1" si="434"/>
        <v>-9.8955734101356487</v>
      </c>
    </row>
    <row r="931" spans="1:34" x14ac:dyDescent="0.2">
      <c r="A931" s="347">
        <f t="shared" ca="1" si="412"/>
        <v>1E-4</v>
      </c>
      <c r="B931" s="304">
        <f t="shared" ca="1" si="413"/>
        <v>42.332400000001407</v>
      </c>
      <c r="D931" s="306">
        <f t="shared" ca="1" si="414"/>
        <v>-0.37489926360309783</v>
      </c>
      <c r="E931" s="307">
        <f t="shared" ca="1" si="415"/>
        <v>7.8478357762046258E-2</v>
      </c>
      <c r="F931" s="304">
        <f t="shared" ca="1" si="416"/>
        <v>0.38302520868367496</v>
      </c>
      <c r="G931" s="306">
        <f t="shared" ca="1" si="417"/>
        <v>4.1384979178898016</v>
      </c>
      <c r="H931" s="307">
        <f t="shared" ca="1" si="418"/>
        <v>-109.15949654731719</v>
      </c>
      <c r="I931" s="304">
        <f t="shared" ca="1" si="419"/>
        <v>109.23791856072749</v>
      </c>
      <c r="J931" s="306">
        <f t="shared" ca="1" si="420"/>
        <v>847.0484485488912</v>
      </c>
      <c r="K931" s="307">
        <f t="shared" ca="1" si="421"/>
        <v>-8.6163147203108625</v>
      </c>
      <c r="L931" s="304">
        <f t="shared" ca="1" si="406"/>
        <v>847.092270693366</v>
      </c>
      <c r="M931" s="306">
        <f t="shared" ca="1" si="422"/>
        <v>-1.5329020809060414</v>
      </c>
      <c r="N931" s="304">
        <f t="shared" ca="1" si="423"/>
        <v>-87.828819642737628</v>
      </c>
      <c r="P931" s="310">
        <f t="shared" ca="1" si="424"/>
        <v>23</v>
      </c>
      <c r="Q931" s="304">
        <f t="shared" ca="1" si="425"/>
        <v>0</v>
      </c>
      <c r="R931" s="306">
        <f t="shared" ca="1" si="426"/>
        <v>0</v>
      </c>
      <c r="S931" s="307">
        <f t="shared" ca="1" si="427"/>
        <v>4.5130000000000043</v>
      </c>
      <c r="T931" s="304">
        <f t="shared" ca="1" si="407"/>
        <v>44.272530000000046</v>
      </c>
      <c r="U931" s="311">
        <f t="shared" ca="1" si="408"/>
        <v>0</v>
      </c>
      <c r="V931" s="306">
        <f t="shared" ca="1" si="409"/>
        <v>1.2260559534746116</v>
      </c>
      <c r="W931" s="304">
        <f t="shared" ca="1" si="410"/>
        <v>44.658805152413294</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-9.2625269606063654E-2</v>
      </c>
      <c r="AH931" s="304">
        <f t="shared" ca="1" si="434"/>
        <v>-9.895582534129991</v>
      </c>
    </row>
    <row r="932" spans="1:34" x14ac:dyDescent="0.2">
      <c r="A932" s="347">
        <f t="shared" ca="1" si="412"/>
        <v>1E-4</v>
      </c>
      <c r="B932" s="304">
        <f t="shared" ca="1" si="413"/>
        <v>42.33250000000141</v>
      </c>
      <c r="D932" s="306">
        <f t="shared" ca="1" si="414"/>
        <v>-0.37489624493371515</v>
      </c>
      <c r="E932" s="307">
        <f t="shared" ca="1" si="415"/>
        <v>7.8487602601144957E-2</v>
      </c>
      <c r="F932" s="304">
        <f t="shared" ca="1" si="416"/>
        <v>0.38302414836074683</v>
      </c>
      <c r="G932" s="306">
        <f t="shared" ca="1" si="417"/>
        <v>4.1384604282653079</v>
      </c>
      <c r="H932" s="307">
        <f t="shared" ca="1" si="418"/>
        <v>-109.15948869855693</v>
      </c>
      <c r="I932" s="304">
        <f t="shared" ca="1" si="419"/>
        <v>109.23790929730711</v>
      </c>
      <c r="J932" s="306">
        <f t="shared" ca="1" si="420"/>
        <v>847.0484485488912</v>
      </c>
      <c r="K932" s="307">
        <f t="shared" ca="1" si="421"/>
        <v>-8.6272306695731569</v>
      </c>
      <c r="L932" s="304">
        <f t="shared" ca="1" si="406"/>
        <v>847.09238179676106</v>
      </c>
      <c r="M932" s="306">
        <f t="shared" ca="1" si="422"/>
        <v>-1.5329024211300464</v>
      </c>
      <c r="N932" s="304">
        <f t="shared" ca="1" si="423"/>
        <v>-87.828839136137205</v>
      </c>
      <c r="P932" s="310">
        <f t="shared" ca="1" si="424"/>
        <v>23</v>
      </c>
      <c r="Q932" s="304">
        <f t="shared" ca="1" si="425"/>
        <v>0</v>
      </c>
      <c r="R932" s="306">
        <f t="shared" ca="1" si="426"/>
        <v>0</v>
      </c>
      <c r="S932" s="307">
        <f t="shared" ca="1" si="427"/>
        <v>4.5130000000000043</v>
      </c>
      <c r="T932" s="304">
        <f t="shared" ca="1" si="407"/>
        <v>44.272530000000046</v>
      </c>
      <c r="U932" s="311">
        <f t="shared" ca="1" si="408"/>
        <v>0</v>
      </c>
      <c r="V932" s="306">
        <f t="shared" ca="1" si="409"/>
        <v>1.2260572918320487</v>
      </c>
      <c r="W932" s="304">
        <f t="shared" ca="1" si="410"/>
        <v>44.658846327596066</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-9.2634266997722037E-2</v>
      </c>
      <c r="AH932" s="304">
        <f t="shared" ca="1" si="434"/>
        <v>-9.8955916579688132</v>
      </c>
    </row>
    <row r="933" spans="1:34" x14ac:dyDescent="0.2">
      <c r="A933" s="347">
        <f t="shared" ca="1" si="412"/>
        <v>1E-4</v>
      </c>
      <c r="B933" s="304">
        <f t="shared" ca="1" si="413"/>
        <v>42.332600000001413</v>
      </c>
      <c r="D933" s="306">
        <f t="shared" ca="1" si="414"/>
        <v>-0.37489322628209648</v>
      </c>
      <c r="E933" s="307">
        <f t="shared" ca="1" si="415"/>
        <v>7.849684728279982E-2</v>
      </c>
      <c r="F933" s="304">
        <f t="shared" ca="1" si="416"/>
        <v>0.38302308826693254</v>
      </c>
      <c r="G933" s="306">
        <f t="shared" ca="1" si="417"/>
        <v>4.1384229389426794</v>
      </c>
      <c r="H933" s="307">
        <f t="shared" ca="1" si="418"/>
        <v>-109.15948084887219</v>
      </c>
      <c r="I933" s="304">
        <f t="shared" ca="1" si="419"/>
        <v>109.23790003298701</v>
      </c>
      <c r="J933" s="306">
        <f t="shared" ca="1" si="420"/>
        <v>847.0484485488912</v>
      </c>
      <c r="K933" s="307">
        <f t="shared" ca="1" si="421"/>
        <v>-8.6381466180505289</v>
      </c>
      <c r="L933" s="304">
        <f t="shared" ca="1" si="406"/>
        <v>847.09249304080038</v>
      </c>
      <c r="M933" s="306">
        <f t="shared" ca="1" si="422"/>
        <v>-1.5329027613510269</v>
      </c>
      <c r="N933" s="304">
        <f t="shared" ca="1" si="423"/>
        <v>-87.828858629363481</v>
      </c>
      <c r="P933" s="310">
        <f t="shared" ca="1" si="424"/>
        <v>23</v>
      </c>
      <c r="Q933" s="304">
        <f t="shared" ca="1" si="425"/>
        <v>0</v>
      </c>
      <c r="R933" s="306">
        <f t="shared" ca="1" si="426"/>
        <v>0</v>
      </c>
      <c r="S933" s="307">
        <f t="shared" ca="1" si="427"/>
        <v>4.5130000000000043</v>
      </c>
      <c r="T933" s="304">
        <f t="shared" ca="1" si="407"/>
        <v>44.272530000000046</v>
      </c>
      <c r="U933" s="311">
        <f t="shared" ca="1" si="408"/>
        <v>0</v>
      </c>
      <c r="V933" s="306">
        <f t="shared" ca="1" si="409"/>
        <v>1.2260586301908514</v>
      </c>
      <c r="W933" s="304">
        <f t="shared" ca="1" si="410"/>
        <v>44.658887502077036</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-9.2643264236123457E-2</v>
      </c>
      <c r="AH933" s="304">
        <f t="shared" ca="1" si="434"/>
        <v>-9.8956007816521208</v>
      </c>
    </row>
    <row r="934" spans="1:34" x14ac:dyDescent="0.2">
      <c r="A934" s="347">
        <f t="shared" ca="1" si="412"/>
        <v>1E-4</v>
      </c>
      <c r="B934" s="304">
        <f t="shared" ca="1" si="413"/>
        <v>42.332700000001417</v>
      </c>
      <c r="D934" s="306">
        <f t="shared" ca="1" si="414"/>
        <v>-0.37489020764824693</v>
      </c>
      <c r="E934" s="307">
        <f t="shared" ca="1" si="415"/>
        <v>7.85060918070144E-2</v>
      </c>
      <c r="F934" s="304">
        <f t="shared" ca="1" si="416"/>
        <v>0.38302202840222788</v>
      </c>
      <c r="G934" s="306">
        <f t="shared" ca="1" si="417"/>
        <v>4.1383854499219144</v>
      </c>
      <c r="H934" s="307">
        <f t="shared" ca="1" si="418"/>
        <v>-109.15947299826301</v>
      </c>
      <c r="I934" s="304">
        <f t="shared" ca="1" si="419"/>
        <v>109.23789076776718</v>
      </c>
      <c r="J934" s="306">
        <f t="shared" ca="1" si="420"/>
        <v>847.0484485488912</v>
      </c>
      <c r="K934" s="307">
        <f t="shared" ca="1" si="421"/>
        <v>-8.6490625657428861</v>
      </c>
      <c r="L934" s="304">
        <f t="shared" ca="1" si="406"/>
        <v>847.09260442548407</v>
      </c>
      <c r="M934" s="306">
        <f t="shared" ca="1" si="422"/>
        <v>-1.5329031015689831</v>
      </c>
      <c r="N934" s="304">
        <f t="shared" ca="1" si="423"/>
        <v>-87.828878122416498</v>
      </c>
      <c r="P934" s="310">
        <f t="shared" ca="1" si="424"/>
        <v>23</v>
      </c>
      <c r="Q934" s="304">
        <f t="shared" ca="1" si="425"/>
        <v>0</v>
      </c>
      <c r="R934" s="306">
        <f t="shared" ca="1" si="426"/>
        <v>0</v>
      </c>
      <c r="S934" s="307">
        <f t="shared" ca="1" si="427"/>
        <v>4.5130000000000043</v>
      </c>
      <c r="T934" s="304">
        <f t="shared" ca="1" si="407"/>
        <v>44.272530000000046</v>
      </c>
      <c r="U934" s="311">
        <f t="shared" ca="1" si="408"/>
        <v>0</v>
      </c>
      <c r="V934" s="306">
        <f t="shared" ca="1" si="409"/>
        <v>1.2260599685510194</v>
      </c>
      <c r="W934" s="304">
        <f t="shared" ca="1" si="410"/>
        <v>44.658928675856181</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-9.2652261321278573E-2</v>
      </c>
      <c r="AH934" s="304">
        <f t="shared" ca="1" si="434"/>
        <v>-9.8956099051799224</v>
      </c>
    </row>
    <row r="935" spans="1:34" x14ac:dyDescent="0.2">
      <c r="A935" s="347">
        <f t="shared" ca="1" si="412"/>
        <v>1E-4</v>
      </c>
      <c r="B935" s="304">
        <f t="shared" ca="1" si="413"/>
        <v>42.33280000000142</v>
      </c>
      <c r="D935" s="306">
        <f t="shared" ca="1" si="414"/>
        <v>-0.37488718903216439</v>
      </c>
      <c r="E935" s="307">
        <f t="shared" ca="1" si="415"/>
        <v>7.8515336173788697E-2</v>
      </c>
      <c r="F935" s="304">
        <f t="shared" ca="1" si="416"/>
        <v>0.3830209687666209</v>
      </c>
      <c r="G935" s="306">
        <f t="shared" ca="1" si="417"/>
        <v>4.138347961203011</v>
      </c>
      <c r="H935" s="307">
        <f t="shared" ca="1" si="418"/>
        <v>-109.15946514672939</v>
      </c>
      <c r="I935" s="304">
        <f t="shared" ca="1" si="419"/>
        <v>109.23788150164768</v>
      </c>
      <c r="J935" s="306">
        <f t="shared" ca="1" si="420"/>
        <v>847.0484485488912</v>
      </c>
      <c r="K935" s="307">
        <f t="shared" ca="1" si="421"/>
        <v>-8.6599785126501363</v>
      </c>
      <c r="L935" s="304">
        <f t="shared" ca="1" si="406"/>
        <v>847.09271595081202</v>
      </c>
      <c r="M935" s="306">
        <f t="shared" ca="1" si="422"/>
        <v>-1.5329034417839151</v>
      </c>
      <c r="N935" s="304">
        <f t="shared" ca="1" si="423"/>
        <v>-87.828897615296228</v>
      </c>
      <c r="P935" s="310">
        <f t="shared" ca="1" si="424"/>
        <v>23</v>
      </c>
      <c r="Q935" s="304">
        <f t="shared" ca="1" si="425"/>
        <v>0</v>
      </c>
      <c r="R935" s="306">
        <f t="shared" ca="1" si="426"/>
        <v>0</v>
      </c>
      <c r="S935" s="307">
        <f t="shared" ca="1" si="427"/>
        <v>4.5130000000000043</v>
      </c>
      <c r="T935" s="304">
        <f t="shared" ca="1" si="407"/>
        <v>44.272530000000046</v>
      </c>
      <c r="U935" s="311">
        <f t="shared" ca="1" si="408"/>
        <v>0</v>
      </c>
      <c r="V935" s="306">
        <f t="shared" ca="1" si="409"/>
        <v>1.2260613069125526</v>
      </c>
      <c r="W935" s="304">
        <f t="shared" ca="1" si="410"/>
        <v>44.658969848933545</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-9.2661258253180279E-2</v>
      </c>
      <c r="AH935" s="304">
        <f t="shared" ca="1" si="434"/>
        <v>-9.895619028552213</v>
      </c>
    </row>
    <row r="936" spans="1:34" x14ac:dyDescent="0.2">
      <c r="A936" s="347">
        <f t="shared" ca="1" si="412"/>
        <v>1E-4</v>
      </c>
      <c r="B936" s="304">
        <f t="shared" ca="1" si="413"/>
        <v>42.332900000001423</v>
      </c>
      <c r="D936" s="306">
        <f t="shared" ca="1" si="414"/>
        <v>-0.37488417043384931</v>
      </c>
      <c r="E936" s="307">
        <f t="shared" ca="1" si="415"/>
        <v>7.852458038312804E-2</v>
      </c>
      <c r="F936" s="304">
        <f t="shared" ca="1" si="416"/>
        <v>0.38301990936010327</v>
      </c>
      <c r="G936" s="306">
        <f t="shared" ca="1" si="417"/>
        <v>4.1383104727859674</v>
      </c>
      <c r="H936" s="307">
        <f t="shared" ca="1" si="418"/>
        <v>-109.15945729427135</v>
      </c>
      <c r="I936" s="304">
        <f t="shared" ca="1" si="419"/>
        <v>109.2378722346285</v>
      </c>
      <c r="J936" s="306">
        <f t="shared" ca="1" si="420"/>
        <v>847.0484485488912</v>
      </c>
      <c r="K936" s="307">
        <f t="shared" ca="1" si="421"/>
        <v>-8.670894458772187</v>
      </c>
      <c r="L936" s="304">
        <f t="shared" ca="1" si="406"/>
        <v>847.09282761678412</v>
      </c>
      <c r="M936" s="306">
        <f t="shared" ca="1" si="422"/>
        <v>-1.5329037819958229</v>
      </c>
      <c r="N936" s="304">
        <f t="shared" ca="1" si="423"/>
        <v>-87.828917108002685</v>
      </c>
      <c r="P936" s="310">
        <f t="shared" ca="1" si="424"/>
        <v>23</v>
      </c>
      <c r="Q936" s="304">
        <f t="shared" ca="1" si="425"/>
        <v>0</v>
      </c>
      <c r="R936" s="306">
        <f t="shared" ca="1" si="426"/>
        <v>0</v>
      </c>
      <c r="S936" s="307">
        <f t="shared" ca="1" si="427"/>
        <v>4.5130000000000043</v>
      </c>
      <c r="T936" s="304">
        <f t="shared" ca="1" si="407"/>
        <v>44.272530000000046</v>
      </c>
      <c r="U936" s="311">
        <f t="shared" ca="1" si="408"/>
        <v>0</v>
      </c>
      <c r="V936" s="306">
        <f t="shared" ca="1" si="409"/>
        <v>1.2260626452754513</v>
      </c>
      <c r="W936" s="304">
        <f t="shared" ca="1" si="410"/>
        <v>44.659011021309134</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-9.2670255031839233E-2</v>
      </c>
      <c r="AH936" s="304">
        <f t="shared" ca="1" si="434"/>
        <v>-9.8956281517690012</v>
      </c>
    </row>
    <row r="937" spans="1:34" x14ac:dyDescent="0.2">
      <c r="A937" s="347">
        <f t="shared" ca="1" si="412"/>
        <v>1E-4</v>
      </c>
      <c r="B937" s="304">
        <f t="shared" ca="1" si="413"/>
        <v>42.333000000001427</v>
      </c>
      <c r="D937" s="306">
        <f t="shared" ca="1" si="414"/>
        <v>-0.37488115185330206</v>
      </c>
      <c r="E937" s="307">
        <f t="shared" ca="1" si="415"/>
        <v>7.8533824435034205E-2</v>
      </c>
      <c r="F937" s="304">
        <f t="shared" ca="1" si="416"/>
        <v>0.38301885018266568</v>
      </c>
      <c r="G937" s="306">
        <f t="shared" ca="1" si="417"/>
        <v>4.138272984670782</v>
      </c>
      <c r="H937" s="307">
        <f t="shared" ca="1" si="418"/>
        <v>-109.15944944088891</v>
      </c>
      <c r="I937" s="304">
        <f t="shared" ca="1" si="419"/>
        <v>109.23786296670966</v>
      </c>
      <c r="J937" s="306">
        <f t="shared" ca="1" si="420"/>
        <v>847.0484485488912</v>
      </c>
      <c r="K937" s="307">
        <f t="shared" ca="1" si="421"/>
        <v>-8.6818104041089459</v>
      </c>
      <c r="L937" s="304">
        <f t="shared" ca="1" si="406"/>
        <v>847.09293942340025</v>
      </c>
      <c r="M937" s="306">
        <f t="shared" ca="1" si="422"/>
        <v>-1.5329041222047064</v>
      </c>
      <c r="N937" s="304">
        <f t="shared" ca="1" si="423"/>
        <v>-87.828936600535854</v>
      </c>
      <c r="P937" s="310">
        <f t="shared" ca="1" si="424"/>
        <v>23</v>
      </c>
      <c r="Q937" s="304">
        <f t="shared" ca="1" si="425"/>
        <v>0</v>
      </c>
      <c r="R937" s="306">
        <f t="shared" ca="1" si="426"/>
        <v>0</v>
      </c>
      <c r="S937" s="307">
        <f t="shared" ca="1" si="427"/>
        <v>4.5130000000000043</v>
      </c>
      <c r="T937" s="304">
        <f t="shared" ca="1" si="407"/>
        <v>44.272530000000046</v>
      </c>
      <c r="U937" s="311">
        <f t="shared" ca="1" si="408"/>
        <v>0</v>
      </c>
      <c r="V937" s="306">
        <f t="shared" ca="1" si="409"/>
        <v>1.2260639836397151</v>
      </c>
      <c r="W937" s="304">
        <f t="shared" ca="1" si="410"/>
        <v>44.659052192982934</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-9.2679251657257211E-2</v>
      </c>
      <c r="AH937" s="304">
        <f t="shared" ca="1" si="434"/>
        <v>-9.895637274830289</v>
      </c>
    </row>
    <row r="938" spans="1:34" x14ac:dyDescent="0.2">
      <c r="A938" s="347">
        <f t="shared" ca="1" si="412"/>
        <v>1E-4</v>
      </c>
      <c r="B938" s="304">
        <f t="shared" ca="1" si="413"/>
        <v>42.33310000000143</v>
      </c>
      <c r="D938" s="306">
        <f t="shared" ca="1" si="414"/>
        <v>-0.37487813329052272</v>
      </c>
      <c r="E938" s="307">
        <f t="shared" ca="1" si="415"/>
        <v>7.854306832950364E-2</v>
      </c>
      <c r="F938" s="304">
        <f t="shared" ca="1" si="416"/>
        <v>0.38301779123429763</v>
      </c>
      <c r="G938" s="306">
        <f t="shared" ca="1" si="417"/>
        <v>4.1382354968574528</v>
      </c>
      <c r="H938" s="307">
        <f t="shared" ca="1" si="418"/>
        <v>-109.15944158658208</v>
      </c>
      <c r="I938" s="304">
        <f t="shared" ca="1" si="419"/>
        <v>109.23785369789117</v>
      </c>
      <c r="J938" s="306">
        <f t="shared" ca="1" si="420"/>
        <v>847.0484485488912</v>
      </c>
      <c r="K938" s="307">
        <f t="shared" ca="1" si="421"/>
        <v>-8.6927263486603188</v>
      </c>
      <c r="L938" s="304">
        <f t="shared" ca="1" si="406"/>
        <v>847.09305137066042</v>
      </c>
      <c r="M938" s="306">
        <f t="shared" ca="1" si="422"/>
        <v>-1.5329044624105659</v>
      </c>
      <c r="N938" s="304">
        <f t="shared" ca="1" si="423"/>
        <v>-87.828956092895766</v>
      </c>
      <c r="P938" s="310">
        <f t="shared" ca="1" si="424"/>
        <v>23</v>
      </c>
      <c r="Q938" s="304">
        <f t="shared" ca="1" si="425"/>
        <v>0</v>
      </c>
      <c r="R938" s="306">
        <f t="shared" ca="1" si="426"/>
        <v>0</v>
      </c>
      <c r="S938" s="307">
        <f t="shared" ca="1" si="427"/>
        <v>4.5130000000000043</v>
      </c>
      <c r="T938" s="304">
        <f t="shared" ca="1" si="407"/>
        <v>44.272530000000046</v>
      </c>
      <c r="U938" s="311">
        <f t="shared" ca="1" si="408"/>
        <v>0</v>
      </c>
      <c r="V938" s="306">
        <f t="shared" ca="1" si="409"/>
        <v>1.2260653220053443</v>
      </c>
      <c r="W938" s="304">
        <f t="shared" ca="1" si="410"/>
        <v>44.65909336395498</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-9.2688248129427109E-2</v>
      </c>
      <c r="AH938" s="304">
        <f t="shared" ca="1" si="434"/>
        <v>-9.8956463977360709</v>
      </c>
    </row>
    <row r="939" spans="1:34" x14ac:dyDescent="0.2">
      <c r="A939" s="347">
        <f t="shared" ca="1" si="412"/>
        <v>1E-4</v>
      </c>
      <c r="B939" s="304">
        <f t="shared" ca="1" si="413"/>
        <v>42.333200000001433</v>
      </c>
      <c r="D939" s="306">
        <f t="shared" ca="1" si="414"/>
        <v>-0.37487511474550966</v>
      </c>
      <c r="E939" s="307">
        <f t="shared" ca="1" si="415"/>
        <v>7.855231206654878E-2</v>
      </c>
      <c r="F939" s="304">
        <f t="shared" ca="1" si="416"/>
        <v>0.38301673251499013</v>
      </c>
      <c r="G939" s="306">
        <f t="shared" ca="1" si="417"/>
        <v>4.1381980093459783</v>
      </c>
      <c r="H939" s="307">
        <f t="shared" ca="1" si="418"/>
        <v>-109.15943373135087</v>
      </c>
      <c r="I939" s="304">
        <f t="shared" ca="1" si="419"/>
        <v>109.23784442817305</v>
      </c>
      <c r="J939" s="306">
        <f t="shared" ca="1" si="420"/>
        <v>847.0484485488912</v>
      </c>
      <c r="K939" s="307">
        <f t="shared" ca="1" si="421"/>
        <v>-8.7036422924262151</v>
      </c>
      <c r="L939" s="304">
        <f t="shared" ca="1" si="406"/>
        <v>847.09316345856439</v>
      </c>
      <c r="M939" s="306">
        <f t="shared" ca="1" si="422"/>
        <v>-1.5329048026134013</v>
      </c>
      <c r="N939" s="304">
        <f t="shared" ca="1" si="423"/>
        <v>-87.828975585082418</v>
      </c>
      <c r="P939" s="310">
        <f t="shared" ca="1" si="424"/>
        <v>23</v>
      </c>
      <c r="Q939" s="304">
        <f t="shared" ca="1" si="425"/>
        <v>0</v>
      </c>
      <c r="R939" s="306">
        <f t="shared" ca="1" si="426"/>
        <v>0</v>
      </c>
      <c r="S939" s="307">
        <f t="shared" ca="1" si="427"/>
        <v>4.5130000000000043</v>
      </c>
      <c r="T939" s="304">
        <f t="shared" ca="1" si="407"/>
        <v>44.272530000000046</v>
      </c>
      <c r="U939" s="311">
        <f t="shared" ca="1" si="408"/>
        <v>0</v>
      </c>
      <c r="V939" s="306">
        <f t="shared" ca="1" si="409"/>
        <v>1.2260666603723385</v>
      </c>
      <c r="W939" s="304">
        <f t="shared" ca="1" si="410"/>
        <v>44.659134534225252</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-9.2697244448363136E-2</v>
      </c>
      <c r="AH939" s="304">
        <f t="shared" ca="1" si="434"/>
        <v>-9.8956555204863594</v>
      </c>
    </row>
    <row r="940" spans="1:34" x14ac:dyDescent="0.2">
      <c r="A940" s="347">
        <f t="shared" ca="1" si="412"/>
        <v>1E-4</v>
      </c>
      <c r="B940" s="304">
        <f t="shared" ca="1" si="413"/>
        <v>42.333300000001437</v>
      </c>
      <c r="D940" s="306">
        <f t="shared" ca="1" si="414"/>
        <v>-0.37487209621826301</v>
      </c>
      <c r="E940" s="307">
        <f t="shared" ca="1" si="415"/>
        <v>7.8561555646160741E-2</v>
      </c>
      <c r="F940" s="304">
        <f t="shared" ca="1" si="416"/>
        <v>0.38301567402473158</v>
      </c>
      <c r="G940" s="306">
        <f t="shared" ca="1" si="417"/>
        <v>4.1381605221363564</v>
      </c>
      <c r="H940" s="307">
        <f t="shared" ca="1" si="418"/>
        <v>-109.15942587519531</v>
      </c>
      <c r="I940" s="304">
        <f t="shared" ca="1" si="419"/>
        <v>109.23783515755531</v>
      </c>
      <c r="J940" s="306">
        <f t="shared" ca="1" si="420"/>
        <v>847.0484485488912</v>
      </c>
      <c r="K940" s="307">
        <f t="shared" ca="1" si="421"/>
        <v>-8.7145582354065425</v>
      </c>
      <c r="L940" s="304">
        <f t="shared" ca="1" si="406"/>
        <v>847.09327568711217</v>
      </c>
      <c r="M940" s="306">
        <f t="shared" ca="1" si="422"/>
        <v>-1.5329051428132126</v>
      </c>
      <c r="N940" s="304">
        <f t="shared" ca="1" si="423"/>
        <v>-87.828995077095797</v>
      </c>
      <c r="P940" s="310">
        <f t="shared" ca="1" si="424"/>
        <v>23</v>
      </c>
      <c r="Q940" s="304">
        <f t="shared" ca="1" si="425"/>
        <v>0</v>
      </c>
      <c r="R940" s="306">
        <f t="shared" ca="1" si="426"/>
        <v>0</v>
      </c>
      <c r="S940" s="307">
        <f t="shared" ca="1" si="427"/>
        <v>4.5130000000000043</v>
      </c>
      <c r="T940" s="304">
        <f t="shared" ca="1" si="407"/>
        <v>44.272530000000046</v>
      </c>
      <c r="U940" s="311">
        <f t="shared" ca="1" si="408"/>
        <v>0</v>
      </c>
      <c r="V940" s="306">
        <f t="shared" ca="1" si="409"/>
        <v>1.2260679987406984</v>
      </c>
      <c r="W940" s="304">
        <f t="shared" ca="1" si="410"/>
        <v>44.659175703793785</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-9.2706240614052859E-2</v>
      </c>
      <c r="AH940" s="304">
        <f t="shared" ca="1" si="434"/>
        <v>-9.8956646430811457</v>
      </c>
    </row>
    <row r="941" spans="1:34" x14ac:dyDescent="0.2">
      <c r="A941" s="347">
        <f t="shared" ca="1" si="412"/>
        <v>1E-4</v>
      </c>
      <c r="B941" s="304">
        <f t="shared" ca="1" si="413"/>
        <v>42.33340000000144</v>
      </c>
      <c r="D941" s="306">
        <f t="shared" ca="1" si="414"/>
        <v>-0.37486907770878541</v>
      </c>
      <c r="E941" s="307">
        <f t="shared" ca="1" si="415"/>
        <v>7.8570799068346631E-2</v>
      </c>
      <c r="F941" s="304">
        <f t="shared" ca="1" si="416"/>
        <v>0.38301461576351614</v>
      </c>
      <c r="G941" s="306">
        <f t="shared" ca="1" si="417"/>
        <v>4.1381230352285856</v>
      </c>
      <c r="H941" s="307">
        <f t="shared" ca="1" si="418"/>
        <v>-109.1594180181154</v>
      </c>
      <c r="I941" s="304">
        <f t="shared" ca="1" si="419"/>
        <v>109.23782588603798</v>
      </c>
      <c r="J941" s="306">
        <f t="shared" ca="1" si="420"/>
        <v>847.0484485488912</v>
      </c>
      <c r="K941" s="307">
        <f t="shared" ca="1" si="421"/>
        <v>-8.7254741776012086</v>
      </c>
      <c r="L941" s="304">
        <f t="shared" ca="1" si="406"/>
        <v>847.09338805630375</v>
      </c>
      <c r="M941" s="306">
        <f t="shared" ca="1" si="422"/>
        <v>-1.5329054830099997</v>
      </c>
      <c r="N941" s="304">
        <f t="shared" ca="1" si="423"/>
        <v>-87.829014568935904</v>
      </c>
      <c r="P941" s="310">
        <f t="shared" ca="1" si="424"/>
        <v>23</v>
      </c>
      <c r="Q941" s="304">
        <f t="shared" ca="1" si="425"/>
        <v>0</v>
      </c>
      <c r="R941" s="306">
        <f t="shared" ca="1" si="426"/>
        <v>0</v>
      </c>
      <c r="S941" s="307">
        <f t="shared" ca="1" si="427"/>
        <v>4.5130000000000043</v>
      </c>
      <c r="T941" s="304">
        <f t="shared" ca="1" si="407"/>
        <v>44.272530000000046</v>
      </c>
      <c r="U941" s="311">
        <f t="shared" ca="1" si="408"/>
        <v>0</v>
      </c>
      <c r="V941" s="306">
        <f t="shared" ca="1" si="409"/>
        <v>1.2260693371104234</v>
      </c>
      <c r="W941" s="304">
        <f t="shared" ca="1" si="410"/>
        <v>44.659216872660608</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-9.2715236626508712E-2</v>
      </c>
      <c r="AH941" s="304">
        <f t="shared" ca="1" si="434"/>
        <v>-9.8956737655204385</v>
      </c>
    </row>
    <row r="942" spans="1:34" x14ac:dyDescent="0.2">
      <c r="A942" s="347">
        <f t="shared" ca="1" si="412"/>
        <v>1E-4</v>
      </c>
      <c r="B942" s="304">
        <f t="shared" ca="1" si="413"/>
        <v>42.333500000001443</v>
      </c>
      <c r="D942" s="306">
        <f t="shared" ca="1" si="414"/>
        <v>-0.37486605921707522</v>
      </c>
      <c r="E942" s="307">
        <f t="shared" ca="1" si="415"/>
        <v>7.8580042333118882E-2</v>
      </c>
      <c r="F942" s="304">
        <f t="shared" ca="1" si="416"/>
        <v>0.38301355773133478</v>
      </c>
      <c r="G942" s="306">
        <f t="shared" ca="1" si="417"/>
        <v>4.138085548622664</v>
      </c>
      <c r="H942" s="307">
        <f t="shared" ca="1" si="418"/>
        <v>-109.15941016011116</v>
      </c>
      <c r="I942" s="304">
        <f t="shared" ca="1" si="419"/>
        <v>109.23781661362104</v>
      </c>
      <c r="J942" s="306">
        <f t="shared" ca="1" si="420"/>
        <v>847.0484485488912</v>
      </c>
      <c r="K942" s="307">
        <f t="shared" ca="1" si="421"/>
        <v>-8.7363901190101192</v>
      </c>
      <c r="L942" s="304">
        <f t="shared" ca="1" si="406"/>
        <v>847.0935005661388</v>
      </c>
      <c r="M942" s="306">
        <f t="shared" ca="1" si="422"/>
        <v>-1.5329058232037629</v>
      </c>
      <c r="N942" s="304">
        <f t="shared" ca="1" si="423"/>
        <v>-87.829034060602751</v>
      </c>
      <c r="P942" s="310">
        <f t="shared" ca="1" si="424"/>
        <v>23</v>
      </c>
      <c r="Q942" s="304">
        <f t="shared" ca="1" si="425"/>
        <v>0</v>
      </c>
      <c r="R942" s="306">
        <f t="shared" ca="1" si="426"/>
        <v>0</v>
      </c>
      <c r="S942" s="307">
        <f t="shared" ca="1" si="427"/>
        <v>4.5130000000000043</v>
      </c>
      <c r="T942" s="304">
        <f t="shared" ca="1" si="407"/>
        <v>44.272530000000046</v>
      </c>
      <c r="U942" s="311">
        <f t="shared" ca="1" si="408"/>
        <v>0</v>
      </c>
      <c r="V942" s="306">
        <f t="shared" ca="1" si="409"/>
        <v>1.2260706754815138</v>
      </c>
      <c r="W942" s="304">
        <f t="shared" ca="1" si="410"/>
        <v>44.659258040825669</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-9.2724232485737801E-2</v>
      </c>
      <c r="AH942" s="304">
        <f t="shared" ca="1" si="434"/>
        <v>-9.8956828878042469</v>
      </c>
    </row>
    <row r="943" spans="1:34" x14ac:dyDescent="0.2">
      <c r="A943" s="347">
        <f t="shared" ca="1" si="412"/>
        <v>1E-4</v>
      </c>
      <c r="B943" s="304">
        <f t="shared" ca="1" si="413"/>
        <v>42.333600000001447</v>
      </c>
      <c r="D943" s="306">
        <f t="shared" ca="1" si="414"/>
        <v>-0.3748630407431322</v>
      </c>
      <c r="E943" s="307">
        <f t="shared" ca="1" si="415"/>
        <v>7.8589285440457957E-2</v>
      </c>
      <c r="F943" s="304">
        <f t="shared" ca="1" si="416"/>
        <v>0.38301249992817332</v>
      </c>
      <c r="G943" s="306">
        <f t="shared" ca="1" si="417"/>
        <v>4.1380480623185898</v>
      </c>
      <c r="H943" s="307">
        <f t="shared" ca="1" si="418"/>
        <v>-109.15940230118262</v>
      </c>
      <c r="I943" s="304">
        <f t="shared" ca="1" si="419"/>
        <v>109.23780734030454</v>
      </c>
      <c r="J943" s="306">
        <f t="shared" ca="1" si="420"/>
        <v>847.0484485488912</v>
      </c>
      <c r="K943" s="307">
        <f t="shared" ca="1" si="421"/>
        <v>-8.7473060596331838</v>
      </c>
      <c r="L943" s="304">
        <f t="shared" ca="1" si="406"/>
        <v>847.09361321661754</v>
      </c>
      <c r="M943" s="306">
        <f t="shared" ca="1" si="422"/>
        <v>-1.532906163394502</v>
      </c>
      <c r="N943" s="304">
        <f t="shared" ca="1" si="423"/>
        <v>-87.82905355209634</v>
      </c>
      <c r="P943" s="310">
        <f t="shared" ca="1" si="424"/>
        <v>23</v>
      </c>
      <c r="Q943" s="304">
        <f t="shared" ca="1" si="425"/>
        <v>0</v>
      </c>
      <c r="R943" s="306">
        <f t="shared" ca="1" si="426"/>
        <v>0</v>
      </c>
      <c r="S943" s="307">
        <f t="shared" ca="1" si="427"/>
        <v>4.5130000000000043</v>
      </c>
      <c r="T943" s="304">
        <f t="shared" ca="1" si="407"/>
        <v>44.272530000000046</v>
      </c>
      <c r="U943" s="311">
        <f t="shared" ca="1" si="408"/>
        <v>0</v>
      </c>
      <c r="V943" s="306">
        <f t="shared" ca="1" si="409"/>
        <v>1.2260720138539694</v>
      </c>
      <c r="W943" s="304">
        <f t="shared" ca="1" si="410"/>
        <v>44.659299208289028</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-9.273322819172769E-2</v>
      </c>
      <c r="AH943" s="304">
        <f t="shared" ca="1" si="434"/>
        <v>-9.8956920099325565</v>
      </c>
    </row>
    <row r="944" spans="1:34" x14ac:dyDescent="0.2">
      <c r="A944" s="347">
        <f t="shared" ca="1" si="412"/>
        <v>1E-4</v>
      </c>
      <c r="B944" s="304">
        <f t="shared" ca="1" si="413"/>
        <v>42.33370000000145</v>
      </c>
      <c r="D944" s="306">
        <f t="shared" ca="1" si="414"/>
        <v>-0.3748600222869572</v>
      </c>
      <c r="E944" s="307">
        <f t="shared" ca="1" si="415"/>
        <v>7.8598528390383393E-2</v>
      </c>
      <c r="F944" s="304">
        <f t="shared" ca="1" si="416"/>
        <v>0.38301144235402679</v>
      </c>
      <c r="G944" s="306">
        <f t="shared" ca="1" si="417"/>
        <v>4.1380105763163613</v>
      </c>
      <c r="H944" s="307">
        <f t="shared" ca="1" si="418"/>
        <v>-109.15939444132978</v>
      </c>
      <c r="I944" s="304">
        <f t="shared" ca="1" si="419"/>
        <v>109.23779806608849</v>
      </c>
      <c r="J944" s="306">
        <f t="shared" ca="1" si="420"/>
        <v>847.0484485488912</v>
      </c>
      <c r="K944" s="307">
        <f t="shared" ca="1" si="421"/>
        <v>-8.7582219994703099</v>
      </c>
      <c r="L944" s="304">
        <f t="shared" ca="1" si="406"/>
        <v>847.09372600773975</v>
      </c>
      <c r="M944" s="306">
        <f t="shared" ca="1" si="422"/>
        <v>-1.5329065035822171</v>
      </c>
      <c r="N944" s="304">
        <f t="shared" ca="1" si="423"/>
        <v>-87.829073043416656</v>
      </c>
      <c r="P944" s="310">
        <f t="shared" ca="1" si="424"/>
        <v>23</v>
      </c>
      <c r="Q944" s="304">
        <f t="shared" ca="1" si="425"/>
        <v>0</v>
      </c>
      <c r="R944" s="306">
        <f t="shared" ca="1" si="426"/>
        <v>0</v>
      </c>
      <c r="S944" s="307">
        <f t="shared" ca="1" si="427"/>
        <v>4.5130000000000043</v>
      </c>
      <c r="T944" s="304">
        <f t="shared" ca="1" si="407"/>
        <v>44.272530000000046</v>
      </c>
      <c r="U944" s="311">
        <f t="shared" ca="1" si="408"/>
        <v>0</v>
      </c>
      <c r="V944" s="306">
        <f t="shared" ca="1" si="409"/>
        <v>1.2260733522277898</v>
      </c>
      <c r="W944" s="304">
        <f t="shared" ca="1" si="410"/>
        <v>44.659340375050661</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-9.2742223744489038E-2</v>
      </c>
      <c r="AH944" s="304">
        <f t="shared" ca="1" si="434"/>
        <v>-9.8957011319053816</v>
      </c>
    </row>
    <row r="945" spans="1:34" x14ac:dyDescent="0.2">
      <c r="A945" s="347">
        <f t="shared" ca="1" si="412"/>
        <v>1E-4</v>
      </c>
      <c r="B945" s="304">
        <f t="shared" ca="1" si="413"/>
        <v>42.333800000001453</v>
      </c>
      <c r="D945" s="306">
        <f t="shared" ca="1" si="414"/>
        <v>-0.37485700384855003</v>
      </c>
      <c r="E945" s="307">
        <f t="shared" ca="1" si="415"/>
        <v>7.8607771182888087E-2</v>
      </c>
      <c r="F945" s="304">
        <f t="shared" ca="1" si="416"/>
        <v>0.38301038500888346</v>
      </c>
      <c r="G945" s="306">
        <f t="shared" ca="1" si="417"/>
        <v>4.1379730906159766</v>
      </c>
      <c r="H945" s="307">
        <f t="shared" ca="1" si="418"/>
        <v>-109.15938658055266</v>
      </c>
      <c r="I945" s="304">
        <f t="shared" ca="1" si="419"/>
        <v>109.2377887909729</v>
      </c>
      <c r="J945" s="306">
        <f t="shared" ca="1" si="420"/>
        <v>847.0484485488912</v>
      </c>
      <c r="K945" s="307">
        <f t="shared" ca="1" si="421"/>
        <v>-8.7691379385214034</v>
      </c>
      <c r="L945" s="304">
        <f t="shared" ca="1" si="406"/>
        <v>847.09383893950519</v>
      </c>
      <c r="M945" s="306">
        <f t="shared" ca="1" si="422"/>
        <v>-1.5329068437669084</v>
      </c>
      <c r="N945" s="304">
        <f t="shared" ca="1" si="423"/>
        <v>-87.829092534563713</v>
      </c>
      <c r="P945" s="310">
        <f t="shared" ca="1" si="424"/>
        <v>23</v>
      </c>
      <c r="Q945" s="304">
        <f t="shared" ca="1" si="425"/>
        <v>0</v>
      </c>
      <c r="R945" s="306">
        <f t="shared" ca="1" si="426"/>
        <v>0</v>
      </c>
      <c r="S945" s="307">
        <f t="shared" ca="1" si="427"/>
        <v>4.5130000000000043</v>
      </c>
      <c r="T945" s="304">
        <f t="shared" ca="1" si="407"/>
        <v>44.272530000000046</v>
      </c>
      <c r="U945" s="311">
        <f t="shared" ca="1" si="408"/>
        <v>0</v>
      </c>
      <c r="V945" s="306">
        <f t="shared" ca="1" si="409"/>
        <v>1.2260746906029758</v>
      </c>
      <c r="W945" s="304">
        <f t="shared" ca="1" si="410"/>
        <v>44.659381541110626</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-9.2751219144021846E-2</v>
      </c>
      <c r="AH945" s="304">
        <f t="shared" ca="1" si="434"/>
        <v>-9.8957102537227168</v>
      </c>
    </row>
    <row r="946" spans="1:34" x14ac:dyDescent="0.2">
      <c r="A946" s="347">
        <f t="shared" ca="1" si="412"/>
        <v>1E-4</v>
      </c>
      <c r="B946" s="304">
        <f t="shared" ca="1" si="413"/>
        <v>42.333900000001456</v>
      </c>
      <c r="D946" s="306">
        <f t="shared" ca="1" si="414"/>
        <v>-0.37485398542790949</v>
      </c>
      <c r="E946" s="307">
        <f t="shared" ca="1" si="415"/>
        <v>7.8617013817982695E-2</v>
      </c>
      <c r="F946" s="304">
        <f t="shared" ca="1" si="416"/>
        <v>0.38300932789273456</v>
      </c>
      <c r="G946" s="306">
        <f t="shared" ca="1" si="417"/>
        <v>4.1379356052174341</v>
      </c>
      <c r="H946" s="307">
        <f t="shared" ca="1" si="418"/>
        <v>-109.15937871885129</v>
      </c>
      <c r="I946" s="304">
        <f t="shared" ca="1" si="419"/>
        <v>109.23777951495778</v>
      </c>
      <c r="J946" s="306">
        <f t="shared" ca="1" si="420"/>
        <v>847.0484485488912</v>
      </c>
      <c r="K946" s="307">
        <f t="shared" ca="1" si="421"/>
        <v>-8.7800538767863738</v>
      </c>
      <c r="L946" s="304">
        <f t="shared" ca="1" si="406"/>
        <v>847.09395201191398</v>
      </c>
      <c r="M946" s="306">
        <f t="shared" ca="1" si="422"/>
        <v>-1.5329071839485757</v>
      </c>
      <c r="N946" s="304">
        <f t="shared" ca="1" si="423"/>
        <v>-87.829112025537526</v>
      </c>
      <c r="P946" s="310">
        <f t="shared" ca="1" si="424"/>
        <v>23</v>
      </c>
      <c r="Q946" s="304">
        <f t="shared" ca="1" si="425"/>
        <v>0</v>
      </c>
      <c r="R946" s="306">
        <f t="shared" ca="1" si="426"/>
        <v>0</v>
      </c>
      <c r="S946" s="307">
        <f t="shared" ca="1" si="427"/>
        <v>4.5130000000000043</v>
      </c>
      <c r="T946" s="304">
        <f t="shared" ca="1" si="407"/>
        <v>44.272530000000046</v>
      </c>
      <c r="U946" s="311">
        <f t="shared" ca="1" si="408"/>
        <v>0</v>
      </c>
      <c r="V946" s="306">
        <f t="shared" ca="1" si="409"/>
        <v>1.2260760289795274</v>
      </c>
      <c r="W946" s="304">
        <f t="shared" ca="1" si="410"/>
        <v>44.659422706468909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-9.2760214390334994E-2</v>
      </c>
      <c r="AH946" s="304">
        <f t="shared" ca="1" si="434"/>
        <v>-9.8957193753845747</v>
      </c>
    </row>
    <row r="947" spans="1:34" x14ac:dyDescent="0.2">
      <c r="A947" s="347">
        <f t="shared" ca="1" si="412"/>
        <v>1E-4</v>
      </c>
      <c r="B947" s="304">
        <f t="shared" ca="1" si="413"/>
        <v>42.33400000000146</v>
      </c>
      <c r="D947" s="306">
        <f t="shared" ca="1" si="414"/>
        <v>-0.37485096702503767</v>
      </c>
      <c r="E947" s="307">
        <f t="shared" ca="1" si="415"/>
        <v>7.8626256295665442E-2</v>
      </c>
      <c r="F947" s="304">
        <f t="shared" ca="1" si="416"/>
        <v>0.38300827100557183</v>
      </c>
      <c r="G947" s="306">
        <f t="shared" ca="1" si="417"/>
        <v>4.1378981201207319</v>
      </c>
      <c r="H947" s="307">
        <f t="shared" ca="1" si="418"/>
        <v>-109.15937085622566</v>
      </c>
      <c r="I947" s="304">
        <f t="shared" ca="1" si="419"/>
        <v>109.23777023804315</v>
      </c>
      <c r="J947" s="306">
        <f t="shared" ca="1" si="420"/>
        <v>847.0484485488912</v>
      </c>
      <c r="K947" s="307">
        <f t="shared" ca="1" si="421"/>
        <v>-8.7909698142651269</v>
      </c>
      <c r="L947" s="304">
        <f t="shared" ca="1" si="406"/>
        <v>847.09406522496602</v>
      </c>
      <c r="M947" s="306">
        <f t="shared" ca="1" si="422"/>
        <v>-1.532907524127219</v>
      </c>
      <c r="N947" s="304">
        <f t="shared" ca="1" si="423"/>
        <v>-87.829131516338066</v>
      </c>
      <c r="P947" s="310">
        <f t="shared" ca="1" si="424"/>
        <v>23</v>
      </c>
      <c r="Q947" s="304">
        <f t="shared" ca="1" si="425"/>
        <v>0</v>
      </c>
      <c r="R947" s="306">
        <f t="shared" ca="1" si="426"/>
        <v>0</v>
      </c>
      <c r="S947" s="307">
        <f t="shared" ca="1" si="427"/>
        <v>4.5130000000000043</v>
      </c>
      <c r="T947" s="304">
        <f t="shared" ca="1" si="407"/>
        <v>44.272530000000046</v>
      </c>
      <c r="U947" s="311">
        <f t="shared" ca="1" si="408"/>
        <v>0</v>
      </c>
      <c r="V947" s="306">
        <f t="shared" ca="1" si="409"/>
        <v>1.2260773673574434</v>
      </c>
      <c r="W947" s="304">
        <f t="shared" ca="1" si="410"/>
        <v>44.659463871125496</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-9.2769209483423154E-2</v>
      </c>
      <c r="AH947" s="304">
        <f t="shared" ca="1" si="434"/>
        <v>-9.8957284968909516</v>
      </c>
    </row>
    <row r="948" spans="1:34" x14ac:dyDescent="0.2">
      <c r="A948" s="347">
        <f t="shared" ca="1" si="412"/>
        <v>1E-4</v>
      </c>
      <c r="B948" s="304">
        <f t="shared" ca="1" si="413"/>
        <v>42.334100000001463</v>
      </c>
      <c r="D948" s="306">
        <f t="shared" ca="1" si="414"/>
        <v>-0.37484794863993492</v>
      </c>
      <c r="E948" s="307">
        <f t="shared" ca="1" si="415"/>
        <v>7.8635498615934551E-2</v>
      </c>
      <c r="F948" s="304">
        <f t="shared" ca="1" si="416"/>
        <v>0.38300721434738527</v>
      </c>
      <c r="G948" s="306">
        <f t="shared" ca="1" si="417"/>
        <v>4.1378606353258682</v>
      </c>
      <c r="H948" s="307">
        <f t="shared" ca="1" si="418"/>
        <v>-109.1593629926758</v>
      </c>
      <c r="I948" s="304">
        <f t="shared" ca="1" si="419"/>
        <v>109.23776096022904</v>
      </c>
      <c r="J948" s="306">
        <f t="shared" ca="1" si="420"/>
        <v>847.0484485488912</v>
      </c>
      <c r="K948" s="307">
        <f t="shared" ca="1" si="421"/>
        <v>-8.8018857509575721</v>
      </c>
      <c r="L948" s="304">
        <f t="shared" ca="1" si="406"/>
        <v>847.09417857866106</v>
      </c>
      <c r="M948" s="306">
        <f t="shared" ca="1" si="422"/>
        <v>-1.5329078643028387</v>
      </c>
      <c r="N948" s="304">
        <f t="shared" ca="1" si="423"/>
        <v>-87.829151006965361</v>
      </c>
      <c r="P948" s="310">
        <f t="shared" ca="1" si="424"/>
        <v>23</v>
      </c>
      <c r="Q948" s="304">
        <f t="shared" ca="1" si="425"/>
        <v>0</v>
      </c>
      <c r="R948" s="306">
        <f t="shared" ca="1" si="426"/>
        <v>0</v>
      </c>
      <c r="S948" s="307">
        <f t="shared" ca="1" si="427"/>
        <v>4.5130000000000043</v>
      </c>
      <c r="T948" s="304">
        <f t="shared" ca="1" si="407"/>
        <v>44.272530000000046</v>
      </c>
      <c r="U948" s="311">
        <f t="shared" ca="1" si="408"/>
        <v>0</v>
      </c>
      <c r="V948" s="306">
        <f t="shared" ca="1" si="409"/>
        <v>1.2260787057367248</v>
      </c>
      <c r="W948" s="304">
        <f t="shared" ca="1" si="410"/>
        <v>44.659505035080414</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-9.2778204423288102E-2</v>
      </c>
      <c r="AH948" s="304">
        <f t="shared" ca="1" si="434"/>
        <v>-9.8957376182418457</v>
      </c>
    </row>
    <row r="949" spans="1:34" x14ac:dyDescent="0.2">
      <c r="A949" s="347">
        <f t="shared" ca="1" si="412"/>
        <v>1E-4</v>
      </c>
      <c r="B949" s="304">
        <f t="shared" ca="1" si="413"/>
        <v>42.334200000001466</v>
      </c>
      <c r="D949" s="306">
        <f t="shared" ca="1" si="414"/>
        <v>-0.37484493027259713</v>
      </c>
      <c r="E949" s="307">
        <f t="shared" ca="1" si="415"/>
        <v>7.8644740778797129E-2</v>
      </c>
      <c r="F949" s="304">
        <f t="shared" ca="1" si="416"/>
        <v>0.3830061579181625</v>
      </c>
      <c r="G949" s="306">
        <f t="shared" ca="1" si="417"/>
        <v>4.1378231508328414</v>
      </c>
      <c r="H949" s="307">
        <f t="shared" ca="1" si="418"/>
        <v>-109.15935512820172</v>
      </c>
      <c r="I949" s="304">
        <f t="shared" ca="1" si="419"/>
        <v>109.23775168151543</v>
      </c>
      <c r="J949" s="306">
        <f t="shared" ca="1" si="420"/>
        <v>847.0484485488912</v>
      </c>
      <c r="K949" s="307">
        <f t="shared" ca="1" si="421"/>
        <v>-8.8128016868636152</v>
      </c>
      <c r="L949" s="304">
        <f t="shared" ca="1" si="406"/>
        <v>847.09429207299911</v>
      </c>
      <c r="M949" s="306">
        <f t="shared" ca="1" si="422"/>
        <v>-1.5329082044754343</v>
      </c>
      <c r="N949" s="304">
        <f t="shared" ca="1" si="423"/>
        <v>-87.829170497419398</v>
      </c>
      <c r="P949" s="310">
        <f t="shared" ca="1" si="424"/>
        <v>23</v>
      </c>
      <c r="Q949" s="304">
        <f t="shared" ca="1" si="425"/>
        <v>0</v>
      </c>
      <c r="R949" s="306">
        <f t="shared" ca="1" si="426"/>
        <v>0</v>
      </c>
      <c r="S949" s="307">
        <f t="shared" ca="1" si="427"/>
        <v>4.5130000000000043</v>
      </c>
      <c r="T949" s="304">
        <f t="shared" ca="1" si="407"/>
        <v>44.272530000000046</v>
      </c>
      <c r="U949" s="311">
        <f t="shared" ca="1" si="408"/>
        <v>0</v>
      </c>
      <c r="V949" s="306">
        <f t="shared" ca="1" si="409"/>
        <v>1.226080044117372</v>
      </c>
      <c r="W949" s="304">
        <f t="shared" ca="1" si="410"/>
        <v>44.659546198333686</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-9.2787199209935167E-2</v>
      </c>
      <c r="AH949" s="304">
        <f t="shared" ca="1" si="434"/>
        <v>-9.8957467394372642</v>
      </c>
    </row>
    <row r="950" spans="1:34" x14ac:dyDescent="0.2">
      <c r="A950" s="347">
        <f t="shared" ca="1" si="412"/>
        <v>1E-4</v>
      </c>
      <c r="B950" s="304">
        <f t="shared" ca="1" si="413"/>
        <v>42.33430000000147</v>
      </c>
      <c r="D950" s="306">
        <f t="shared" ca="1" si="414"/>
        <v>-0.37484191192302929</v>
      </c>
      <c r="E950" s="307">
        <f t="shared" ca="1" si="415"/>
        <v>7.865398278425495E-2</v>
      </c>
      <c r="F950" s="304">
        <f t="shared" ca="1" si="416"/>
        <v>0.38300510171789864</v>
      </c>
      <c r="G950" s="306">
        <f t="shared" ca="1" si="417"/>
        <v>4.1377856666416495</v>
      </c>
      <c r="H950" s="307">
        <f t="shared" ca="1" si="418"/>
        <v>-109.15934726280345</v>
      </c>
      <c r="I950" s="304">
        <f t="shared" ca="1" si="419"/>
        <v>109.23774240190238</v>
      </c>
      <c r="J950" s="306">
        <f t="shared" ca="1" si="420"/>
        <v>847.0484485488912</v>
      </c>
      <c r="K950" s="307">
        <f t="shared" ca="1" si="421"/>
        <v>-8.8237176219831657</v>
      </c>
      <c r="L950" s="304">
        <f t="shared" ca="1" si="406"/>
        <v>847.09440570798006</v>
      </c>
      <c r="M950" s="306">
        <f t="shared" ca="1" si="422"/>
        <v>-1.5329085446450061</v>
      </c>
      <c r="N950" s="304">
        <f t="shared" ca="1" si="423"/>
        <v>-87.829189987700175</v>
      </c>
      <c r="P950" s="310">
        <f t="shared" ca="1" si="424"/>
        <v>23</v>
      </c>
      <c r="Q950" s="304">
        <f t="shared" ca="1" si="425"/>
        <v>0</v>
      </c>
      <c r="R950" s="306">
        <f t="shared" ca="1" si="426"/>
        <v>0</v>
      </c>
      <c r="S950" s="307">
        <f t="shared" ca="1" si="427"/>
        <v>4.5130000000000043</v>
      </c>
      <c r="T950" s="304">
        <f t="shared" ca="1" si="407"/>
        <v>44.272530000000046</v>
      </c>
      <c r="U950" s="311">
        <f t="shared" ca="1" si="408"/>
        <v>0</v>
      </c>
      <c r="V950" s="306">
        <f t="shared" ca="1" si="409"/>
        <v>1.2260813824993841</v>
      </c>
      <c r="W950" s="304">
        <f t="shared" ca="1" si="410"/>
        <v>44.659587360885318</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-9.2796193843366126E-2</v>
      </c>
      <c r="AH950" s="304">
        <f t="shared" ca="1" si="434"/>
        <v>-9.8957558604772089</v>
      </c>
    </row>
    <row r="951" spans="1:34" x14ac:dyDescent="0.2">
      <c r="A951" s="347">
        <f t="shared" ca="1" si="412"/>
        <v>1E-4</v>
      </c>
      <c r="B951" s="304">
        <f t="shared" ca="1" si="413"/>
        <v>42.334400000001473</v>
      </c>
      <c r="D951" s="306">
        <f t="shared" ca="1" si="414"/>
        <v>-0.37483889359122935</v>
      </c>
      <c r="E951" s="307">
        <f t="shared" ca="1" si="415"/>
        <v>7.8663224632309792E-2</v>
      </c>
      <c r="F951" s="304">
        <f t="shared" ca="1" si="416"/>
        <v>0.38300404574658242</v>
      </c>
      <c r="G951" s="306">
        <f t="shared" ca="1" si="417"/>
        <v>4.1377481827522899</v>
      </c>
      <c r="H951" s="307">
        <f t="shared" ca="1" si="418"/>
        <v>-109.15933939648099</v>
      </c>
      <c r="I951" s="304">
        <f t="shared" ca="1" si="419"/>
        <v>109.23773312138987</v>
      </c>
      <c r="J951" s="306">
        <f t="shared" ca="1" si="420"/>
        <v>847.0484485488912</v>
      </c>
      <c r="K951" s="307">
        <f t="shared" ca="1" si="421"/>
        <v>-8.8346335563161293</v>
      </c>
      <c r="L951" s="304">
        <f t="shared" ca="1" si="406"/>
        <v>847.09451948360402</v>
      </c>
      <c r="M951" s="306">
        <f t="shared" ca="1" si="422"/>
        <v>-1.5329088848115544</v>
      </c>
      <c r="N951" s="304">
        <f t="shared" ca="1" si="423"/>
        <v>-87.829209477807723</v>
      </c>
      <c r="P951" s="310">
        <f t="shared" ca="1" si="424"/>
        <v>23</v>
      </c>
      <c r="Q951" s="304">
        <f t="shared" ca="1" si="425"/>
        <v>0</v>
      </c>
      <c r="R951" s="306">
        <f t="shared" ca="1" si="426"/>
        <v>0</v>
      </c>
      <c r="S951" s="307">
        <f t="shared" ca="1" si="427"/>
        <v>4.5130000000000043</v>
      </c>
      <c r="T951" s="304">
        <f t="shared" ca="1" si="407"/>
        <v>44.272530000000046</v>
      </c>
      <c r="U951" s="311">
        <f t="shared" ca="1" si="408"/>
        <v>0</v>
      </c>
      <c r="V951" s="306">
        <f t="shared" ca="1" si="409"/>
        <v>1.2260827208827607</v>
      </c>
      <c r="W951" s="304">
        <f t="shared" ca="1" si="410"/>
        <v>44.659628522735275</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-9.2805188323586307E-2</v>
      </c>
      <c r="AH951" s="304">
        <f t="shared" ca="1" si="434"/>
        <v>-9.8957649813616833</v>
      </c>
    </row>
    <row r="952" spans="1:34" x14ac:dyDescent="0.2">
      <c r="A952" s="347">
        <f t="shared" ca="1" si="412"/>
        <v>1E-4</v>
      </c>
      <c r="B952" s="304">
        <f t="shared" ca="1" si="413"/>
        <v>42.334500000001476</v>
      </c>
      <c r="D952" s="306">
        <f t="shared" ca="1" si="414"/>
        <v>-0.37483587527719509</v>
      </c>
      <c r="E952" s="307">
        <f t="shared" ca="1" si="415"/>
        <v>7.8672466322956325E-2</v>
      </c>
      <c r="F952" s="304">
        <f t="shared" ca="1" si="416"/>
        <v>0.38300299000420041</v>
      </c>
      <c r="G952" s="306">
        <f t="shared" ca="1" si="417"/>
        <v>4.1377106991647619</v>
      </c>
      <c r="H952" s="307">
        <f t="shared" ca="1" si="418"/>
        <v>-109.15933152923435</v>
      </c>
      <c r="I952" s="304">
        <f t="shared" ca="1" si="419"/>
        <v>109.23772383997792</v>
      </c>
      <c r="J952" s="306">
        <f t="shared" ca="1" si="420"/>
        <v>847.0484485488912</v>
      </c>
      <c r="K952" s="307">
        <f t="shared" ca="1" si="421"/>
        <v>-8.8455494898624156</v>
      </c>
      <c r="L952" s="304">
        <f t="shared" ca="1" si="406"/>
        <v>847.09463339987065</v>
      </c>
      <c r="M952" s="306">
        <f t="shared" ca="1" si="422"/>
        <v>-1.5329092249750786</v>
      </c>
      <c r="N952" s="304">
        <f t="shared" ca="1" si="423"/>
        <v>-87.829228967742011</v>
      </c>
      <c r="P952" s="310">
        <f t="shared" ca="1" si="424"/>
        <v>23</v>
      </c>
      <c r="Q952" s="304">
        <f t="shared" ca="1" si="425"/>
        <v>0</v>
      </c>
      <c r="R952" s="306">
        <f t="shared" ca="1" si="426"/>
        <v>0</v>
      </c>
      <c r="S952" s="307">
        <f t="shared" ca="1" si="427"/>
        <v>4.5130000000000043</v>
      </c>
      <c r="T952" s="304">
        <f t="shared" ca="1" si="407"/>
        <v>44.272530000000046</v>
      </c>
      <c r="U952" s="311">
        <f t="shared" ca="1" si="408"/>
        <v>0</v>
      </c>
      <c r="V952" s="306">
        <f t="shared" ca="1" si="409"/>
        <v>1.2260840592675033</v>
      </c>
      <c r="W952" s="304">
        <f t="shared" ca="1" si="410"/>
        <v>44.659669683883642</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-9.2814182650583277E-2</v>
      </c>
      <c r="AH952" s="304">
        <f t="shared" ca="1" si="434"/>
        <v>-9.8957741020906784</v>
      </c>
    </row>
    <row r="953" spans="1:34" x14ac:dyDescent="0.2">
      <c r="A953" s="347">
        <f t="shared" ca="1" si="412"/>
        <v>1E-4</v>
      </c>
      <c r="B953" s="304">
        <f t="shared" ca="1" si="413"/>
        <v>42.33460000000148</v>
      </c>
      <c r="D953" s="306">
        <f t="shared" ca="1" si="414"/>
        <v>-0.37483285698093188</v>
      </c>
      <c r="E953" s="307">
        <f t="shared" ca="1" si="415"/>
        <v>7.8681707856210537E-2</v>
      </c>
      <c r="F953" s="304">
        <f t="shared" ca="1" si="416"/>
        <v>0.38300193449075137</v>
      </c>
      <c r="G953" s="306">
        <f t="shared" ca="1" si="417"/>
        <v>4.1376732158790634</v>
      </c>
      <c r="H953" s="307">
        <f t="shared" ca="1" si="418"/>
        <v>-109.15932366106357</v>
      </c>
      <c r="I953" s="304">
        <f t="shared" ca="1" si="419"/>
        <v>109.23771455766655</v>
      </c>
      <c r="J953" s="306">
        <f t="shared" ca="1" si="420"/>
        <v>847.0484485488912</v>
      </c>
      <c r="K953" s="307">
        <f t="shared" ca="1" si="421"/>
        <v>-8.8564654226219304</v>
      </c>
      <c r="L953" s="304">
        <f t="shared" ca="1" si="406"/>
        <v>847.09474745677983</v>
      </c>
      <c r="M953" s="306">
        <f t="shared" ca="1" si="422"/>
        <v>-1.5329095651355795</v>
      </c>
      <c r="N953" s="304">
        <f t="shared" ca="1" si="423"/>
        <v>-87.82924845750307</v>
      </c>
      <c r="P953" s="310">
        <f t="shared" ca="1" si="424"/>
        <v>23</v>
      </c>
      <c r="Q953" s="304">
        <f t="shared" ca="1" si="425"/>
        <v>0</v>
      </c>
      <c r="R953" s="306">
        <f t="shared" ca="1" si="426"/>
        <v>0</v>
      </c>
      <c r="S953" s="307">
        <f t="shared" ca="1" si="427"/>
        <v>4.5130000000000043</v>
      </c>
      <c r="T953" s="304">
        <f t="shared" ca="1" si="407"/>
        <v>44.272530000000046</v>
      </c>
      <c r="U953" s="311">
        <f t="shared" ca="1" si="408"/>
        <v>0</v>
      </c>
      <c r="V953" s="306">
        <f t="shared" ca="1" si="409"/>
        <v>1.2260853976536106</v>
      </c>
      <c r="W953" s="304">
        <f t="shared" ca="1" si="410"/>
        <v>44.65971084433037</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-9.2823176824380127E-2</v>
      </c>
      <c r="AH953" s="304">
        <f t="shared" ca="1" si="434"/>
        <v>-9.895783222664214</v>
      </c>
    </row>
    <row r="954" spans="1:34" x14ac:dyDescent="0.2">
      <c r="A954" s="347">
        <f t="shared" ca="1" si="412"/>
        <v>1E-4</v>
      </c>
      <c r="B954" s="304">
        <f t="shared" ca="1" si="413"/>
        <v>42.334700000001483</v>
      </c>
      <c r="D954" s="306">
        <f t="shared" ca="1" si="414"/>
        <v>-0.37482983870243303</v>
      </c>
      <c r="E954" s="307">
        <f t="shared" ca="1" si="415"/>
        <v>7.8690949232065321E-2</v>
      </c>
      <c r="F954" s="304">
        <f t="shared" ca="1" si="416"/>
        <v>0.38300087920621728</v>
      </c>
      <c r="G954" s="306">
        <f t="shared" ca="1" si="417"/>
        <v>4.1376357328951929</v>
      </c>
      <c r="H954" s="307">
        <f t="shared" ca="1" si="418"/>
        <v>-109.15931579196864</v>
      </c>
      <c r="I954" s="304">
        <f t="shared" ca="1" si="419"/>
        <v>109.23770527445578</v>
      </c>
      <c r="J954" s="306">
        <f t="shared" ca="1" si="420"/>
        <v>847.0484485488912</v>
      </c>
      <c r="K954" s="307">
        <f t="shared" ca="1" si="421"/>
        <v>-8.8673813545945812</v>
      </c>
      <c r="L954" s="304">
        <f t="shared" ca="1" si="406"/>
        <v>847.09486165433168</v>
      </c>
      <c r="M954" s="306">
        <f t="shared" ca="1" si="422"/>
        <v>-1.5329099052930564</v>
      </c>
      <c r="N954" s="304">
        <f t="shared" ca="1" si="423"/>
        <v>-87.829267947090869</v>
      </c>
      <c r="P954" s="310">
        <f t="shared" ca="1" si="424"/>
        <v>23</v>
      </c>
      <c r="Q954" s="304">
        <f t="shared" ca="1" si="425"/>
        <v>0</v>
      </c>
      <c r="R954" s="306">
        <f t="shared" ca="1" si="426"/>
        <v>0</v>
      </c>
      <c r="S954" s="307">
        <f t="shared" ca="1" si="427"/>
        <v>4.5130000000000043</v>
      </c>
      <c r="T954" s="304">
        <f t="shared" ca="1" si="407"/>
        <v>44.272530000000046</v>
      </c>
      <c r="U954" s="311">
        <f t="shared" ca="1" si="408"/>
        <v>0</v>
      </c>
      <c r="V954" s="306">
        <f t="shared" ca="1" si="409"/>
        <v>1.2260867360410832</v>
      </c>
      <c r="W954" s="304">
        <f t="shared" ca="1" si="410"/>
        <v>44.6597520040755</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-9.2832170844964423E-2</v>
      </c>
      <c r="AH954" s="304">
        <f t="shared" ca="1" si="434"/>
        <v>-9.8957923430822792</v>
      </c>
    </row>
    <row r="955" spans="1:34" x14ac:dyDescent="0.2">
      <c r="A955" s="347">
        <f t="shared" ca="1" si="412"/>
        <v>1E-4</v>
      </c>
      <c r="B955" s="304">
        <f t="shared" ca="1" si="413"/>
        <v>42.334800000001486</v>
      </c>
      <c r="D955" s="306">
        <f t="shared" ca="1" si="414"/>
        <v>-0.37482682044170562</v>
      </c>
      <c r="E955" s="307">
        <f t="shared" ca="1" si="415"/>
        <v>7.8700190450526009E-2</v>
      </c>
      <c r="F955" s="304">
        <f t="shared" ca="1" si="416"/>
        <v>0.3829998241505963</v>
      </c>
      <c r="G955" s="306">
        <f t="shared" ca="1" si="417"/>
        <v>4.1375982502131485</v>
      </c>
      <c r="H955" s="307">
        <f t="shared" ca="1" si="418"/>
        <v>-109.15930792194959</v>
      </c>
      <c r="I955" s="304">
        <f t="shared" ca="1" si="419"/>
        <v>109.23769599034563</v>
      </c>
      <c r="J955" s="306">
        <f t="shared" ca="1" si="420"/>
        <v>847.0484485488912</v>
      </c>
      <c r="K955" s="307">
        <f t="shared" ca="1" si="421"/>
        <v>-8.8782972857802775</v>
      </c>
      <c r="L955" s="304">
        <f t="shared" ca="1" si="406"/>
        <v>847.09497599252609</v>
      </c>
      <c r="M955" s="306">
        <f t="shared" ca="1" si="422"/>
        <v>-1.5329102454475099</v>
      </c>
      <c r="N955" s="304">
        <f t="shared" ca="1" si="423"/>
        <v>-87.829287436505425</v>
      </c>
      <c r="P955" s="310">
        <f t="shared" ca="1" si="424"/>
        <v>23</v>
      </c>
      <c r="Q955" s="304">
        <f t="shared" ca="1" si="425"/>
        <v>0</v>
      </c>
      <c r="R955" s="306">
        <f t="shared" ca="1" si="426"/>
        <v>0</v>
      </c>
      <c r="S955" s="307">
        <f t="shared" ca="1" si="427"/>
        <v>4.5130000000000043</v>
      </c>
      <c r="T955" s="304">
        <f t="shared" ca="1" si="407"/>
        <v>44.272530000000046</v>
      </c>
      <c r="U955" s="311">
        <f t="shared" ca="1" si="408"/>
        <v>0</v>
      </c>
      <c r="V955" s="306">
        <f t="shared" ca="1" si="409"/>
        <v>1.226088074429921</v>
      </c>
      <c r="W955" s="304">
        <f t="shared" ca="1" si="410"/>
        <v>44.659793163119041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-9.2841164712343272E-2</v>
      </c>
      <c r="AH955" s="304">
        <f t="shared" ca="1" si="434"/>
        <v>-9.895801463344883</v>
      </c>
    </row>
    <row r="956" spans="1:34" x14ac:dyDescent="0.2">
      <c r="A956" s="347">
        <f t="shared" ca="1" si="412"/>
        <v>1E-4</v>
      </c>
      <c r="B956" s="304">
        <f t="shared" ca="1" si="413"/>
        <v>42.33490000000149</v>
      </c>
      <c r="D956" s="306">
        <f t="shared" ca="1" si="414"/>
        <v>-0.37482380219874345</v>
      </c>
      <c r="E956" s="307">
        <f t="shared" ca="1" si="415"/>
        <v>7.8709431511597927E-2</v>
      </c>
      <c r="F956" s="304">
        <f t="shared" ca="1" si="416"/>
        <v>0.3829987693238735</v>
      </c>
      <c r="G956" s="306">
        <f t="shared" ca="1" si="417"/>
        <v>4.1375607678329285</v>
      </c>
      <c r="H956" s="307">
        <f t="shared" ca="1" si="418"/>
        <v>-109.15930005100644</v>
      </c>
      <c r="I956" s="304">
        <f t="shared" ca="1" si="419"/>
        <v>109.23768670533612</v>
      </c>
      <c r="J956" s="306">
        <f t="shared" ca="1" si="420"/>
        <v>847.0484485488912</v>
      </c>
      <c r="K956" s="307">
        <f t="shared" ca="1" si="421"/>
        <v>-8.8892132161789252</v>
      </c>
      <c r="L956" s="304">
        <f t="shared" ca="1" si="406"/>
        <v>847.09509047136271</v>
      </c>
      <c r="M956" s="306">
        <f t="shared" ca="1" si="422"/>
        <v>-1.5329105855989396</v>
      </c>
      <c r="N956" s="304">
        <f t="shared" ca="1" si="423"/>
        <v>-87.829306925746749</v>
      </c>
      <c r="P956" s="310">
        <f t="shared" ca="1" si="424"/>
        <v>23</v>
      </c>
      <c r="Q956" s="304">
        <f t="shared" ca="1" si="425"/>
        <v>0</v>
      </c>
      <c r="R956" s="306">
        <f t="shared" ca="1" si="426"/>
        <v>0</v>
      </c>
      <c r="S956" s="307">
        <f t="shared" ca="1" si="427"/>
        <v>4.5130000000000043</v>
      </c>
      <c r="T956" s="304">
        <f t="shared" ca="1" si="407"/>
        <v>44.272530000000046</v>
      </c>
      <c r="U956" s="311">
        <f t="shared" ca="1" si="408"/>
        <v>0</v>
      </c>
      <c r="V956" s="306">
        <f t="shared" ca="1" si="409"/>
        <v>1.2260894128201238</v>
      </c>
      <c r="W956" s="304">
        <f t="shared" ca="1" si="410"/>
        <v>44.659834321461005</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-9.2850158426520224E-2</v>
      </c>
      <c r="AH956" s="304">
        <f t="shared" ca="1" si="434"/>
        <v>-9.8958105834520271</v>
      </c>
    </row>
    <row r="957" spans="1:34" x14ac:dyDescent="0.2">
      <c r="A957" s="347">
        <f t="shared" ca="1" si="412"/>
        <v>1E-4</v>
      </c>
      <c r="B957" s="304">
        <f t="shared" ca="1" si="413"/>
        <v>42.335000000001493</v>
      </c>
      <c r="D957" s="306">
        <f t="shared" ca="1" si="414"/>
        <v>-0.37482078397355117</v>
      </c>
      <c r="E957" s="307">
        <f t="shared" ca="1" si="415"/>
        <v>7.87186724152793E-2</v>
      </c>
      <c r="F957" s="304">
        <f t="shared" ca="1" si="416"/>
        <v>0.38299771472604321</v>
      </c>
      <c r="G957" s="306">
        <f t="shared" ca="1" si="417"/>
        <v>4.137523285754531</v>
      </c>
      <c r="H957" s="307">
        <f t="shared" ca="1" si="418"/>
        <v>-109.1592921791392</v>
      </c>
      <c r="I957" s="304">
        <f t="shared" ca="1" si="419"/>
        <v>109.23767741942723</v>
      </c>
      <c r="J957" s="306">
        <f t="shared" ca="1" si="420"/>
        <v>847.0484485488912</v>
      </c>
      <c r="K957" s="307">
        <f t="shared" ca="1" si="421"/>
        <v>-8.9001291457904319</v>
      </c>
      <c r="L957" s="304">
        <f t="shared" ca="1" si="406"/>
        <v>847.09520509084177</v>
      </c>
      <c r="M957" s="306">
        <f t="shared" ca="1" si="422"/>
        <v>-1.5329109257473457</v>
      </c>
      <c r="N957" s="304">
        <f t="shared" ca="1" si="423"/>
        <v>-87.82932641481483</v>
      </c>
      <c r="P957" s="310">
        <f t="shared" ca="1" si="424"/>
        <v>23</v>
      </c>
      <c r="Q957" s="304">
        <f t="shared" ca="1" si="425"/>
        <v>0</v>
      </c>
      <c r="R957" s="306">
        <f t="shared" ca="1" si="426"/>
        <v>0</v>
      </c>
      <c r="S957" s="307">
        <f t="shared" ca="1" si="427"/>
        <v>4.5130000000000043</v>
      </c>
      <c r="T957" s="304">
        <f t="shared" ca="1" si="407"/>
        <v>44.272530000000046</v>
      </c>
      <c r="U957" s="311">
        <f t="shared" ca="1" si="408"/>
        <v>0</v>
      </c>
      <c r="V957" s="306">
        <f t="shared" ca="1" si="409"/>
        <v>1.2260907512116919</v>
      </c>
      <c r="W957" s="304">
        <f t="shared" ca="1" si="410"/>
        <v>44.659875479101366</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-9.2859151987498834E-2</v>
      </c>
      <c r="AH957" s="304">
        <f t="shared" ca="1" si="434"/>
        <v>-9.8958197034037134</v>
      </c>
    </row>
    <row r="958" spans="1:34" x14ac:dyDescent="0.2">
      <c r="A958" s="347">
        <f t="shared" ca="1" si="412"/>
        <v>1E-4</v>
      </c>
      <c r="B958" s="304">
        <f t="shared" ca="1" si="413"/>
        <v>42.335100000001496</v>
      </c>
      <c r="D958" s="306">
        <f t="shared" ca="1" si="414"/>
        <v>-0.37481776576612669</v>
      </c>
      <c r="E958" s="307">
        <f t="shared" ca="1" si="415"/>
        <v>7.8727913161568353E-2</v>
      </c>
      <c r="F958" s="304">
        <f t="shared" ca="1" si="416"/>
        <v>0.38299666035709301</v>
      </c>
      <c r="G958" s="306">
        <f t="shared" ca="1" si="417"/>
        <v>4.1374858039779543</v>
      </c>
      <c r="H958" s="307">
        <f t="shared" ca="1" si="418"/>
        <v>-109.15928430634789</v>
      </c>
      <c r="I958" s="304">
        <f t="shared" ca="1" si="419"/>
        <v>109.23766813261901</v>
      </c>
      <c r="J958" s="306">
        <f t="shared" ca="1" si="420"/>
        <v>847.0484485488912</v>
      </c>
      <c r="K958" s="307">
        <f t="shared" ca="1" si="421"/>
        <v>-8.911045074614707</v>
      </c>
      <c r="L958" s="304">
        <f t="shared" ca="1" si="406"/>
        <v>847.09531985096305</v>
      </c>
      <c r="M958" s="306">
        <f t="shared" ca="1" si="422"/>
        <v>-1.5329112658927282</v>
      </c>
      <c r="N958" s="304">
        <f t="shared" ca="1" si="423"/>
        <v>-87.829345903709665</v>
      </c>
      <c r="P958" s="310">
        <f t="shared" ca="1" si="424"/>
        <v>23</v>
      </c>
      <c r="Q958" s="304">
        <f t="shared" ca="1" si="425"/>
        <v>0</v>
      </c>
      <c r="R958" s="306">
        <f t="shared" ca="1" si="426"/>
        <v>0</v>
      </c>
      <c r="S958" s="307">
        <f t="shared" ca="1" si="427"/>
        <v>4.5130000000000043</v>
      </c>
      <c r="T958" s="304">
        <f t="shared" ca="1" si="407"/>
        <v>44.272530000000046</v>
      </c>
      <c r="U958" s="311">
        <f t="shared" ca="1" si="408"/>
        <v>0</v>
      </c>
      <c r="V958" s="306">
        <f t="shared" ca="1" si="409"/>
        <v>1.226092089604625</v>
      </c>
      <c r="W958" s="304">
        <f t="shared" ca="1" si="410"/>
        <v>44.659916636040172</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-9.2868145395275548E-2</v>
      </c>
      <c r="AH958" s="304">
        <f t="shared" ca="1" si="434"/>
        <v>-9.8958288231999383</v>
      </c>
    </row>
    <row r="959" spans="1:34" x14ac:dyDescent="0.2">
      <c r="A959" s="347">
        <f t="shared" ca="1" si="412"/>
        <v>1E-4</v>
      </c>
      <c r="B959" s="304">
        <f t="shared" ca="1" si="413"/>
        <v>42.3352000000015</v>
      </c>
      <c r="D959" s="306">
        <f t="shared" ca="1" si="414"/>
        <v>-0.37481474757647071</v>
      </c>
      <c r="E959" s="307">
        <f t="shared" ca="1" si="415"/>
        <v>7.8737153750475741E-2</v>
      </c>
      <c r="F959" s="304">
        <f t="shared" ca="1" si="416"/>
        <v>0.38299560621701595</v>
      </c>
      <c r="G959" s="306">
        <f t="shared" ca="1" si="417"/>
        <v>4.1374483225031966</v>
      </c>
      <c r="H959" s="307">
        <f t="shared" ca="1" si="418"/>
        <v>-109.15927643263251</v>
      </c>
      <c r="I959" s="304">
        <f t="shared" ca="1" si="419"/>
        <v>109.23765884491146</v>
      </c>
      <c r="J959" s="306">
        <f t="shared" ca="1" si="420"/>
        <v>847.0484485488912</v>
      </c>
      <c r="K959" s="307">
        <f t="shared" ca="1" si="421"/>
        <v>-8.9219610026516563</v>
      </c>
      <c r="L959" s="304">
        <f t="shared" ca="1" si="406"/>
        <v>847.09543475172643</v>
      </c>
      <c r="M959" s="306">
        <f t="shared" ca="1" si="422"/>
        <v>-1.5329116060350871</v>
      </c>
      <c r="N959" s="304">
        <f t="shared" ca="1" si="423"/>
        <v>-87.829365392431271</v>
      </c>
      <c r="P959" s="310">
        <f t="shared" ca="1" si="424"/>
        <v>23</v>
      </c>
      <c r="Q959" s="304">
        <f t="shared" ca="1" si="425"/>
        <v>0</v>
      </c>
      <c r="R959" s="306">
        <f t="shared" ca="1" si="426"/>
        <v>0</v>
      </c>
      <c r="S959" s="307">
        <f t="shared" ca="1" si="427"/>
        <v>4.5130000000000043</v>
      </c>
      <c r="T959" s="304">
        <f t="shared" ca="1" si="407"/>
        <v>44.272530000000046</v>
      </c>
      <c r="U959" s="311">
        <f t="shared" ca="1" si="408"/>
        <v>0</v>
      </c>
      <c r="V959" s="306">
        <f t="shared" ca="1" si="409"/>
        <v>1.2260934279989233</v>
      </c>
      <c r="W959" s="304">
        <f t="shared" ca="1" si="410"/>
        <v>44.659957792277432</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-9.2877138649853919E-2</v>
      </c>
      <c r="AH959" s="304">
        <f t="shared" ca="1" si="434"/>
        <v>-9.8958379428407106</v>
      </c>
    </row>
    <row r="960" spans="1:34" x14ac:dyDescent="0.2">
      <c r="A960" s="347">
        <f t="shared" ca="1" si="412"/>
        <v>1E-4</v>
      </c>
      <c r="B960" s="304">
        <f t="shared" ca="1" si="413"/>
        <v>42.335300000001503</v>
      </c>
      <c r="D960" s="306">
        <f t="shared" ca="1" si="414"/>
        <v>-0.3748117294045834</v>
      </c>
      <c r="E960" s="307">
        <f t="shared" ca="1" si="415"/>
        <v>7.8746394182001467E-2</v>
      </c>
      <c r="F960" s="304">
        <f t="shared" ca="1" si="416"/>
        <v>0.38299455230580209</v>
      </c>
      <c r="G960" s="306">
        <f t="shared" ca="1" si="417"/>
        <v>4.1374108413302562</v>
      </c>
      <c r="H960" s="307">
        <f t="shared" ca="1" si="418"/>
        <v>-109.15926855799309</v>
      </c>
      <c r="I960" s="304">
        <f t="shared" ca="1" si="419"/>
        <v>109.2376495563046</v>
      </c>
      <c r="J960" s="306">
        <f t="shared" ca="1" si="420"/>
        <v>847.0484485488912</v>
      </c>
      <c r="K960" s="307">
        <f t="shared" ca="1" si="421"/>
        <v>-8.9328769299011874</v>
      </c>
      <c r="L960" s="304">
        <f t="shared" ca="1" si="406"/>
        <v>847.09554979313191</v>
      </c>
      <c r="M960" s="306">
        <f t="shared" ca="1" si="422"/>
        <v>-1.5329119461744227</v>
      </c>
      <c r="N960" s="304">
        <f t="shared" ca="1" si="423"/>
        <v>-87.829384880979646</v>
      </c>
      <c r="P960" s="310">
        <f t="shared" ca="1" si="424"/>
        <v>23</v>
      </c>
      <c r="Q960" s="304">
        <f t="shared" ca="1" si="425"/>
        <v>0</v>
      </c>
      <c r="R960" s="306">
        <f t="shared" ca="1" si="426"/>
        <v>0</v>
      </c>
      <c r="S960" s="307">
        <f t="shared" ca="1" si="427"/>
        <v>4.5130000000000043</v>
      </c>
      <c r="T960" s="304">
        <f t="shared" ca="1" si="407"/>
        <v>44.272530000000046</v>
      </c>
      <c r="U960" s="311">
        <f t="shared" ca="1" si="408"/>
        <v>0</v>
      </c>
      <c r="V960" s="306">
        <f t="shared" ca="1" si="409"/>
        <v>1.2260947663945865</v>
      </c>
      <c r="W960" s="304">
        <f t="shared" ca="1" si="410"/>
        <v>44.659998947813122</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-9.2886131751241052E-2</v>
      </c>
      <c r="AH960" s="304">
        <f t="shared" ca="1" si="434"/>
        <v>-9.8958470623260339</v>
      </c>
    </row>
    <row r="961" spans="1:34" x14ac:dyDescent="0.2">
      <c r="A961" s="347">
        <f t="shared" ca="1" si="412"/>
        <v>1E-4</v>
      </c>
      <c r="B961" s="304">
        <f t="shared" ca="1" si="413"/>
        <v>42.335400000001506</v>
      </c>
      <c r="D961" s="306">
        <f t="shared" ca="1" si="414"/>
        <v>-0.37480871125046272</v>
      </c>
      <c r="E961" s="307">
        <f t="shared" ca="1" si="415"/>
        <v>7.8755634456141976E-2</v>
      </c>
      <c r="F961" s="304">
        <f t="shared" ca="1" si="416"/>
        <v>0.38299349862343907</v>
      </c>
      <c r="G961" s="306">
        <f t="shared" ca="1" si="417"/>
        <v>4.1373733604591312</v>
      </c>
      <c r="H961" s="307">
        <f t="shared" ca="1" si="418"/>
        <v>-109.15926068242965</v>
      </c>
      <c r="I961" s="304">
        <f t="shared" ca="1" si="419"/>
        <v>109.23764026679845</v>
      </c>
      <c r="J961" s="306">
        <f t="shared" ca="1" si="420"/>
        <v>847.0484485488912</v>
      </c>
      <c r="K961" s="307">
        <f t="shared" ca="1" si="421"/>
        <v>-8.9437928563632081</v>
      </c>
      <c r="L961" s="304">
        <f t="shared" ca="1" si="406"/>
        <v>847.09566497517926</v>
      </c>
      <c r="M961" s="306">
        <f t="shared" ca="1" si="422"/>
        <v>-1.5329122863107347</v>
      </c>
      <c r="N961" s="304">
        <f t="shared" ca="1" si="423"/>
        <v>-87.829404369354776</v>
      </c>
      <c r="P961" s="310">
        <f t="shared" ca="1" si="424"/>
        <v>23</v>
      </c>
      <c r="Q961" s="304">
        <f t="shared" ca="1" si="425"/>
        <v>0</v>
      </c>
      <c r="R961" s="306">
        <f t="shared" ca="1" si="426"/>
        <v>0</v>
      </c>
      <c r="S961" s="307">
        <f t="shared" ca="1" si="427"/>
        <v>4.5130000000000043</v>
      </c>
      <c r="T961" s="304">
        <f t="shared" ca="1" si="407"/>
        <v>44.272530000000046</v>
      </c>
      <c r="U961" s="311">
        <f t="shared" ca="1" si="408"/>
        <v>0</v>
      </c>
      <c r="V961" s="306">
        <f t="shared" ca="1" si="409"/>
        <v>1.226096104791615</v>
      </c>
      <c r="W961" s="304">
        <f t="shared" ca="1" si="410"/>
        <v>44.660040102647287</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-9.2895124699429843E-2</v>
      </c>
      <c r="AH961" s="304">
        <f t="shared" ca="1" si="434"/>
        <v>-9.8958561816559012</v>
      </c>
    </row>
    <row r="962" spans="1:34" x14ac:dyDescent="0.2">
      <c r="A962" s="347">
        <f t="shared" ca="1" si="412"/>
        <v>1E-4</v>
      </c>
      <c r="B962" s="304">
        <f t="shared" ca="1" si="413"/>
        <v>42.33550000000151</v>
      </c>
      <c r="D962" s="306">
        <f t="shared" ca="1" si="414"/>
        <v>-0.37480569311411133</v>
      </c>
      <c r="E962" s="307">
        <f t="shared" ca="1" si="415"/>
        <v>7.8764874572902599E-2</v>
      </c>
      <c r="F962" s="304">
        <f t="shared" ca="1" si="416"/>
        <v>0.38299244516992037</v>
      </c>
      <c r="G962" s="306">
        <f t="shared" ca="1" si="417"/>
        <v>4.1373358798898199</v>
      </c>
      <c r="H962" s="307">
        <f t="shared" ca="1" si="418"/>
        <v>-109.15925280594219</v>
      </c>
      <c r="I962" s="304">
        <f t="shared" ca="1" si="419"/>
        <v>109.23763097639302</v>
      </c>
      <c r="J962" s="306">
        <f t="shared" ca="1" si="420"/>
        <v>847.0484485488912</v>
      </c>
      <c r="K962" s="307">
        <f t="shared" ca="1" si="421"/>
        <v>-8.9547087820376259</v>
      </c>
      <c r="L962" s="304">
        <f t="shared" ca="1" si="406"/>
        <v>847.09578029786849</v>
      </c>
      <c r="M962" s="306">
        <f t="shared" ca="1" si="422"/>
        <v>-1.5329126264440234</v>
      </c>
      <c r="N962" s="304">
        <f t="shared" ca="1" si="423"/>
        <v>-87.829423857556691</v>
      </c>
      <c r="P962" s="310">
        <f t="shared" ca="1" si="424"/>
        <v>23</v>
      </c>
      <c r="Q962" s="304">
        <f t="shared" ca="1" si="425"/>
        <v>0</v>
      </c>
      <c r="R962" s="306">
        <f t="shared" ca="1" si="426"/>
        <v>0</v>
      </c>
      <c r="S962" s="307">
        <f t="shared" ca="1" si="427"/>
        <v>4.5130000000000043</v>
      </c>
      <c r="T962" s="304">
        <f t="shared" ca="1" si="407"/>
        <v>44.272530000000046</v>
      </c>
      <c r="U962" s="311">
        <f t="shared" ca="1" si="408"/>
        <v>0</v>
      </c>
      <c r="V962" s="306">
        <f t="shared" ca="1" si="409"/>
        <v>1.2260974431900085</v>
      </c>
      <c r="W962" s="304">
        <f t="shared" ca="1" si="410"/>
        <v>44.660081256779925</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-9.2904117494430949E-2</v>
      </c>
      <c r="AH962" s="304">
        <f t="shared" ca="1" si="434"/>
        <v>-9.8958653008303212</v>
      </c>
    </row>
    <row r="963" spans="1:34" x14ac:dyDescent="0.2">
      <c r="A963" s="347">
        <f t="shared" ca="1" si="412"/>
        <v>1E-4</v>
      </c>
      <c r="B963" s="304">
        <f t="shared" ca="1" si="413"/>
        <v>42.335600000001513</v>
      </c>
      <c r="D963" s="306">
        <f t="shared" ca="1" si="414"/>
        <v>-0.37480267499552739</v>
      </c>
      <c r="E963" s="307">
        <f t="shared" ca="1" si="415"/>
        <v>7.8774114532288664E-2</v>
      </c>
      <c r="F963" s="304">
        <f t="shared" ca="1" si="416"/>
        <v>0.38299139194523563</v>
      </c>
      <c r="G963" s="306">
        <f t="shared" ca="1" si="417"/>
        <v>4.1372983996223205</v>
      </c>
      <c r="H963" s="307">
        <f t="shared" ca="1" si="418"/>
        <v>-109.15924492853074</v>
      </c>
      <c r="I963" s="304">
        <f t="shared" ca="1" si="419"/>
        <v>109.23762168508834</v>
      </c>
      <c r="J963" s="306">
        <f t="shared" ca="1" si="420"/>
        <v>847.0484485488912</v>
      </c>
      <c r="K963" s="307">
        <f t="shared" ca="1" si="421"/>
        <v>-8.9656247069243502</v>
      </c>
      <c r="L963" s="304">
        <f t="shared" ca="1" si="406"/>
        <v>847.09589576119947</v>
      </c>
      <c r="M963" s="306">
        <f t="shared" ca="1" si="422"/>
        <v>-1.5329129665742887</v>
      </c>
      <c r="N963" s="304">
        <f t="shared" ca="1" si="423"/>
        <v>-87.829443345585375</v>
      </c>
      <c r="P963" s="310">
        <f t="shared" ca="1" si="424"/>
        <v>23</v>
      </c>
      <c r="Q963" s="304">
        <f t="shared" ca="1" si="425"/>
        <v>0</v>
      </c>
      <c r="R963" s="306">
        <f t="shared" ca="1" si="426"/>
        <v>0</v>
      </c>
      <c r="S963" s="307">
        <f t="shared" ca="1" si="427"/>
        <v>4.5130000000000043</v>
      </c>
      <c r="T963" s="304">
        <f t="shared" ca="1" si="407"/>
        <v>44.272530000000046</v>
      </c>
      <c r="U963" s="311">
        <f t="shared" ca="1" si="408"/>
        <v>0</v>
      </c>
      <c r="V963" s="306">
        <f t="shared" ca="1" si="409"/>
        <v>1.2260987815897668</v>
      </c>
      <c r="W963" s="304">
        <f t="shared" ca="1" si="410"/>
        <v>44.660122410211052</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-9.291311013624437E-2</v>
      </c>
      <c r="AH963" s="304">
        <f t="shared" ca="1" si="434"/>
        <v>-9.8958744198492976</v>
      </c>
    </row>
    <row r="964" spans="1:34" x14ac:dyDescent="0.2">
      <c r="A964" s="347">
        <f t="shared" ca="1" si="412"/>
        <v>1E-4</v>
      </c>
      <c r="B964" s="304">
        <f t="shared" ca="1" si="413"/>
        <v>42.335700000001516</v>
      </c>
      <c r="D964" s="306">
        <f t="shared" ca="1" si="414"/>
        <v>-0.37479965689471134</v>
      </c>
      <c r="E964" s="307">
        <f t="shared" ca="1" si="415"/>
        <v>7.8783354334303723E-2</v>
      </c>
      <c r="F964" s="304">
        <f t="shared" ca="1" si="416"/>
        <v>0.38299033894937584</v>
      </c>
      <c r="G964" s="306">
        <f t="shared" ca="1" si="417"/>
        <v>4.1372609196566312</v>
      </c>
      <c r="H964" s="307">
        <f t="shared" ca="1" si="418"/>
        <v>-109.1592370501953</v>
      </c>
      <c r="I964" s="304">
        <f t="shared" ca="1" si="419"/>
        <v>109.23761239288439</v>
      </c>
      <c r="J964" s="306">
        <f t="shared" ca="1" si="420"/>
        <v>847.0484485488912</v>
      </c>
      <c r="K964" s="307">
        <f t="shared" ca="1" si="421"/>
        <v>-8.9765406310232869</v>
      </c>
      <c r="L964" s="304">
        <f t="shared" ref="L964:L1004" ca="1" si="435">SQRT(pos_x^2+pos_z^2)</f>
        <v>847.09601136517222</v>
      </c>
      <c r="M964" s="306">
        <f t="shared" ca="1" si="422"/>
        <v>-1.5329133067015304</v>
      </c>
      <c r="N964" s="304">
        <f t="shared" ca="1" si="423"/>
        <v>-87.829462833440829</v>
      </c>
      <c r="P964" s="310">
        <f t="shared" ca="1" si="424"/>
        <v>23</v>
      </c>
      <c r="Q964" s="304">
        <f t="shared" ca="1" si="425"/>
        <v>0</v>
      </c>
      <c r="R964" s="306">
        <f t="shared" ca="1" si="426"/>
        <v>0</v>
      </c>
      <c r="S964" s="307">
        <f t="shared" ca="1" si="427"/>
        <v>4.5130000000000043</v>
      </c>
      <c r="T964" s="304">
        <f t="shared" ref="T964:T1004" ca="1" si="436">m*g</f>
        <v>44.272530000000046</v>
      </c>
      <c r="U964" s="311">
        <f t="shared" ref="U964:U1004" ca="1" si="437">IF(pos_xz&lt;L_rampe,Poids*COS(Beta),0)</f>
        <v>0</v>
      </c>
      <c r="V964" s="306">
        <f t="shared" ref="V964:V1004" ca="1" si="438">Rho_moyen*(20000-Alt_rampe-pos_z)/(20000+Alt_rampe+pos_z)</f>
        <v>1.2261001199908901</v>
      </c>
      <c r="W964" s="304">
        <f t="shared" ref="W964:W1003" ca="1" si="439">1/2*Rho*Sref*Cx*vit_xz^2</f>
        <v>44.660163562940646</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-9.2922102624873659E-2</v>
      </c>
      <c r="AH964" s="304">
        <f t="shared" ca="1" si="434"/>
        <v>-9.8958835387128321</v>
      </c>
    </row>
    <row r="965" spans="1:34" x14ac:dyDescent="0.2">
      <c r="A965" s="347">
        <f t="shared" ref="A965:A1004" ca="1" si="441">IF(B964+0.01&lt;=T_ini+ROUNDUP(Temps_fin_propu,0), 0.01, IF(K964&gt;0, 0.1, 0.0001))</f>
        <v>1E-4</v>
      </c>
      <c r="B965" s="304">
        <f t="shared" ref="B965:B1004" ca="1" si="442">B964+pas</f>
        <v>42.33580000000152</v>
      </c>
      <c r="D965" s="306">
        <f t="shared" ref="D965:D1004" ca="1" si="443">IF(AND(L964&lt;L_rampe,Poussee&lt;Poids*SIN(M964)),0,(-W964+Poussee)/m*COS(M964)-U964/m*SIN(M964))</f>
        <v>-0.37479663881166525</v>
      </c>
      <c r="E965" s="307">
        <f t="shared" ref="E965:E1004" ca="1" si="444">IF(AND(L964&lt;L_rampe,Poussee&lt;Poids*SIN(M964)),0,(-W964+Poussee)/m*SIN(M964)+U964/m*COS(M964)-Poids/m)</f>
        <v>7.8792593978938896E-2</v>
      </c>
      <c r="F965" s="304">
        <f t="shared" ref="F965:F1004" ca="1" si="445">SQRT(acc_x^2+acc_z^2)</f>
        <v>0.38298928618233147</v>
      </c>
      <c r="G965" s="306">
        <f t="shared" ref="G965:G1004" ca="1" si="446">G964+acc_x*pas</f>
        <v>4.1372234399927503</v>
      </c>
      <c r="H965" s="307">
        <f t="shared" ref="H965:H1004" ca="1" si="447">H964+acc_z*pas</f>
        <v>-109.1592291709359</v>
      </c>
      <c r="I965" s="304">
        <f t="shared" ref="I965:I1004" ca="1" si="448">SQRT(vit_x^2+vit_z^2)</f>
        <v>109.23760309978121</v>
      </c>
      <c r="J965" s="306">
        <f t="shared" ref="J965:J1004" ca="1" si="449">J964+0.5*(vit_x+G964)*pas*(K964&gt;=0)</f>
        <v>847.0484485488912</v>
      </c>
      <c r="K965" s="307">
        <f t="shared" ref="K965:K1004" ca="1" si="450">K964+0.5*(vit_z+H964)*pas</f>
        <v>-8.9874565543343437</v>
      </c>
      <c r="L965" s="304">
        <f t="shared" ca="1" si="435"/>
        <v>847.09612710978649</v>
      </c>
      <c r="M965" s="306">
        <f t="shared" ref="M965:M1004" ca="1" si="451">IF(AND(L964&gt;L_rampe,G965&gt;0),ATAN2(G965,H965),$M$4)</f>
        <v>-1.5329136468257487</v>
      </c>
      <c r="N965" s="304">
        <f t="shared" ref="N965:N1004" ca="1" si="452">DEGREES(Beta)</f>
        <v>-87.829482321123038</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4.5130000000000043</v>
      </c>
      <c r="T965" s="304">
        <f t="shared" ca="1" si="436"/>
        <v>44.272530000000046</v>
      </c>
      <c r="U965" s="311">
        <f t="shared" ca="1" si="437"/>
        <v>0</v>
      </c>
      <c r="V965" s="306">
        <f t="shared" ca="1" si="438"/>
        <v>1.2261014583933791</v>
      </c>
      <c r="W965" s="304">
        <f t="shared" ca="1" si="439"/>
        <v>44.660204714968778</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-9.2931094960311711E-2</v>
      </c>
      <c r="AH965" s="304">
        <f t="shared" ref="AH965:AH1004" ca="1" si="463">IF(AND(L964&lt;L_rampe,Poussee&lt;Poids*SIN(M964)), g*SIN(M964), (-W964+Poussee)/m)</f>
        <v>-9.8958926574209176</v>
      </c>
    </row>
    <row r="966" spans="1:34" x14ac:dyDescent="0.2">
      <c r="A966" s="347">
        <f t="shared" ca="1" si="441"/>
        <v>1E-4</v>
      </c>
      <c r="B966" s="304">
        <f t="shared" ca="1" si="442"/>
        <v>42.335900000001523</v>
      </c>
      <c r="D966" s="306">
        <f t="shared" ca="1" si="443"/>
        <v>-0.374793620746388</v>
      </c>
      <c r="E966" s="307">
        <f t="shared" ca="1" si="444"/>
        <v>7.8801833466213722E-2</v>
      </c>
      <c r="F966" s="304">
        <f t="shared" ca="1" si="445"/>
        <v>0.3829882336440954</v>
      </c>
      <c r="G966" s="306">
        <f t="shared" ca="1" si="446"/>
        <v>4.137185960630676</v>
      </c>
      <c r="H966" s="307">
        <f t="shared" ca="1" si="447"/>
        <v>-109.15922129075255</v>
      </c>
      <c r="I966" s="304">
        <f t="shared" ca="1" si="448"/>
        <v>109.23759380577881</v>
      </c>
      <c r="J966" s="306">
        <f t="shared" ca="1" si="449"/>
        <v>847.0484485488912</v>
      </c>
      <c r="K966" s="307">
        <f t="shared" ca="1" si="450"/>
        <v>-8.998372476857428</v>
      </c>
      <c r="L966" s="304">
        <f t="shared" ca="1" si="435"/>
        <v>847.0962429950423</v>
      </c>
      <c r="M966" s="306">
        <f t="shared" ca="1" si="451"/>
        <v>-1.5329139869469439</v>
      </c>
      <c r="N966" s="304">
        <f t="shared" ca="1" si="452"/>
        <v>-87.82950180863206</v>
      </c>
      <c r="P966" s="310">
        <f t="shared" ca="1" si="453"/>
        <v>23</v>
      </c>
      <c r="Q966" s="304">
        <f t="shared" ca="1" si="454"/>
        <v>0</v>
      </c>
      <c r="R966" s="306">
        <f t="shared" ca="1" si="455"/>
        <v>0</v>
      </c>
      <c r="S966" s="307">
        <f t="shared" ca="1" si="456"/>
        <v>4.5130000000000043</v>
      </c>
      <c r="T966" s="304">
        <f t="shared" ca="1" si="436"/>
        <v>44.272530000000046</v>
      </c>
      <c r="U966" s="311">
        <f t="shared" ca="1" si="437"/>
        <v>0</v>
      </c>
      <c r="V966" s="306">
        <f t="shared" ca="1" si="438"/>
        <v>1.2261027967972324</v>
      </c>
      <c r="W966" s="304">
        <f t="shared" ca="1" si="439"/>
        <v>44.660245866295391</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-9.2940087142578065E-2</v>
      </c>
      <c r="AH966" s="304">
        <f t="shared" ca="1" si="463"/>
        <v>-9.8959017759735737</v>
      </c>
    </row>
    <row r="967" spans="1:34" x14ac:dyDescent="0.2">
      <c r="A967" s="347">
        <f t="shared" ca="1" si="441"/>
        <v>1E-4</v>
      </c>
      <c r="B967" s="304">
        <f t="shared" ca="1" si="442"/>
        <v>42.336000000001526</v>
      </c>
      <c r="D967" s="306">
        <f t="shared" ca="1" si="443"/>
        <v>-0.37479060269887687</v>
      </c>
      <c r="E967" s="307">
        <f t="shared" ca="1" si="444"/>
        <v>7.8811072796112214E-2</v>
      </c>
      <c r="F967" s="304">
        <f t="shared" ca="1" si="445"/>
        <v>0.38298718133465182</v>
      </c>
      <c r="G967" s="306">
        <f t="shared" ca="1" si="446"/>
        <v>4.1371484815704065</v>
      </c>
      <c r="H967" s="307">
        <f t="shared" ca="1" si="447"/>
        <v>-109.15921340964528</v>
      </c>
      <c r="I967" s="304">
        <f t="shared" ca="1" si="448"/>
        <v>109.23758451087721</v>
      </c>
      <c r="J967" s="306">
        <f t="shared" ca="1" si="449"/>
        <v>847.0484485488912</v>
      </c>
      <c r="K967" s="307">
        <f t="shared" ca="1" si="450"/>
        <v>-9.0092883985924477</v>
      </c>
      <c r="L967" s="304">
        <f t="shared" ca="1" si="435"/>
        <v>847.09635902093964</v>
      </c>
      <c r="M967" s="306">
        <f t="shared" ca="1" si="451"/>
        <v>-1.5329143270651158</v>
      </c>
      <c r="N967" s="304">
        <f t="shared" ca="1" si="452"/>
        <v>-87.829521295967837</v>
      </c>
      <c r="P967" s="310">
        <f t="shared" ca="1" si="453"/>
        <v>23</v>
      </c>
      <c r="Q967" s="304">
        <f t="shared" ca="1" si="454"/>
        <v>0</v>
      </c>
      <c r="R967" s="306">
        <f t="shared" ca="1" si="455"/>
        <v>0</v>
      </c>
      <c r="S967" s="307">
        <f t="shared" ca="1" si="456"/>
        <v>4.5130000000000043</v>
      </c>
      <c r="T967" s="304">
        <f t="shared" ca="1" si="436"/>
        <v>44.272530000000046</v>
      </c>
      <c r="U967" s="311">
        <f t="shared" ca="1" si="437"/>
        <v>0</v>
      </c>
      <c r="V967" s="306">
        <f t="shared" ca="1" si="438"/>
        <v>1.2261041352024511</v>
      </c>
      <c r="W967" s="304">
        <f t="shared" ca="1" si="439"/>
        <v>44.660287016920542</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-9.2949079171653182E-2</v>
      </c>
      <c r="AH967" s="304">
        <f t="shared" ca="1" si="463"/>
        <v>-9.8959108943707843</v>
      </c>
    </row>
    <row r="968" spans="1:34" x14ac:dyDescent="0.2">
      <c r="A968" s="347">
        <f t="shared" ca="1" si="441"/>
        <v>1E-4</v>
      </c>
      <c r="B968" s="304">
        <f t="shared" ca="1" si="442"/>
        <v>42.33610000000153</v>
      </c>
      <c r="D968" s="306">
        <f t="shared" ca="1" si="443"/>
        <v>-0.37478758466913492</v>
      </c>
      <c r="E968" s="307">
        <f t="shared" ca="1" si="444"/>
        <v>7.8820311968648582E-2</v>
      </c>
      <c r="F968" s="304">
        <f t="shared" ca="1" si="445"/>
        <v>0.38298612925399667</v>
      </c>
      <c r="G968" s="306">
        <f t="shared" ca="1" si="446"/>
        <v>4.13711100281194</v>
      </c>
      <c r="H968" s="307">
        <f t="shared" ca="1" si="447"/>
        <v>-109.15920552761408</v>
      </c>
      <c r="I968" s="304">
        <f t="shared" ca="1" si="448"/>
        <v>109.23757521507643</v>
      </c>
      <c r="J968" s="306">
        <f t="shared" ca="1" si="449"/>
        <v>847.0484485488912</v>
      </c>
      <c r="K968" s="307">
        <f t="shared" ca="1" si="450"/>
        <v>-9.0202043195393102</v>
      </c>
      <c r="L968" s="304">
        <f t="shared" ca="1" si="435"/>
        <v>847.09647518747818</v>
      </c>
      <c r="M968" s="306">
        <f t="shared" ca="1" si="451"/>
        <v>-1.5329146671802643</v>
      </c>
      <c r="N968" s="304">
        <f t="shared" ca="1" si="452"/>
        <v>-87.829540783130398</v>
      </c>
      <c r="P968" s="310">
        <f t="shared" ca="1" si="453"/>
        <v>23</v>
      </c>
      <c r="Q968" s="304">
        <f t="shared" ca="1" si="454"/>
        <v>0</v>
      </c>
      <c r="R968" s="306">
        <f t="shared" ca="1" si="455"/>
        <v>0</v>
      </c>
      <c r="S968" s="307">
        <f t="shared" ca="1" si="456"/>
        <v>4.5130000000000043</v>
      </c>
      <c r="T968" s="304">
        <f t="shared" ca="1" si="436"/>
        <v>44.272530000000046</v>
      </c>
      <c r="U968" s="311">
        <f t="shared" ca="1" si="437"/>
        <v>0</v>
      </c>
      <c r="V968" s="306">
        <f t="shared" ca="1" si="438"/>
        <v>1.2261054736090347</v>
      </c>
      <c r="W968" s="304">
        <f t="shared" ca="1" si="439"/>
        <v>44.660328166844216</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-9.2958071047558377E-2</v>
      </c>
      <c r="AH968" s="304">
        <f t="shared" ca="1" si="463"/>
        <v>-9.8959200126125637</v>
      </c>
    </row>
    <row r="969" spans="1:34" x14ac:dyDescent="0.2">
      <c r="A969" s="347">
        <f t="shared" ca="1" si="441"/>
        <v>1E-4</v>
      </c>
      <c r="B969" s="304">
        <f t="shared" ca="1" si="442"/>
        <v>42.336200000001533</v>
      </c>
      <c r="D969" s="306">
        <f t="shared" ca="1" si="443"/>
        <v>-0.37478456665716237</v>
      </c>
      <c r="E969" s="307">
        <f t="shared" ca="1" si="444"/>
        <v>7.8829550983819274E-2</v>
      </c>
      <c r="F969" s="304">
        <f t="shared" ca="1" si="445"/>
        <v>0.38298507740211957</v>
      </c>
      <c r="G969" s="306">
        <f t="shared" ca="1" si="446"/>
        <v>4.1370735243552739</v>
      </c>
      <c r="H969" s="307">
        <f t="shared" ca="1" si="447"/>
        <v>-109.15919764465897</v>
      </c>
      <c r="I969" s="304">
        <f t="shared" ca="1" si="448"/>
        <v>109.23756591837646</v>
      </c>
      <c r="J969" s="306">
        <f t="shared" ca="1" si="449"/>
        <v>847.0484485488912</v>
      </c>
      <c r="K969" s="307">
        <f t="shared" ca="1" si="450"/>
        <v>-9.0311202396979233</v>
      </c>
      <c r="L969" s="304">
        <f t="shared" ca="1" si="435"/>
        <v>847.0965914946579</v>
      </c>
      <c r="M969" s="306">
        <f t="shared" ca="1" si="451"/>
        <v>-1.5329150072923894</v>
      </c>
      <c r="N969" s="304">
        <f t="shared" ca="1" si="452"/>
        <v>-87.829560270119728</v>
      </c>
      <c r="P969" s="310">
        <f t="shared" ca="1" si="453"/>
        <v>23</v>
      </c>
      <c r="Q969" s="304">
        <f t="shared" ca="1" si="454"/>
        <v>0</v>
      </c>
      <c r="R969" s="306">
        <f t="shared" ca="1" si="455"/>
        <v>0</v>
      </c>
      <c r="S969" s="307">
        <f t="shared" ca="1" si="456"/>
        <v>4.5130000000000043</v>
      </c>
      <c r="T969" s="304">
        <f t="shared" ca="1" si="436"/>
        <v>44.272530000000046</v>
      </c>
      <c r="U969" s="311">
        <f t="shared" ca="1" si="437"/>
        <v>0</v>
      </c>
      <c r="V969" s="306">
        <f t="shared" ca="1" si="438"/>
        <v>1.2261068120169836</v>
      </c>
      <c r="W969" s="304">
        <f t="shared" ca="1" si="439"/>
        <v>44.660369316066443</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-9.296706277028477E-2</v>
      </c>
      <c r="AH969" s="304">
        <f t="shared" ca="1" si="463"/>
        <v>-9.8959291306989083</v>
      </c>
    </row>
    <row r="970" spans="1:34" x14ac:dyDescent="0.2">
      <c r="A970" s="347">
        <f t="shared" ca="1" si="441"/>
        <v>1E-4</v>
      </c>
      <c r="B970" s="304">
        <f t="shared" ca="1" si="442"/>
        <v>42.336300000001536</v>
      </c>
      <c r="D970" s="306">
        <f t="shared" ca="1" si="443"/>
        <v>-0.3747815486629596</v>
      </c>
      <c r="E970" s="307">
        <f t="shared" ca="1" si="444"/>
        <v>7.8838789841631396E-2</v>
      </c>
      <c r="F970" s="304">
        <f t="shared" ca="1" si="445"/>
        <v>0.38298402577901247</v>
      </c>
      <c r="G970" s="306">
        <f t="shared" ca="1" si="446"/>
        <v>4.1370360462004072</v>
      </c>
      <c r="H970" s="307">
        <f t="shared" ca="1" si="447"/>
        <v>-109.15918976078</v>
      </c>
      <c r="I970" s="304">
        <f t="shared" ca="1" si="448"/>
        <v>109.23755662077735</v>
      </c>
      <c r="J970" s="306">
        <f t="shared" ca="1" si="449"/>
        <v>847.0484485488912</v>
      </c>
      <c r="K970" s="307">
        <f t="shared" ca="1" si="450"/>
        <v>-9.0420361590681946</v>
      </c>
      <c r="L970" s="304">
        <f t="shared" ca="1" si="435"/>
        <v>847.09670794247893</v>
      </c>
      <c r="M970" s="306">
        <f t="shared" ca="1" si="451"/>
        <v>-1.5329153474014916</v>
      </c>
      <c r="N970" s="304">
        <f t="shared" ca="1" si="452"/>
        <v>-87.829579756935857</v>
      </c>
      <c r="P970" s="310">
        <f t="shared" ca="1" si="453"/>
        <v>23</v>
      </c>
      <c r="Q970" s="304">
        <f t="shared" ca="1" si="454"/>
        <v>0</v>
      </c>
      <c r="R970" s="306">
        <f t="shared" ca="1" si="455"/>
        <v>0</v>
      </c>
      <c r="S970" s="307">
        <f t="shared" ca="1" si="456"/>
        <v>4.5130000000000043</v>
      </c>
      <c r="T970" s="304">
        <f t="shared" ca="1" si="436"/>
        <v>44.272530000000046</v>
      </c>
      <c r="U970" s="311">
        <f t="shared" ca="1" si="437"/>
        <v>0</v>
      </c>
      <c r="V970" s="306">
        <f t="shared" ca="1" si="438"/>
        <v>1.2261081504262974</v>
      </c>
      <c r="W970" s="304">
        <f t="shared" ca="1" si="439"/>
        <v>44.660410464587237</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-9.2976054339841241E-2</v>
      </c>
      <c r="AH970" s="304">
        <f t="shared" ca="1" si="463"/>
        <v>-9.8959382486298253</v>
      </c>
    </row>
    <row r="971" spans="1:34" x14ac:dyDescent="0.2">
      <c r="A971" s="347">
        <f t="shared" ca="1" si="441"/>
        <v>1E-4</v>
      </c>
      <c r="B971" s="304">
        <f t="shared" ca="1" si="442"/>
        <v>42.336400000001539</v>
      </c>
      <c r="D971" s="306">
        <f t="shared" ca="1" si="443"/>
        <v>-0.37477853068652256</v>
      </c>
      <c r="E971" s="307">
        <f t="shared" ca="1" si="444"/>
        <v>7.88480285420885E-2</v>
      </c>
      <c r="F971" s="304">
        <f t="shared" ca="1" si="445"/>
        <v>0.38298297438466206</v>
      </c>
      <c r="G971" s="306">
        <f t="shared" ca="1" si="446"/>
        <v>4.1369985683473383</v>
      </c>
      <c r="H971" s="307">
        <f t="shared" ca="1" si="447"/>
        <v>-109.15918187597714</v>
      </c>
      <c r="I971" s="304">
        <f t="shared" ca="1" si="448"/>
        <v>109.2375473222791</v>
      </c>
      <c r="J971" s="306">
        <f t="shared" ca="1" si="449"/>
        <v>847.0484485488912</v>
      </c>
      <c r="K971" s="307">
        <f t="shared" ca="1" si="450"/>
        <v>-9.0529520776500316</v>
      </c>
      <c r="L971" s="304">
        <f t="shared" ca="1" si="435"/>
        <v>847.09682453094103</v>
      </c>
      <c r="M971" s="306">
        <f t="shared" ca="1" si="451"/>
        <v>-1.5329156875075705</v>
      </c>
      <c r="N971" s="304">
        <f t="shared" ca="1" si="452"/>
        <v>-87.829599243578755</v>
      </c>
      <c r="P971" s="310">
        <f t="shared" ca="1" si="453"/>
        <v>23</v>
      </c>
      <c r="Q971" s="304">
        <f t="shared" ca="1" si="454"/>
        <v>0</v>
      </c>
      <c r="R971" s="306">
        <f t="shared" ca="1" si="455"/>
        <v>0</v>
      </c>
      <c r="S971" s="307">
        <f t="shared" ca="1" si="456"/>
        <v>4.5130000000000043</v>
      </c>
      <c r="T971" s="304">
        <f t="shared" ca="1" si="436"/>
        <v>44.272530000000046</v>
      </c>
      <c r="U971" s="311">
        <f t="shared" ca="1" si="437"/>
        <v>0</v>
      </c>
      <c r="V971" s="306">
        <f t="shared" ca="1" si="438"/>
        <v>1.2261094888369759</v>
      </c>
      <c r="W971" s="304">
        <f t="shared" ca="1" si="439"/>
        <v>44.660451612406561</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-9.2985045756227791E-2</v>
      </c>
      <c r="AH971" s="304">
        <f t="shared" ca="1" si="463"/>
        <v>-9.8959473664053164</v>
      </c>
    </row>
    <row r="972" spans="1:34" x14ac:dyDescent="0.2">
      <c r="A972" s="347">
        <f t="shared" ca="1" si="441"/>
        <v>1E-4</v>
      </c>
      <c r="B972" s="304">
        <f t="shared" ca="1" si="442"/>
        <v>42.336500000001543</v>
      </c>
      <c r="D972" s="306">
        <f t="shared" ca="1" si="443"/>
        <v>-0.37477551272785564</v>
      </c>
      <c r="E972" s="307">
        <f t="shared" ca="1" si="444"/>
        <v>7.8857267085181704E-2</v>
      </c>
      <c r="F972" s="304">
        <f t="shared" ca="1" si="445"/>
        <v>0.38298192321906105</v>
      </c>
      <c r="G972" s="306">
        <f t="shared" ca="1" si="446"/>
        <v>4.1369610907960652</v>
      </c>
      <c r="H972" s="307">
        <f t="shared" ca="1" si="447"/>
        <v>-109.15917399025044</v>
      </c>
      <c r="I972" s="304">
        <f t="shared" ca="1" si="448"/>
        <v>109.23753802288171</v>
      </c>
      <c r="J972" s="306">
        <f t="shared" ca="1" si="449"/>
        <v>847.0484485488912</v>
      </c>
      <c r="K972" s="307">
        <f t="shared" ca="1" si="450"/>
        <v>-9.0638679954433439</v>
      </c>
      <c r="L972" s="304">
        <f t="shared" ca="1" si="435"/>
        <v>847.09694126004399</v>
      </c>
      <c r="M972" s="306">
        <f t="shared" ca="1" si="451"/>
        <v>-1.5329160276106262</v>
      </c>
      <c r="N972" s="304">
        <f t="shared" ca="1" si="452"/>
        <v>-87.829618730048452</v>
      </c>
      <c r="P972" s="310">
        <f t="shared" ca="1" si="453"/>
        <v>23</v>
      </c>
      <c r="Q972" s="304">
        <f t="shared" ca="1" si="454"/>
        <v>0</v>
      </c>
      <c r="R972" s="306">
        <f t="shared" ca="1" si="455"/>
        <v>0</v>
      </c>
      <c r="S972" s="307">
        <f t="shared" ca="1" si="456"/>
        <v>4.5130000000000043</v>
      </c>
      <c r="T972" s="304">
        <f t="shared" ca="1" si="436"/>
        <v>44.272530000000046</v>
      </c>
      <c r="U972" s="311">
        <f t="shared" ca="1" si="437"/>
        <v>0</v>
      </c>
      <c r="V972" s="306">
        <f t="shared" ca="1" si="438"/>
        <v>1.2261108272490193</v>
      </c>
      <c r="W972" s="304">
        <f t="shared" ca="1" si="439"/>
        <v>44.660492759524459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-9.2994037019439091E-2</v>
      </c>
      <c r="AH972" s="304">
        <f t="shared" ca="1" si="463"/>
        <v>-9.8959564840253744</v>
      </c>
    </row>
    <row r="973" spans="1:34" x14ac:dyDescent="0.2">
      <c r="A973" s="347">
        <f t="shared" ca="1" si="441"/>
        <v>1E-4</v>
      </c>
      <c r="B973" s="304">
        <f t="shared" ca="1" si="442"/>
        <v>42.336600000001546</v>
      </c>
      <c r="D973" s="306">
        <f t="shared" ca="1" si="443"/>
        <v>-0.37477249478695718</v>
      </c>
      <c r="E973" s="307">
        <f t="shared" ca="1" si="444"/>
        <v>7.8866505470921666E-2</v>
      </c>
      <c r="F973" s="304">
        <f t="shared" ca="1" si="445"/>
        <v>0.38298087228219996</v>
      </c>
      <c r="G973" s="306">
        <f t="shared" ca="1" si="446"/>
        <v>4.1369236135465863</v>
      </c>
      <c r="H973" s="307">
        <f t="shared" ca="1" si="447"/>
        <v>-109.15916610359989</v>
      </c>
      <c r="I973" s="304">
        <f t="shared" ca="1" si="448"/>
        <v>109.23752872258521</v>
      </c>
      <c r="J973" s="306">
        <f t="shared" ca="1" si="449"/>
        <v>847.0484485488912</v>
      </c>
      <c r="K973" s="307">
        <f t="shared" ca="1" si="450"/>
        <v>-9.0747839124480372</v>
      </c>
      <c r="L973" s="304">
        <f t="shared" ca="1" si="435"/>
        <v>847.0970581297878</v>
      </c>
      <c r="M973" s="306">
        <f t="shared" ca="1" si="451"/>
        <v>-1.5329163677106588</v>
      </c>
      <c r="N973" s="304">
        <f t="shared" ca="1" si="452"/>
        <v>-87.829638216344932</v>
      </c>
      <c r="P973" s="310">
        <f t="shared" ca="1" si="453"/>
        <v>23</v>
      </c>
      <c r="Q973" s="304">
        <f t="shared" ca="1" si="454"/>
        <v>0</v>
      </c>
      <c r="R973" s="306">
        <f t="shared" ca="1" si="455"/>
        <v>0</v>
      </c>
      <c r="S973" s="307">
        <f t="shared" ca="1" si="456"/>
        <v>4.5130000000000043</v>
      </c>
      <c r="T973" s="304">
        <f t="shared" ca="1" si="436"/>
        <v>44.272530000000046</v>
      </c>
      <c r="U973" s="311">
        <f t="shared" ca="1" si="437"/>
        <v>0</v>
      </c>
      <c r="V973" s="306">
        <f t="shared" ca="1" si="438"/>
        <v>1.2261121656624281</v>
      </c>
      <c r="W973" s="304">
        <f t="shared" ca="1" si="439"/>
        <v>44.660533905940952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-9.3003028129484022E-2</v>
      </c>
      <c r="AH973" s="304">
        <f t="shared" ca="1" si="463"/>
        <v>-9.8959656014900101</v>
      </c>
    </row>
    <row r="974" spans="1:34" x14ac:dyDescent="0.2">
      <c r="A974" s="347">
        <f t="shared" ca="1" si="441"/>
        <v>1E-4</v>
      </c>
      <c r="B974" s="304">
        <f t="shared" ca="1" si="442"/>
        <v>42.336700000001549</v>
      </c>
      <c r="D974" s="306">
        <f t="shared" ca="1" si="443"/>
        <v>-0.37476947686382767</v>
      </c>
      <c r="E974" s="307">
        <f t="shared" ca="1" si="444"/>
        <v>7.8875743699313716E-2</v>
      </c>
      <c r="F974" s="304">
        <f t="shared" ca="1" si="445"/>
        <v>0.38297982157407051</v>
      </c>
      <c r="G974" s="306">
        <f t="shared" ca="1" si="446"/>
        <v>4.1368861365988998</v>
      </c>
      <c r="H974" s="307">
        <f t="shared" ca="1" si="447"/>
        <v>-109.15915821602552</v>
      </c>
      <c r="I974" s="304">
        <f t="shared" ca="1" si="448"/>
        <v>109.23751942138962</v>
      </c>
      <c r="J974" s="306">
        <f t="shared" ca="1" si="449"/>
        <v>847.0484485488912</v>
      </c>
      <c r="K974" s="307">
        <f t="shared" ca="1" si="450"/>
        <v>-9.0856998286640192</v>
      </c>
      <c r="L974" s="304">
        <f t="shared" ca="1" si="435"/>
        <v>847.09717514017245</v>
      </c>
      <c r="M974" s="306">
        <f t="shared" ca="1" si="451"/>
        <v>-1.5329167078076684</v>
      </c>
      <c r="N974" s="304">
        <f t="shared" ca="1" si="452"/>
        <v>-87.829657702468211</v>
      </c>
      <c r="P974" s="310">
        <f t="shared" ca="1" si="453"/>
        <v>23</v>
      </c>
      <c r="Q974" s="304">
        <f t="shared" ca="1" si="454"/>
        <v>0</v>
      </c>
      <c r="R974" s="306">
        <f t="shared" ca="1" si="455"/>
        <v>0</v>
      </c>
      <c r="S974" s="307">
        <f t="shared" ca="1" si="456"/>
        <v>4.5130000000000043</v>
      </c>
      <c r="T974" s="304">
        <f t="shared" ca="1" si="436"/>
        <v>44.272530000000046</v>
      </c>
      <c r="U974" s="311">
        <f t="shared" ca="1" si="437"/>
        <v>0</v>
      </c>
      <c r="V974" s="306">
        <f t="shared" ca="1" si="438"/>
        <v>1.2261135040772018</v>
      </c>
      <c r="W974" s="304">
        <f t="shared" ca="1" si="439"/>
        <v>44.660575051656046</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-9.3012019086367914E-2</v>
      </c>
      <c r="AH974" s="304">
        <f t="shared" ca="1" si="463"/>
        <v>-9.8959747187992271</v>
      </c>
    </row>
    <row r="975" spans="1:34" x14ac:dyDescent="0.2">
      <c r="A975" s="347">
        <f t="shared" ca="1" si="441"/>
        <v>1E-4</v>
      </c>
      <c r="B975" s="304">
        <f t="shared" ca="1" si="442"/>
        <v>42.336800000001553</v>
      </c>
      <c r="D975" s="306">
        <f t="shared" ca="1" si="443"/>
        <v>-0.37476645895846522</v>
      </c>
      <c r="E975" s="307">
        <f t="shared" ca="1" si="444"/>
        <v>7.8884981770354301E-2</v>
      </c>
      <c r="F975" s="304">
        <f t="shared" ca="1" si="445"/>
        <v>0.38297877109466022</v>
      </c>
      <c r="G975" s="306">
        <f t="shared" ca="1" si="446"/>
        <v>4.1368486599530039</v>
      </c>
      <c r="H975" s="307">
        <f t="shared" ca="1" si="447"/>
        <v>-109.15915032752734</v>
      </c>
      <c r="I975" s="304">
        <f t="shared" ca="1" si="448"/>
        <v>109.23751011929495</v>
      </c>
      <c r="J975" s="306">
        <f t="shared" ca="1" si="449"/>
        <v>847.0484485488912</v>
      </c>
      <c r="K975" s="307">
        <f t="shared" ca="1" si="450"/>
        <v>-9.0966157440911974</v>
      </c>
      <c r="L975" s="304">
        <f t="shared" ca="1" si="435"/>
        <v>847.09729229119785</v>
      </c>
      <c r="M975" s="306">
        <f t="shared" ca="1" si="451"/>
        <v>-1.5329170479016547</v>
      </c>
      <c r="N975" s="304">
        <f t="shared" ca="1" si="452"/>
        <v>-87.829677188418259</v>
      </c>
      <c r="P975" s="310">
        <f t="shared" ca="1" si="453"/>
        <v>23</v>
      </c>
      <c r="Q975" s="304">
        <f t="shared" ca="1" si="454"/>
        <v>0</v>
      </c>
      <c r="R975" s="306">
        <f t="shared" ca="1" si="455"/>
        <v>0</v>
      </c>
      <c r="S975" s="307">
        <f t="shared" ca="1" si="456"/>
        <v>4.5130000000000043</v>
      </c>
      <c r="T975" s="304">
        <f t="shared" ca="1" si="436"/>
        <v>44.272530000000046</v>
      </c>
      <c r="U975" s="311">
        <f t="shared" ca="1" si="437"/>
        <v>0</v>
      </c>
      <c r="V975" s="306">
        <f t="shared" ca="1" si="438"/>
        <v>1.2261148424933404</v>
      </c>
      <c r="W975" s="304">
        <f t="shared" ca="1" si="439"/>
        <v>44.660616196669729</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-9.302100989008899E-2</v>
      </c>
      <c r="AH975" s="304">
        <f t="shared" ca="1" si="463"/>
        <v>-9.8959838359530252</v>
      </c>
    </row>
    <row r="976" spans="1:34" x14ac:dyDescent="0.2">
      <c r="A976" s="347">
        <f t="shared" ca="1" si="441"/>
        <v>1E-4</v>
      </c>
      <c r="B976" s="304">
        <f t="shared" ca="1" si="442"/>
        <v>42.336900000001556</v>
      </c>
      <c r="D976" s="306">
        <f t="shared" ca="1" si="443"/>
        <v>-0.37476344107087428</v>
      </c>
      <c r="E976" s="307">
        <f t="shared" ca="1" si="444"/>
        <v>7.8894219684046973E-2</v>
      </c>
      <c r="F976" s="304">
        <f t="shared" ca="1" si="445"/>
        <v>0.38297772084396414</v>
      </c>
      <c r="G976" s="306">
        <f t="shared" ca="1" si="446"/>
        <v>4.1368111836088968</v>
      </c>
      <c r="H976" s="307">
        <f t="shared" ca="1" si="447"/>
        <v>-109.15914243810538</v>
      </c>
      <c r="I976" s="304">
        <f t="shared" ca="1" si="448"/>
        <v>109.23750081630122</v>
      </c>
      <c r="J976" s="306">
        <f t="shared" ca="1" si="449"/>
        <v>847.0484485488912</v>
      </c>
      <c r="K976" s="307">
        <f t="shared" ca="1" si="450"/>
        <v>-9.1075316587294797</v>
      </c>
      <c r="L976" s="304">
        <f t="shared" ca="1" si="435"/>
        <v>847.09740958286397</v>
      </c>
      <c r="M976" s="306">
        <f t="shared" ca="1" si="451"/>
        <v>-1.5329173879926181</v>
      </c>
      <c r="N976" s="304">
        <f t="shared" ca="1" si="452"/>
        <v>-87.829696674195119</v>
      </c>
      <c r="P976" s="310">
        <f t="shared" ca="1" si="453"/>
        <v>23</v>
      </c>
      <c r="Q976" s="304">
        <f t="shared" ca="1" si="454"/>
        <v>0</v>
      </c>
      <c r="R976" s="306">
        <f t="shared" ca="1" si="455"/>
        <v>0</v>
      </c>
      <c r="S976" s="307">
        <f t="shared" ca="1" si="456"/>
        <v>4.5130000000000043</v>
      </c>
      <c r="T976" s="304">
        <f t="shared" ca="1" si="436"/>
        <v>44.272530000000046</v>
      </c>
      <c r="U976" s="311">
        <f t="shared" ca="1" si="437"/>
        <v>0</v>
      </c>
      <c r="V976" s="306">
        <f t="shared" ca="1" si="438"/>
        <v>1.2261161809108438</v>
      </c>
      <c r="W976" s="304">
        <f t="shared" ca="1" si="439"/>
        <v>44.660657340982034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-9.3030000540650803E-2</v>
      </c>
      <c r="AH976" s="304">
        <f t="shared" ca="1" si="463"/>
        <v>-9.8959929529514046</v>
      </c>
    </row>
    <row r="977" spans="1:34" x14ac:dyDescent="0.2">
      <c r="A977" s="347">
        <f t="shared" ca="1" si="441"/>
        <v>1E-4</v>
      </c>
      <c r="B977" s="304">
        <f t="shared" ca="1" si="442"/>
        <v>42.337000000001559</v>
      </c>
      <c r="D977" s="306">
        <f t="shared" ca="1" si="443"/>
        <v>-0.37476042320105102</v>
      </c>
      <c r="E977" s="307">
        <f t="shared" ca="1" si="444"/>
        <v>7.8903457440397062E-2</v>
      </c>
      <c r="F977" s="304">
        <f t="shared" ca="1" si="445"/>
        <v>0.38297667082196979</v>
      </c>
      <c r="G977" s="306">
        <f t="shared" ca="1" si="446"/>
        <v>4.1367737075665767</v>
      </c>
      <c r="H977" s="307">
        <f t="shared" ca="1" si="447"/>
        <v>-109.15913454775963</v>
      </c>
      <c r="I977" s="304">
        <f t="shared" ca="1" si="448"/>
        <v>109.23749151240844</v>
      </c>
      <c r="J977" s="306">
        <f t="shared" ca="1" si="449"/>
        <v>847.0484485488912</v>
      </c>
      <c r="K977" s="307">
        <f t="shared" ca="1" si="450"/>
        <v>-9.1184475725787735</v>
      </c>
      <c r="L977" s="304">
        <f t="shared" ca="1" si="435"/>
        <v>847.0975270151705</v>
      </c>
      <c r="M977" s="306">
        <f t="shared" ca="1" si="451"/>
        <v>-1.5329177280805586</v>
      </c>
      <c r="N977" s="304">
        <f t="shared" ca="1" si="452"/>
        <v>-87.829716159798764</v>
      </c>
      <c r="P977" s="310">
        <f t="shared" ca="1" si="453"/>
        <v>23</v>
      </c>
      <c r="Q977" s="304">
        <f t="shared" ca="1" si="454"/>
        <v>0</v>
      </c>
      <c r="R977" s="306">
        <f t="shared" ca="1" si="455"/>
        <v>0</v>
      </c>
      <c r="S977" s="307">
        <f t="shared" ca="1" si="456"/>
        <v>4.5130000000000043</v>
      </c>
      <c r="T977" s="304">
        <f t="shared" ca="1" si="436"/>
        <v>44.272530000000046</v>
      </c>
      <c r="U977" s="311">
        <f t="shared" ca="1" si="437"/>
        <v>0</v>
      </c>
      <c r="V977" s="306">
        <f t="shared" ca="1" si="438"/>
        <v>1.226117519329712</v>
      </c>
      <c r="W977" s="304">
        <f t="shared" ca="1" si="439"/>
        <v>44.660698484592956</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-9.3038991038053354E-2</v>
      </c>
      <c r="AH977" s="304">
        <f t="shared" ca="1" si="463"/>
        <v>-9.8960020697943705</v>
      </c>
    </row>
    <row r="978" spans="1:34" x14ac:dyDescent="0.2">
      <c r="A978" s="347">
        <f t="shared" ca="1" si="441"/>
        <v>1E-4</v>
      </c>
      <c r="B978" s="304">
        <f t="shared" ca="1" si="442"/>
        <v>42.337100000001563</v>
      </c>
      <c r="D978" s="306">
        <f t="shared" ca="1" si="443"/>
        <v>-0.3747574053489956</v>
      </c>
      <c r="E978" s="307">
        <f t="shared" ca="1" si="444"/>
        <v>7.8912695039399239E-2</v>
      </c>
      <c r="F978" s="304">
        <f t="shared" ca="1" si="445"/>
        <v>0.38297562102866628</v>
      </c>
      <c r="G978" s="306">
        <f t="shared" ca="1" si="446"/>
        <v>4.1367362318260419</v>
      </c>
      <c r="H978" s="307">
        <f t="shared" ca="1" si="447"/>
        <v>-109.15912665649013</v>
      </c>
      <c r="I978" s="304">
        <f t="shared" ca="1" si="448"/>
        <v>109.23748220761662</v>
      </c>
      <c r="J978" s="306">
        <f t="shared" ca="1" si="449"/>
        <v>847.0484485488912</v>
      </c>
      <c r="K978" s="307">
        <f t="shared" ca="1" si="450"/>
        <v>-9.1293634856389865</v>
      </c>
      <c r="L978" s="304">
        <f t="shared" ca="1" si="435"/>
        <v>847.09764458811742</v>
      </c>
      <c r="M978" s="306">
        <f t="shared" ca="1" si="451"/>
        <v>-1.5329180681654759</v>
      </c>
      <c r="N978" s="304">
        <f t="shared" ca="1" si="452"/>
        <v>-87.829735645229206</v>
      </c>
      <c r="P978" s="310">
        <f t="shared" ca="1" si="453"/>
        <v>23</v>
      </c>
      <c r="Q978" s="304">
        <f t="shared" ca="1" si="454"/>
        <v>0</v>
      </c>
      <c r="R978" s="306">
        <f t="shared" ca="1" si="455"/>
        <v>0</v>
      </c>
      <c r="S978" s="307">
        <f t="shared" ca="1" si="456"/>
        <v>4.5130000000000043</v>
      </c>
      <c r="T978" s="304">
        <f t="shared" ca="1" si="436"/>
        <v>44.272530000000046</v>
      </c>
      <c r="U978" s="311">
        <f t="shared" ca="1" si="437"/>
        <v>0</v>
      </c>
      <c r="V978" s="306">
        <f t="shared" ca="1" si="438"/>
        <v>1.2261188577499451</v>
      </c>
      <c r="W978" s="304">
        <f t="shared" ca="1" si="439"/>
        <v>44.660739627502494</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-9.3047981382300193E-2</v>
      </c>
      <c r="AH978" s="304">
        <f t="shared" ca="1" si="463"/>
        <v>-9.8960111864819211</v>
      </c>
    </row>
    <row r="979" spans="1:34" x14ac:dyDescent="0.2">
      <c r="A979" s="347">
        <f t="shared" ca="1" si="441"/>
        <v>1E-4</v>
      </c>
      <c r="B979" s="304">
        <f t="shared" ca="1" si="442"/>
        <v>42.337200000001566</v>
      </c>
      <c r="D979" s="306">
        <f t="shared" ca="1" si="443"/>
        <v>-0.37475438751471057</v>
      </c>
      <c r="E979" s="307">
        <f t="shared" ca="1" si="444"/>
        <v>7.8921932481060608E-2</v>
      </c>
      <c r="F979" s="304">
        <f t="shared" ca="1" si="445"/>
        <v>0.38297457146404768</v>
      </c>
      <c r="G979" s="306">
        <f t="shared" ca="1" si="446"/>
        <v>4.1366987563872906</v>
      </c>
      <c r="H979" s="307">
        <f t="shared" ca="1" si="447"/>
        <v>-109.15911876429688</v>
      </c>
      <c r="I979" s="304">
        <f t="shared" ca="1" si="448"/>
        <v>109.23747290192577</v>
      </c>
      <c r="J979" s="306">
        <f t="shared" ca="1" si="449"/>
        <v>847.0484485488912</v>
      </c>
      <c r="K979" s="307">
        <f t="shared" ca="1" si="450"/>
        <v>-9.1402793979100263</v>
      </c>
      <c r="L979" s="304">
        <f t="shared" ca="1" si="435"/>
        <v>847.09776230170473</v>
      </c>
      <c r="M979" s="306">
        <f t="shared" ca="1" si="451"/>
        <v>-1.5329184082473706</v>
      </c>
      <c r="N979" s="304">
        <f t="shared" ca="1" si="452"/>
        <v>-87.829755130486461</v>
      </c>
      <c r="P979" s="310">
        <f t="shared" ca="1" si="453"/>
        <v>23</v>
      </c>
      <c r="Q979" s="304">
        <f t="shared" ca="1" si="454"/>
        <v>0</v>
      </c>
      <c r="R979" s="306">
        <f t="shared" ca="1" si="455"/>
        <v>0</v>
      </c>
      <c r="S979" s="307">
        <f t="shared" ca="1" si="456"/>
        <v>4.5130000000000043</v>
      </c>
      <c r="T979" s="304">
        <f t="shared" ca="1" si="436"/>
        <v>44.272530000000046</v>
      </c>
      <c r="U979" s="311">
        <f t="shared" ca="1" si="437"/>
        <v>0</v>
      </c>
      <c r="V979" s="306">
        <f t="shared" ca="1" si="438"/>
        <v>1.2261201961715436</v>
      </c>
      <c r="W979" s="304">
        <f t="shared" ca="1" si="439"/>
        <v>44.660780769710691</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-9.3056971573391323E-2</v>
      </c>
      <c r="AH979" s="304">
        <f t="shared" ca="1" si="463"/>
        <v>-9.8960203030140601</v>
      </c>
    </row>
    <row r="980" spans="1:34" x14ac:dyDescent="0.2">
      <c r="A980" s="347">
        <f t="shared" ca="1" si="441"/>
        <v>1E-4</v>
      </c>
      <c r="B980" s="304">
        <f t="shared" ca="1" si="442"/>
        <v>42.337300000001569</v>
      </c>
      <c r="D980" s="306">
        <f t="shared" ca="1" si="443"/>
        <v>-0.37475136969819206</v>
      </c>
      <c r="E980" s="307">
        <f t="shared" ca="1" si="444"/>
        <v>7.8931169765384723E-2</v>
      </c>
      <c r="F980" s="304">
        <f t="shared" ca="1" si="445"/>
        <v>0.38297352212810093</v>
      </c>
      <c r="G980" s="306">
        <f t="shared" ca="1" si="446"/>
        <v>4.136661281250321</v>
      </c>
      <c r="H980" s="307">
        <f t="shared" ca="1" si="447"/>
        <v>-109.15911087117991</v>
      </c>
      <c r="I980" s="304">
        <f t="shared" ca="1" si="448"/>
        <v>109.23746359533592</v>
      </c>
      <c r="J980" s="306">
        <f t="shared" ca="1" si="449"/>
        <v>847.0484485488912</v>
      </c>
      <c r="K980" s="307">
        <f t="shared" ca="1" si="450"/>
        <v>-9.1511953093918006</v>
      </c>
      <c r="L980" s="304">
        <f t="shared" ca="1" si="435"/>
        <v>847.09788015593222</v>
      </c>
      <c r="M980" s="306">
        <f t="shared" ca="1" si="451"/>
        <v>-1.5329187483262421</v>
      </c>
      <c r="N980" s="304">
        <f t="shared" ca="1" si="452"/>
        <v>-87.8297746155705</v>
      </c>
      <c r="P980" s="310">
        <f t="shared" ca="1" si="453"/>
        <v>23</v>
      </c>
      <c r="Q980" s="304">
        <f t="shared" ca="1" si="454"/>
        <v>0</v>
      </c>
      <c r="R980" s="306">
        <f t="shared" ca="1" si="455"/>
        <v>0</v>
      </c>
      <c r="S980" s="307">
        <f t="shared" ca="1" si="456"/>
        <v>4.5130000000000043</v>
      </c>
      <c r="T980" s="304">
        <f t="shared" ca="1" si="436"/>
        <v>44.272530000000046</v>
      </c>
      <c r="U980" s="311">
        <f t="shared" ca="1" si="437"/>
        <v>0</v>
      </c>
      <c r="V980" s="306">
        <f t="shared" ca="1" si="438"/>
        <v>1.2261215345945065</v>
      </c>
      <c r="W980" s="304">
        <f t="shared" ca="1" si="439"/>
        <v>44.660821911217518</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-9.3065961611332071E-2</v>
      </c>
      <c r="AH980" s="304">
        <f t="shared" ca="1" si="463"/>
        <v>-9.8960294193907927</v>
      </c>
    </row>
    <row r="981" spans="1:34" x14ac:dyDescent="0.2">
      <c r="A981" s="347">
        <f t="shared" ca="1" si="441"/>
        <v>1E-4</v>
      </c>
      <c r="B981" s="304">
        <f t="shared" ca="1" si="442"/>
        <v>42.337400000001573</v>
      </c>
      <c r="D981" s="306">
        <f t="shared" ca="1" si="443"/>
        <v>-0.37474835189944444</v>
      </c>
      <c r="E981" s="307">
        <f t="shared" ca="1" si="444"/>
        <v>7.8940406892369808E-2</v>
      </c>
      <c r="F981" s="304">
        <f t="shared" ca="1" si="445"/>
        <v>0.38297247302082005</v>
      </c>
      <c r="G981" s="306">
        <f t="shared" ca="1" si="446"/>
        <v>4.1366238064151313</v>
      </c>
      <c r="H981" s="307">
        <f t="shared" ca="1" si="447"/>
        <v>-109.15910297713921</v>
      </c>
      <c r="I981" s="304">
        <f t="shared" ca="1" si="448"/>
        <v>109.23745428784709</v>
      </c>
      <c r="J981" s="306">
        <f t="shared" ca="1" si="449"/>
        <v>847.0484485488912</v>
      </c>
      <c r="K981" s="307">
        <f t="shared" ca="1" si="450"/>
        <v>-9.162111220084217</v>
      </c>
      <c r="L981" s="304">
        <f t="shared" ca="1" si="435"/>
        <v>847.09799815079998</v>
      </c>
      <c r="M981" s="306">
        <f t="shared" ca="1" si="451"/>
        <v>-1.5329190884020907</v>
      </c>
      <c r="N981" s="304">
        <f t="shared" ca="1" si="452"/>
        <v>-87.829794100481337</v>
      </c>
      <c r="P981" s="310">
        <f t="shared" ca="1" si="453"/>
        <v>23</v>
      </c>
      <c r="Q981" s="304">
        <f t="shared" ca="1" si="454"/>
        <v>0</v>
      </c>
      <c r="R981" s="306">
        <f t="shared" ca="1" si="455"/>
        <v>0</v>
      </c>
      <c r="S981" s="307">
        <f t="shared" ca="1" si="456"/>
        <v>4.5130000000000043</v>
      </c>
      <c r="T981" s="304">
        <f t="shared" ca="1" si="436"/>
        <v>44.272530000000046</v>
      </c>
      <c r="U981" s="311">
        <f t="shared" ca="1" si="437"/>
        <v>0</v>
      </c>
      <c r="V981" s="306">
        <f t="shared" ca="1" si="438"/>
        <v>1.2261228730188347</v>
      </c>
      <c r="W981" s="304">
        <f t="shared" ca="1" si="439"/>
        <v>44.660863052023032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-9.3074951496118885E-2</v>
      </c>
      <c r="AH981" s="304">
        <f t="shared" ca="1" si="463"/>
        <v>-9.8960385356121154</v>
      </c>
    </row>
    <row r="982" spans="1:34" x14ac:dyDescent="0.2">
      <c r="A982" s="347">
        <f t="shared" ca="1" si="441"/>
        <v>1E-4</v>
      </c>
      <c r="B982" s="304">
        <f t="shared" ca="1" si="442"/>
        <v>42.337500000001576</v>
      </c>
      <c r="D982" s="306">
        <f t="shared" ca="1" si="443"/>
        <v>-0.37474533411846628</v>
      </c>
      <c r="E982" s="307">
        <f t="shared" ca="1" si="444"/>
        <v>7.8949643862024743E-2</v>
      </c>
      <c r="F982" s="304">
        <f t="shared" ca="1" si="445"/>
        <v>0.38297142414219559</v>
      </c>
      <c r="G982" s="306">
        <f t="shared" ca="1" si="446"/>
        <v>4.1365863318817198</v>
      </c>
      <c r="H982" s="307">
        <f t="shared" ca="1" si="447"/>
        <v>-109.15909508217483</v>
      </c>
      <c r="I982" s="304">
        <f t="shared" ca="1" si="448"/>
        <v>109.2374449794593</v>
      </c>
      <c r="J982" s="306">
        <f t="shared" ca="1" si="449"/>
        <v>847.0484485488912</v>
      </c>
      <c r="K982" s="307">
        <f t="shared" ca="1" si="450"/>
        <v>-9.1730271299871831</v>
      </c>
      <c r="L982" s="304">
        <f t="shared" ca="1" si="435"/>
        <v>847.0981162863078</v>
      </c>
      <c r="M982" s="306">
        <f t="shared" ca="1" si="451"/>
        <v>-1.5329194284749166</v>
      </c>
      <c r="N982" s="304">
        <f t="shared" ca="1" si="452"/>
        <v>-87.829813585218986</v>
      </c>
      <c r="P982" s="310">
        <f t="shared" ca="1" si="453"/>
        <v>23</v>
      </c>
      <c r="Q982" s="304">
        <f t="shared" ca="1" si="454"/>
        <v>0</v>
      </c>
      <c r="R982" s="306">
        <f t="shared" ca="1" si="455"/>
        <v>0</v>
      </c>
      <c r="S982" s="307">
        <f t="shared" ca="1" si="456"/>
        <v>4.5130000000000043</v>
      </c>
      <c r="T982" s="304">
        <f t="shared" ca="1" si="436"/>
        <v>44.272530000000046</v>
      </c>
      <c r="U982" s="311">
        <f t="shared" ca="1" si="437"/>
        <v>0</v>
      </c>
      <c r="V982" s="306">
        <f t="shared" ca="1" si="438"/>
        <v>1.2261242114445272</v>
      </c>
      <c r="W982" s="304">
        <f t="shared" ca="1" si="439"/>
        <v>44.660904192127212</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-9.30839412277642E-2</v>
      </c>
      <c r="AH982" s="304">
        <f t="shared" ca="1" si="463"/>
        <v>-9.8960476516780389</v>
      </c>
    </row>
    <row r="983" spans="1:34" x14ac:dyDescent="0.2">
      <c r="A983" s="347">
        <f t="shared" ca="1" si="441"/>
        <v>1E-4</v>
      </c>
      <c r="B983" s="304">
        <f t="shared" ca="1" si="442"/>
        <v>42.337600000001579</v>
      </c>
      <c r="D983" s="306">
        <f t="shared" ca="1" si="443"/>
        <v>-0.37474231635525534</v>
      </c>
      <c r="E983" s="307">
        <f t="shared" ca="1" si="444"/>
        <v>7.8958880674345977E-2</v>
      </c>
      <c r="F983" s="304">
        <f t="shared" ca="1" si="445"/>
        <v>0.38297037549221469</v>
      </c>
      <c r="G983" s="306">
        <f t="shared" ca="1" si="446"/>
        <v>4.1365488576500846</v>
      </c>
      <c r="H983" s="307">
        <f t="shared" ca="1" si="447"/>
        <v>-109.15908718628677</v>
      </c>
      <c r="I983" s="304">
        <f t="shared" ca="1" si="448"/>
        <v>109.23743567017253</v>
      </c>
      <c r="J983" s="306">
        <f t="shared" ca="1" si="449"/>
        <v>847.0484485488912</v>
      </c>
      <c r="K983" s="307">
        <f t="shared" ca="1" si="450"/>
        <v>-9.1839430391006065</v>
      </c>
      <c r="L983" s="304">
        <f t="shared" ca="1" si="435"/>
        <v>847.09823456245556</v>
      </c>
      <c r="M983" s="306">
        <f t="shared" ca="1" si="451"/>
        <v>-1.5329197685447196</v>
      </c>
      <c r="N983" s="304">
        <f t="shared" ca="1" si="452"/>
        <v>-87.829833069783433</v>
      </c>
      <c r="P983" s="310">
        <f t="shared" ca="1" si="453"/>
        <v>23</v>
      </c>
      <c r="Q983" s="304">
        <f t="shared" ca="1" si="454"/>
        <v>0</v>
      </c>
      <c r="R983" s="306">
        <f t="shared" ca="1" si="455"/>
        <v>0</v>
      </c>
      <c r="S983" s="307">
        <f t="shared" ca="1" si="456"/>
        <v>4.5130000000000043</v>
      </c>
      <c r="T983" s="304">
        <f t="shared" ca="1" si="436"/>
        <v>44.272530000000046</v>
      </c>
      <c r="U983" s="311">
        <f t="shared" ca="1" si="437"/>
        <v>0</v>
      </c>
      <c r="V983" s="306">
        <f t="shared" ca="1" si="438"/>
        <v>1.2261255498715855</v>
      </c>
      <c r="W983" s="304">
        <f t="shared" ca="1" si="439"/>
        <v>44.66094533153008</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-9.3092930806264462E-2</v>
      </c>
      <c r="AH983" s="304">
        <f t="shared" ca="1" si="463"/>
        <v>-9.8960567675885596</v>
      </c>
    </row>
    <row r="984" spans="1:34" x14ac:dyDescent="0.2">
      <c r="A984" s="347">
        <f t="shared" ca="1" si="441"/>
        <v>1E-4</v>
      </c>
      <c r="B984" s="304">
        <f t="shared" ca="1" si="442"/>
        <v>42.337700000001583</v>
      </c>
      <c r="D984" s="306">
        <f t="shared" ca="1" si="443"/>
        <v>-0.37473929860981442</v>
      </c>
      <c r="E984" s="307">
        <f t="shared" ca="1" si="444"/>
        <v>7.8968117329340615E-2</v>
      </c>
      <c r="F984" s="304">
        <f t="shared" ca="1" si="445"/>
        <v>0.3829693270708715</v>
      </c>
      <c r="G984" s="306">
        <f t="shared" ca="1" si="446"/>
        <v>4.1365113837202232</v>
      </c>
      <c r="H984" s="307">
        <f t="shared" ca="1" si="447"/>
        <v>-109.15907928947503</v>
      </c>
      <c r="I984" s="304">
        <f t="shared" ca="1" si="448"/>
        <v>109.23742635998683</v>
      </c>
      <c r="J984" s="306">
        <f t="shared" ca="1" si="449"/>
        <v>847.0484485488912</v>
      </c>
      <c r="K984" s="307">
        <f t="shared" ca="1" si="450"/>
        <v>-9.1948589474243949</v>
      </c>
      <c r="L984" s="304">
        <f t="shared" ca="1" si="435"/>
        <v>847.09835297924326</v>
      </c>
      <c r="M984" s="306">
        <f t="shared" ca="1" si="451"/>
        <v>-1.5329201086114996</v>
      </c>
      <c r="N984" s="304">
        <f t="shared" ca="1" si="452"/>
        <v>-87.829852554174693</v>
      </c>
      <c r="P984" s="310">
        <f t="shared" ca="1" si="453"/>
        <v>23</v>
      </c>
      <c r="Q984" s="304">
        <f t="shared" ca="1" si="454"/>
        <v>0</v>
      </c>
      <c r="R984" s="306">
        <f t="shared" ca="1" si="455"/>
        <v>0</v>
      </c>
      <c r="S984" s="307">
        <f t="shared" ca="1" si="456"/>
        <v>4.5130000000000043</v>
      </c>
      <c r="T984" s="304">
        <f t="shared" ca="1" si="436"/>
        <v>44.272530000000046</v>
      </c>
      <c r="U984" s="311">
        <f t="shared" ca="1" si="437"/>
        <v>0</v>
      </c>
      <c r="V984" s="306">
        <f t="shared" ca="1" si="438"/>
        <v>1.2261268883000078</v>
      </c>
      <c r="W984" s="304">
        <f t="shared" ca="1" si="439"/>
        <v>44.66098647023162</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-9.3101920231621449E-2</v>
      </c>
      <c r="AH984" s="304">
        <f t="shared" ca="1" si="463"/>
        <v>-9.8960658833436828</v>
      </c>
    </row>
    <row r="985" spans="1:34" x14ac:dyDescent="0.2">
      <c r="A985" s="347">
        <f t="shared" ca="1" si="441"/>
        <v>1E-4</v>
      </c>
      <c r="B985" s="304">
        <f t="shared" ca="1" si="442"/>
        <v>42.337800000001586</v>
      </c>
      <c r="D985" s="306">
        <f t="shared" ca="1" si="443"/>
        <v>-0.3747362808821435</v>
      </c>
      <c r="E985" s="307">
        <f t="shared" ca="1" si="444"/>
        <v>7.8977353827001551E-2</v>
      </c>
      <c r="F985" s="304">
        <f t="shared" ca="1" si="445"/>
        <v>0.38296827887815482</v>
      </c>
      <c r="G985" s="306">
        <f t="shared" ca="1" si="446"/>
        <v>4.1364739100921346</v>
      </c>
      <c r="H985" s="307">
        <f t="shared" ca="1" si="447"/>
        <v>-109.15907139173964</v>
      </c>
      <c r="I985" s="304">
        <f t="shared" ca="1" si="448"/>
        <v>109.23741704890219</v>
      </c>
      <c r="J985" s="306">
        <f t="shared" ca="1" si="449"/>
        <v>847.0484485488912</v>
      </c>
      <c r="K985" s="307">
        <f t="shared" ca="1" si="450"/>
        <v>-9.2057748549584559</v>
      </c>
      <c r="L985" s="304">
        <f t="shared" ca="1" si="435"/>
        <v>847.09847153667067</v>
      </c>
      <c r="M985" s="306">
        <f t="shared" ca="1" si="451"/>
        <v>-1.532920448675257</v>
      </c>
      <c r="N985" s="304">
        <f t="shared" ca="1" si="452"/>
        <v>-87.82987203839275</v>
      </c>
      <c r="P985" s="310">
        <f t="shared" ca="1" si="453"/>
        <v>23</v>
      </c>
      <c r="Q985" s="304">
        <f t="shared" ca="1" si="454"/>
        <v>0</v>
      </c>
      <c r="R985" s="306">
        <f t="shared" ca="1" si="455"/>
        <v>0</v>
      </c>
      <c r="S985" s="307">
        <f t="shared" ca="1" si="456"/>
        <v>4.5130000000000043</v>
      </c>
      <c r="T985" s="304">
        <f t="shared" ca="1" si="436"/>
        <v>44.272530000000046</v>
      </c>
      <c r="U985" s="311">
        <f t="shared" ca="1" si="437"/>
        <v>0</v>
      </c>
      <c r="V985" s="306">
        <f t="shared" ca="1" si="438"/>
        <v>1.2261282267297957</v>
      </c>
      <c r="W985" s="304">
        <f t="shared" ca="1" si="439"/>
        <v>44.661027608231883</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-9.311090950383516E-2</v>
      </c>
      <c r="AH985" s="304">
        <f t="shared" ca="1" si="463"/>
        <v>-9.8960749989434031</v>
      </c>
    </row>
    <row r="986" spans="1:34" x14ac:dyDescent="0.2">
      <c r="A986" s="347">
        <f t="shared" ca="1" si="441"/>
        <v>1E-4</v>
      </c>
      <c r="B986" s="304">
        <f t="shared" ca="1" si="442"/>
        <v>42.337900000001589</v>
      </c>
      <c r="D986" s="306">
        <f t="shared" ca="1" si="443"/>
        <v>-0.37473326317224109</v>
      </c>
      <c r="E986" s="307">
        <f t="shared" ca="1" si="444"/>
        <v>7.8986590167342996E-2</v>
      </c>
      <c r="F986" s="304">
        <f t="shared" ca="1" si="445"/>
        <v>0.38296723091405604</v>
      </c>
      <c r="G986" s="306">
        <f t="shared" ca="1" si="446"/>
        <v>4.1364364367658171</v>
      </c>
      <c r="H986" s="307">
        <f t="shared" ca="1" si="447"/>
        <v>-109.15906349308062</v>
      </c>
      <c r="I986" s="304">
        <f t="shared" ca="1" si="448"/>
        <v>109.23740773691864</v>
      </c>
      <c r="J986" s="306">
        <f t="shared" ca="1" si="449"/>
        <v>847.0484485488912</v>
      </c>
      <c r="K986" s="307">
        <f t="shared" ca="1" si="450"/>
        <v>-9.2166907617026972</v>
      </c>
      <c r="L986" s="304">
        <f t="shared" ca="1" si="435"/>
        <v>847.09859023473791</v>
      </c>
      <c r="M986" s="306">
        <f t="shared" ca="1" si="451"/>
        <v>-1.5329207887359917</v>
      </c>
      <c r="N986" s="304">
        <f t="shared" ca="1" si="452"/>
        <v>-87.829891522437634</v>
      </c>
      <c r="P986" s="310">
        <f t="shared" ca="1" si="453"/>
        <v>23</v>
      </c>
      <c r="Q986" s="304">
        <f t="shared" ca="1" si="454"/>
        <v>0</v>
      </c>
      <c r="R986" s="306">
        <f t="shared" ca="1" si="455"/>
        <v>0</v>
      </c>
      <c r="S986" s="307">
        <f t="shared" ca="1" si="456"/>
        <v>4.5130000000000043</v>
      </c>
      <c r="T986" s="304">
        <f t="shared" ca="1" si="436"/>
        <v>44.272530000000046</v>
      </c>
      <c r="U986" s="311">
        <f t="shared" ca="1" si="437"/>
        <v>0</v>
      </c>
      <c r="V986" s="306">
        <f t="shared" ca="1" si="438"/>
        <v>1.2261295651609478</v>
      </c>
      <c r="W986" s="304">
        <f t="shared" ca="1" si="439"/>
        <v>44.661068745530841</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-9.31198986229127E-2</v>
      </c>
      <c r="AH986" s="304">
        <f t="shared" ca="1" si="463"/>
        <v>-9.8960841143877332</v>
      </c>
    </row>
    <row r="987" spans="1:34" x14ac:dyDescent="0.2">
      <c r="A987" s="347">
        <f t="shared" ca="1" si="441"/>
        <v>1E-4</v>
      </c>
      <c r="B987" s="304">
        <f t="shared" ca="1" si="442"/>
        <v>42.338000000001593</v>
      </c>
      <c r="D987" s="306">
        <f t="shared" ca="1" si="443"/>
        <v>-0.3747302454801073</v>
      </c>
      <c r="E987" s="307">
        <f t="shared" ca="1" si="444"/>
        <v>7.8995826350357845E-2</v>
      </c>
      <c r="F987" s="304">
        <f t="shared" ca="1" si="445"/>
        <v>0.3829661831785639</v>
      </c>
      <c r="G987" s="306">
        <f t="shared" ca="1" si="446"/>
        <v>4.1363989637412688</v>
      </c>
      <c r="H987" s="307">
        <f t="shared" ca="1" si="447"/>
        <v>-109.15905559349798</v>
      </c>
      <c r="I987" s="304">
        <f t="shared" ca="1" si="448"/>
        <v>109.23739842403619</v>
      </c>
      <c r="J987" s="306">
        <f t="shared" ca="1" si="449"/>
        <v>847.0484485488912</v>
      </c>
      <c r="K987" s="307">
        <f t="shared" ca="1" si="450"/>
        <v>-9.2276066676570263</v>
      </c>
      <c r="L987" s="304">
        <f t="shared" ca="1" si="435"/>
        <v>847.09870907344475</v>
      </c>
      <c r="M987" s="306">
        <f t="shared" ca="1" si="451"/>
        <v>-1.5329211287937037</v>
      </c>
      <c r="N987" s="304">
        <f t="shared" ca="1" si="452"/>
        <v>-87.829911006309317</v>
      </c>
      <c r="P987" s="310">
        <f t="shared" ca="1" si="453"/>
        <v>23</v>
      </c>
      <c r="Q987" s="304">
        <f t="shared" ca="1" si="454"/>
        <v>0</v>
      </c>
      <c r="R987" s="306">
        <f t="shared" ca="1" si="455"/>
        <v>0</v>
      </c>
      <c r="S987" s="307">
        <f t="shared" ca="1" si="456"/>
        <v>4.5130000000000043</v>
      </c>
      <c r="T987" s="304">
        <f t="shared" ca="1" si="436"/>
        <v>44.272530000000046</v>
      </c>
      <c r="U987" s="311">
        <f t="shared" ca="1" si="437"/>
        <v>0</v>
      </c>
      <c r="V987" s="306">
        <f t="shared" ca="1" si="438"/>
        <v>1.2261309035934651</v>
      </c>
      <c r="W987" s="304">
        <f t="shared" ca="1" si="439"/>
        <v>44.661109882128514</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-9.3128887588850517E-2</v>
      </c>
      <c r="AH987" s="304">
        <f t="shared" ca="1" si="463"/>
        <v>-9.8960932296766675</v>
      </c>
    </row>
    <row r="988" spans="1:34" x14ac:dyDescent="0.2">
      <c r="A988" s="347">
        <f t="shared" ca="1" si="441"/>
        <v>1E-4</v>
      </c>
      <c r="B988" s="304">
        <f t="shared" ca="1" si="442"/>
        <v>42.338100000001596</v>
      </c>
      <c r="D988" s="306">
        <f t="shared" ca="1" si="443"/>
        <v>-0.3747272278057423</v>
      </c>
      <c r="E988" s="307">
        <f t="shared" ca="1" si="444"/>
        <v>7.9005062376047874E-2</v>
      </c>
      <c r="F988" s="304">
        <f t="shared" ca="1" si="445"/>
        <v>0.38296513567166907</v>
      </c>
      <c r="G988" s="306">
        <f t="shared" ca="1" si="446"/>
        <v>4.136361491018488</v>
      </c>
      <c r="H988" s="307">
        <f t="shared" ca="1" si="447"/>
        <v>-109.15904769299175</v>
      </c>
      <c r="I988" s="304">
        <f t="shared" ca="1" si="448"/>
        <v>109.23738911025487</v>
      </c>
      <c r="J988" s="306">
        <f t="shared" ca="1" si="449"/>
        <v>847.0484485488912</v>
      </c>
      <c r="K988" s="307">
        <f t="shared" ca="1" si="450"/>
        <v>-9.2385225728213509</v>
      </c>
      <c r="L988" s="304">
        <f t="shared" ca="1" si="435"/>
        <v>847.09882805279108</v>
      </c>
      <c r="M988" s="306">
        <f t="shared" ca="1" si="451"/>
        <v>-1.532921468848393</v>
      </c>
      <c r="N988" s="304">
        <f t="shared" ca="1" si="452"/>
        <v>-87.829930490007811</v>
      </c>
      <c r="P988" s="310">
        <f t="shared" ca="1" si="453"/>
        <v>23</v>
      </c>
      <c r="Q988" s="304">
        <f t="shared" ca="1" si="454"/>
        <v>0</v>
      </c>
      <c r="R988" s="306">
        <f t="shared" ca="1" si="455"/>
        <v>0</v>
      </c>
      <c r="S988" s="307">
        <f t="shared" ca="1" si="456"/>
        <v>4.5130000000000043</v>
      </c>
      <c r="T988" s="304">
        <f t="shared" ca="1" si="436"/>
        <v>44.272530000000046</v>
      </c>
      <c r="U988" s="311">
        <f t="shared" ca="1" si="437"/>
        <v>0</v>
      </c>
      <c r="V988" s="306">
        <f t="shared" ca="1" si="438"/>
        <v>1.2261322420273471</v>
      </c>
      <c r="W988" s="304">
        <f t="shared" ca="1" si="439"/>
        <v>44.661151018024931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-9.3137876401653941E-2</v>
      </c>
      <c r="AH988" s="304">
        <f t="shared" ca="1" si="463"/>
        <v>-9.8961023448102079</v>
      </c>
    </row>
    <row r="989" spans="1:34" x14ac:dyDescent="0.2">
      <c r="A989" s="347">
        <f t="shared" ca="1" si="441"/>
        <v>1E-4</v>
      </c>
      <c r="B989" s="304">
        <f t="shared" ca="1" si="442"/>
        <v>42.338200000001599</v>
      </c>
      <c r="D989" s="306">
        <f t="shared" ca="1" si="443"/>
        <v>-0.37472421014914692</v>
      </c>
      <c r="E989" s="307">
        <f t="shared" ca="1" si="444"/>
        <v>7.9014298244425518E-2</v>
      </c>
      <c r="F989" s="304">
        <f t="shared" ca="1" si="445"/>
        <v>0.38296408839336493</v>
      </c>
      <c r="G989" s="306">
        <f t="shared" ca="1" si="446"/>
        <v>4.136324018597473</v>
      </c>
      <c r="H989" s="307">
        <f t="shared" ca="1" si="447"/>
        <v>-109.15903979156192</v>
      </c>
      <c r="I989" s="304">
        <f t="shared" ca="1" si="448"/>
        <v>109.23737979557467</v>
      </c>
      <c r="J989" s="306">
        <f t="shared" ca="1" si="449"/>
        <v>847.0484485488912</v>
      </c>
      <c r="K989" s="307">
        <f t="shared" ca="1" si="450"/>
        <v>-9.2494384771955787</v>
      </c>
      <c r="L989" s="304">
        <f t="shared" ca="1" si="435"/>
        <v>847.09894717277678</v>
      </c>
      <c r="M989" s="306">
        <f t="shared" ca="1" si="451"/>
        <v>-1.5329218089000596</v>
      </c>
      <c r="N989" s="304">
        <f t="shared" ca="1" si="452"/>
        <v>-87.829949973533132</v>
      </c>
      <c r="P989" s="310">
        <f t="shared" ca="1" si="453"/>
        <v>23</v>
      </c>
      <c r="Q989" s="304">
        <f t="shared" ca="1" si="454"/>
        <v>0</v>
      </c>
      <c r="R989" s="306">
        <f t="shared" ca="1" si="455"/>
        <v>0</v>
      </c>
      <c r="S989" s="307">
        <f t="shared" ca="1" si="456"/>
        <v>4.5130000000000043</v>
      </c>
      <c r="T989" s="304">
        <f t="shared" ca="1" si="436"/>
        <v>44.272530000000046</v>
      </c>
      <c r="U989" s="311">
        <f t="shared" ca="1" si="437"/>
        <v>0</v>
      </c>
      <c r="V989" s="306">
        <f t="shared" ca="1" si="438"/>
        <v>1.2261335804625941</v>
      </c>
      <c r="W989" s="304">
        <f t="shared" ca="1" si="439"/>
        <v>44.661192153220085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-9.3146865061330075E-2</v>
      </c>
      <c r="AH989" s="304">
        <f t="shared" ca="1" si="463"/>
        <v>-9.896111459788365</v>
      </c>
    </row>
    <row r="990" spans="1:34" x14ac:dyDescent="0.2">
      <c r="A990" s="347">
        <f t="shared" ca="1" si="441"/>
        <v>1E-4</v>
      </c>
      <c r="B990" s="304">
        <f t="shared" ca="1" si="442"/>
        <v>42.338300000001603</v>
      </c>
      <c r="D990" s="306">
        <f t="shared" ca="1" si="443"/>
        <v>-0.37472119251032099</v>
      </c>
      <c r="E990" s="307">
        <f t="shared" ca="1" si="444"/>
        <v>7.9023533955485448E-2</v>
      </c>
      <c r="F990" s="304">
        <f t="shared" ca="1" si="445"/>
        <v>0.38296304134364034</v>
      </c>
      <c r="G990" s="306">
        <f t="shared" ca="1" si="446"/>
        <v>4.1362865464782219</v>
      </c>
      <c r="H990" s="307">
        <f t="shared" ca="1" si="447"/>
        <v>-109.15903188920853</v>
      </c>
      <c r="I990" s="304">
        <f t="shared" ca="1" si="448"/>
        <v>109.23737047999565</v>
      </c>
      <c r="J990" s="306">
        <f t="shared" ca="1" si="449"/>
        <v>847.0484485488912</v>
      </c>
      <c r="K990" s="307">
        <f t="shared" ca="1" si="450"/>
        <v>-9.2603543807796171</v>
      </c>
      <c r="L990" s="304">
        <f t="shared" ca="1" si="435"/>
        <v>847.09906643340196</v>
      </c>
      <c r="M990" s="306">
        <f t="shared" ca="1" si="451"/>
        <v>-1.5329221489487035</v>
      </c>
      <c r="N990" s="304">
        <f t="shared" ca="1" si="452"/>
        <v>-87.829969456885252</v>
      </c>
      <c r="P990" s="310">
        <f t="shared" ca="1" si="453"/>
        <v>23</v>
      </c>
      <c r="Q990" s="304">
        <f t="shared" ca="1" si="454"/>
        <v>0</v>
      </c>
      <c r="R990" s="306">
        <f t="shared" ca="1" si="455"/>
        <v>0</v>
      </c>
      <c r="S990" s="307">
        <f t="shared" ca="1" si="456"/>
        <v>4.5130000000000043</v>
      </c>
      <c r="T990" s="304">
        <f t="shared" ca="1" si="436"/>
        <v>44.272530000000046</v>
      </c>
      <c r="U990" s="311">
        <f t="shared" ca="1" si="437"/>
        <v>0</v>
      </c>
      <c r="V990" s="306">
        <f t="shared" ca="1" si="438"/>
        <v>1.2261349188992055</v>
      </c>
      <c r="W990" s="304">
        <f t="shared" ca="1" si="439"/>
        <v>44.661233287713998</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-9.3155853567870039E-2</v>
      </c>
      <c r="AH990" s="304">
        <f t="shared" ca="1" si="463"/>
        <v>-9.8961205746111336</v>
      </c>
    </row>
    <row r="991" spans="1:34" x14ac:dyDescent="0.2">
      <c r="A991" s="347">
        <f t="shared" ca="1" si="441"/>
        <v>1E-4</v>
      </c>
      <c r="B991" s="304">
        <f t="shared" ca="1" si="442"/>
        <v>42.338400000001606</v>
      </c>
      <c r="D991" s="306">
        <f t="shared" ca="1" si="443"/>
        <v>-0.37471817488926507</v>
      </c>
      <c r="E991" s="307">
        <f t="shared" ca="1" si="444"/>
        <v>7.9032769509229439E-2</v>
      </c>
      <c r="F991" s="304">
        <f t="shared" ca="1" si="445"/>
        <v>0.3829619945224863</v>
      </c>
      <c r="G991" s="306">
        <f t="shared" ca="1" si="446"/>
        <v>4.136249074660733</v>
      </c>
      <c r="H991" s="307">
        <f t="shared" ca="1" si="447"/>
        <v>-109.15902398593158</v>
      </c>
      <c r="I991" s="304">
        <f t="shared" ca="1" si="448"/>
        <v>109.23736116351776</v>
      </c>
      <c r="J991" s="306">
        <f t="shared" ca="1" si="449"/>
        <v>847.0484485488912</v>
      </c>
      <c r="K991" s="307">
        <f t="shared" ca="1" si="450"/>
        <v>-9.271270283573374</v>
      </c>
      <c r="L991" s="304">
        <f t="shared" ca="1" si="435"/>
        <v>847.0991858346664</v>
      </c>
      <c r="M991" s="306">
        <f t="shared" ca="1" si="451"/>
        <v>-1.5329224889943249</v>
      </c>
      <c r="N991" s="304">
        <f t="shared" ca="1" si="452"/>
        <v>-87.829988940064212</v>
      </c>
      <c r="P991" s="310">
        <f t="shared" ca="1" si="453"/>
        <v>23</v>
      </c>
      <c r="Q991" s="304">
        <f t="shared" ca="1" si="454"/>
        <v>0</v>
      </c>
      <c r="R991" s="306">
        <f t="shared" ca="1" si="455"/>
        <v>0</v>
      </c>
      <c r="S991" s="307">
        <f t="shared" ca="1" si="456"/>
        <v>4.5130000000000043</v>
      </c>
      <c r="T991" s="304">
        <f t="shared" ca="1" si="436"/>
        <v>44.272530000000046</v>
      </c>
      <c r="U991" s="311">
        <f t="shared" ca="1" si="437"/>
        <v>0</v>
      </c>
      <c r="V991" s="306">
        <f t="shared" ca="1" si="438"/>
        <v>1.2261362573371821</v>
      </c>
      <c r="W991" s="304">
        <f t="shared" ca="1" si="439"/>
        <v>44.661274421506661</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-9.3164841921288044E-2</v>
      </c>
      <c r="AH991" s="304">
        <f t="shared" ca="1" si="463"/>
        <v>-9.8961296892785189</v>
      </c>
    </row>
    <row r="992" spans="1:34" x14ac:dyDescent="0.2">
      <c r="A992" s="347">
        <f t="shared" ca="1" si="441"/>
        <v>1E-4</v>
      </c>
      <c r="B992" s="304">
        <f t="shared" ca="1" si="442"/>
        <v>42.338500000001609</v>
      </c>
      <c r="D992" s="306">
        <f t="shared" ca="1" si="443"/>
        <v>-0.37471515728597721</v>
      </c>
      <c r="E992" s="307">
        <f t="shared" ca="1" si="444"/>
        <v>7.9042004905662822E-2</v>
      </c>
      <c r="F992" s="304">
        <f t="shared" ca="1" si="445"/>
        <v>0.38296094792989205</v>
      </c>
      <c r="G992" s="306">
        <f t="shared" ca="1" si="446"/>
        <v>4.1362116031450045</v>
      </c>
      <c r="H992" s="307">
        <f t="shared" ca="1" si="447"/>
        <v>-109.1590160817311</v>
      </c>
      <c r="I992" s="304">
        <f t="shared" ca="1" si="448"/>
        <v>109.23735184614107</v>
      </c>
      <c r="J992" s="306">
        <f t="shared" ca="1" si="449"/>
        <v>847.0484485488912</v>
      </c>
      <c r="K992" s="307">
        <f t="shared" ca="1" si="450"/>
        <v>-9.2821861855767569</v>
      </c>
      <c r="L992" s="304">
        <f t="shared" ca="1" si="435"/>
        <v>847.09930537656987</v>
      </c>
      <c r="M992" s="306">
        <f t="shared" ca="1" si="451"/>
        <v>-1.5329228290369237</v>
      </c>
      <c r="N992" s="304">
        <f t="shared" ca="1" si="452"/>
        <v>-87.83000842306997</v>
      </c>
      <c r="P992" s="310">
        <f t="shared" ca="1" si="453"/>
        <v>23</v>
      </c>
      <c r="Q992" s="304">
        <f t="shared" ca="1" si="454"/>
        <v>0</v>
      </c>
      <c r="R992" s="306">
        <f t="shared" ca="1" si="455"/>
        <v>0</v>
      </c>
      <c r="S992" s="307">
        <f t="shared" ca="1" si="456"/>
        <v>4.5130000000000043</v>
      </c>
      <c r="T992" s="304">
        <f t="shared" ca="1" si="436"/>
        <v>44.272530000000046</v>
      </c>
      <c r="U992" s="311">
        <f t="shared" ca="1" si="437"/>
        <v>0</v>
      </c>
      <c r="V992" s="306">
        <f t="shared" ca="1" si="438"/>
        <v>1.2261375957765235</v>
      </c>
      <c r="W992" s="304">
        <f t="shared" ca="1" si="439"/>
        <v>44.661315554598119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-9.3173830121576984E-2</v>
      </c>
      <c r="AH992" s="304">
        <f t="shared" ca="1" si="463"/>
        <v>-9.8961388037905209</v>
      </c>
    </row>
    <row r="993" spans="1:34" x14ac:dyDescent="0.2">
      <c r="A993" s="347">
        <f t="shared" ca="1" si="441"/>
        <v>1E-4</v>
      </c>
      <c r="B993" s="304">
        <f t="shared" ca="1" si="442"/>
        <v>42.338600000001613</v>
      </c>
      <c r="D993" s="306">
        <f t="shared" ca="1" si="443"/>
        <v>-0.37471213970046013</v>
      </c>
      <c r="E993" s="307">
        <f t="shared" ca="1" si="444"/>
        <v>7.9051240144789148E-2</v>
      </c>
      <c r="F993" s="304">
        <f t="shared" ca="1" si="445"/>
        <v>0.38295990156585097</v>
      </c>
      <c r="G993" s="306">
        <f t="shared" ca="1" si="446"/>
        <v>4.1361741319310346</v>
      </c>
      <c r="H993" s="307">
        <f t="shared" ca="1" si="447"/>
        <v>-109.15900817660709</v>
      </c>
      <c r="I993" s="304">
        <f t="shared" ca="1" si="448"/>
        <v>109.23734252786558</v>
      </c>
      <c r="J993" s="306">
        <f t="shared" ca="1" si="449"/>
        <v>847.0484485488912</v>
      </c>
      <c r="K993" s="307">
        <f t="shared" ca="1" si="450"/>
        <v>-9.2931020867896734</v>
      </c>
      <c r="L993" s="304">
        <f t="shared" ca="1" si="435"/>
        <v>847.09942505911249</v>
      </c>
      <c r="M993" s="306">
        <f t="shared" ca="1" si="451"/>
        <v>-1.5329231690764999</v>
      </c>
      <c r="N993" s="304">
        <f t="shared" ca="1" si="452"/>
        <v>-87.830027905902554</v>
      </c>
      <c r="P993" s="310">
        <f t="shared" ca="1" si="453"/>
        <v>23</v>
      </c>
      <c r="Q993" s="304">
        <f t="shared" ca="1" si="454"/>
        <v>0</v>
      </c>
      <c r="R993" s="306">
        <f t="shared" ca="1" si="455"/>
        <v>0</v>
      </c>
      <c r="S993" s="307">
        <f t="shared" ca="1" si="456"/>
        <v>4.5130000000000043</v>
      </c>
      <c r="T993" s="304">
        <f t="shared" ca="1" si="436"/>
        <v>44.272530000000046</v>
      </c>
      <c r="U993" s="311">
        <f t="shared" ca="1" si="437"/>
        <v>0</v>
      </c>
      <c r="V993" s="306">
        <f t="shared" ca="1" si="438"/>
        <v>1.2261389342172295</v>
      </c>
      <c r="W993" s="304">
        <f t="shared" ca="1" si="439"/>
        <v>44.661356686988341</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-9.3182818168743964E-2</v>
      </c>
      <c r="AH993" s="304">
        <f t="shared" ca="1" si="463"/>
        <v>-9.8961479181471468</v>
      </c>
    </row>
    <row r="994" spans="1:34" x14ac:dyDescent="0.2">
      <c r="A994" s="347">
        <f t="shared" ca="1" si="441"/>
        <v>1E-4</v>
      </c>
      <c r="B994" s="304">
        <f t="shared" ca="1" si="442"/>
        <v>42.338700000001616</v>
      </c>
      <c r="D994" s="306">
        <f t="shared" ca="1" si="443"/>
        <v>-0.37470912213271163</v>
      </c>
      <c r="E994" s="307">
        <f t="shared" ca="1" si="444"/>
        <v>7.9060475226606641E-2</v>
      </c>
      <c r="F994" s="304">
        <f t="shared" ca="1" si="445"/>
        <v>0.38295885543035074</v>
      </c>
      <c r="G994" s="306">
        <f t="shared" ca="1" si="446"/>
        <v>4.1361366610188215</v>
      </c>
      <c r="H994" s="307">
        <f t="shared" ca="1" si="447"/>
        <v>-109.15900027055956</v>
      </c>
      <c r="I994" s="304">
        <f t="shared" ca="1" si="448"/>
        <v>109.23733320869128</v>
      </c>
      <c r="J994" s="306">
        <f t="shared" ca="1" si="449"/>
        <v>847.0484485488912</v>
      </c>
      <c r="K994" s="307">
        <f t="shared" ca="1" si="450"/>
        <v>-9.3040179872120312</v>
      </c>
      <c r="L994" s="304">
        <f t="shared" ca="1" si="435"/>
        <v>847.09954488229414</v>
      </c>
      <c r="M994" s="306">
        <f t="shared" ca="1" si="451"/>
        <v>-1.5329235091130538</v>
      </c>
      <c r="N994" s="304">
        <f t="shared" ca="1" si="452"/>
        <v>-87.830047388561965</v>
      </c>
      <c r="P994" s="310">
        <f t="shared" ca="1" si="453"/>
        <v>23</v>
      </c>
      <c r="Q994" s="304">
        <f t="shared" ca="1" si="454"/>
        <v>0</v>
      </c>
      <c r="R994" s="306">
        <f t="shared" ca="1" si="455"/>
        <v>0</v>
      </c>
      <c r="S994" s="307">
        <f t="shared" ca="1" si="456"/>
        <v>4.5130000000000043</v>
      </c>
      <c r="T994" s="304">
        <f t="shared" ca="1" si="436"/>
        <v>44.272530000000046</v>
      </c>
      <c r="U994" s="311">
        <f t="shared" ca="1" si="437"/>
        <v>0</v>
      </c>
      <c r="V994" s="306">
        <f t="shared" ca="1" si="438"/>
        <v>1.2261402726593003</v>
      </c>
      <c r="W994" s="304">
        <f t="shared" ca="1" si="439"/>
        <v>44.661397818677351</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-9.3191806062790761E-2</v>
      </c>
      <c r="AH994" s="304">
        <f t="shared" ca="1" si="463"/>
        <v>-9.8961570323483929</v>
      </c>
    </row>
    <row r="995" spans="1:34" x14ac:dyDescent="0.2">
      <c r="A995" s="347">
        <f t="shared" ca="1" si="441"/>
        <v>1E-4</v>
      </c>
      <c r="B995" s="304">
        <f t="shared" ca="1" si="442"/>
        <v>42.338800000001619</v>
      </c>
      <c r="D995" s="306">
        <f t="shared" ca="1" si="443"/>
        <v>-0.37470610458273224</v>
      </c>
      <c r="E995" s="307">
        <f t="shared" ca="1" si="444"/>
        <v>7.9069710151117079E-2</v>
      </c>
      <c r="F995" s="304">
        <f t="shared" ca="1" si="445"/>
        <v>0.38295780952338226</v>
      </c>
      <c r="G995" s="306">
        <f t="shared" ca="1" si="446"/>
        <v>4.1360991904083635</v>
      </c>
      <c r="H995" s="307">
        <f t="shared" ca="1" si="447"/>
        <v>-109.15899236358854</v>
      </c>
      <c r="I995" s="304">
        <f t="shared" ca="1" si="448"/>
        <v>109.23732388861821</v>
      </c>
      <c r="J995" s="306">
        <f t="shared" ca="1" si="449"/>
        <v>847.0484485488912</v>
      </c>
      <c r="K995" s="307">
        <f t="shared" ca="1" si="450"/>
        <v>-9.3149338868437379</v>
      </c>
      <c r="L995" s="304">
        <f t="shared" ca="1" si="435"/>
        <v>847.09966484611471</v>
      </c>
      <c r="M995" s="306">
        <f t="shared" ca="1" si="451"/>
        <v>-1.5329238491465851</v>
      </c>
      <c r="N995" s="304">
        <f t="shared" ca="1" si="452"/>
        <v>-87.830066871048203</v>
      </c>
      <c r="P995" s="310">
        <f t="shared" ca="1" si="453"/>
        <v>23</v>
      </c>
      <c r="Q995" s="304">
        <f t="shared" ca="1" si="454"/>
        <v>0</v>
      </c>
      <c r="R995" s="306">
        <f t="shared" ca="1" si="455"/>
        <v>0</v>
      </c>
      <c r="S995" s="307">
        <f t="shared" ca="1" si="456"/>
        <v>4.5130000000000043</v>
      </c>
      <c r="T995" s="304">
        <f t="shared" ca="1" si="436"/>
        <v>44.272530000000046</v>
      </c>
      <c r="U995" s="311">
        <f t="shared" ca="1" si="437"/>
        <v>0</v>
      </c>
      <c r="V995" s="306">
        <f t="shared" ca="1" si="438"/>
        <v>1.2261416111027355</v>
      </c>
      <c r="W995" s="304">
        <f t="shared" ca="1" si="439"/>
        <v>44.66143894966514</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-9.3200793803715598E-2</v>
      </c>
      <c r="AH995" s="304">
        <f t="shared" ca="1" si="463"/>
        <v>-9.896166146394263</v>
      </c>
    </row>
    <row r="996" spans="1:34" x14ac:dyDescent="0.2">
      <c r="A996" s="347">
        <f t="shared" ca="1" si="441"/>
        <v>1E-4</v>
      </c>
      <c r="B996" s="304">
        <f t="shared" ca="1" si="442"/>
        <v>42.338900000001622</v>
      </c>
      <c r="D996" s="306">
        <f t="shared" ca="1" si="443"/>
        <v>-0.37470308705052208</v>
      </c>
      <c r="E996" s="307">
        <f t="shared" ca="1" si="444"/>
        <v>7.907894491832046E-2</v>
      </c>
      <c r="F996" s="304">
        <f t="shared" ca="1" si="445"/>
        <v>0.38295676384493571</v>
      </c>
      <c r="G996" s="306">
        <f t="shared" ca="1" si="446"/>
        <v>4.1360617200996588</v>
      </c>
      <c r="H996" s="307">
        <f t="shared" ca="1" si="447"/>
        <v>-109.15898445569405</v>
      </c>
      <c r="I996" s="304">
        <f t="shared" ca="1" si="448"/>
        <v>109.23731456764639</v>
      </c>
      <c r="J996" s="306">
        <f t="shared" ca="1" si="449"/>
        <v>847.0484485488912</v>
      </c>
      <c r="K996" s="307">
        <f t="shared" ca="1" si="450"/>
        <v>-9.3258497856847029</v>
      </c>
      <c r="L996" s="304">
        <f t="shared" ca="1" si="435"/>
        <v>847.09978495057396</v>
      </c>
      <c r="M996" s="306">
        <f t="shared" ca="1" si="451"/>
        <v>-1.5329241891770939</v>
      </c>
      <c r="N996" s="304">
        <f t="shared" ca="1" si="452"/>
        <v>-87.830086353361267</v>
      </c>
      <c r="P996" s="310">
        <f t="shared" ca="1" si="453"/>
        <v>23</v>
      </c>
      <c r="Q996" s="304">
        <f t="shared" ca="1" si="454"/>
        <v>0</v>
      </c>
      <c r="R996" s="306">
        <f t="shared" ca="1" si="455"/>
        <v>0</v>
      </c>
      <c r="S996" s="307">
        <f t="shared" ca="1" si="456"/>
        <v>4.5130000000000043</v>
      </c>
      <c r="T996" s="304">
        <f t="shared" ca="1" si="436"/>
        <v>44.272530000000046</v>
      </c>
      <c r="U996" s="311">
        <f t="shared" ca="1" si="437"/>
        <v>0</v>
      </c>
      <c r="V996" s="306">
        <f t="shared" ca="1" si="438"/>
        <v>1.226142949547536</v>
      </c>
      <c r="W996" s="304">
        <f t="shared" ca="1" si="439"/>
        <v>44.661480079951772</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-9.3209781391520252E-2</v>
      </c>
      <c r="AH996" s="304">
        <f t="shared" ca="1" si="463"/>
        <v>-9.896175260284755</v>
      </c>
    </row>
    <row r="997" spans="1:34" x14ac:dyDescent="0.2">
      <c r="A997" s="347">
        <f t="shared" ca="1" si="441"/>
        <v>1E-4</v>
      </c>
      <c r="B997" s="304">
        <f t="shared" ca="1" si="442"/>
        <v>42.339000000001626</v>
      </c>
      <c r="D997" s="306">
        <f t="shared" ca="1" si="443"/>
        <v>-0.37470006953608187</v>
      </c>
      <c r="E997" s="307">
        <f t="shared" ca="1" si="444"/>
        <v>7.9088179528229219E-2</v>
      </c>
      <c r="F997" s="304">
        <f t="shared" ca="1" si="445"/>
        <v>0.38295571839500453</v>
      </c>
      <c r="G997" s="306">
        <f t="shared" ca="1" si="446"/>
        <v>4.1360242500927056</v>
      </c>
      <c r="H997" s="307">
        <f t="shared" ca="1" si="447"/>
        <v>-109.1589765468761</v>
      </c>
      <c r="I997" s="304">
        <f t="shared" ca="1" si="448"/>
        <v>109.23730524577583</v>
      </c>
      <c r="J997" s="306">
        <f t="shared" ca="1" si="449"/>
        <v>847.0484485488912</v>
      </c>
      <c r="K997" s="307">
        <f t="shared" ca="1" si="450"/>
        <v>-9.3367656837348321</v>
      </c>
      <c r="L997" s="304">
        <f t="shared" ca="1" si="435"/>
        <v>847.09990519567202</v>
      </c>
      <c r="M997" s="306">
        <f t="shared" ca="1" si="451"/>
        <v>-1.5329245292045803</v>
      </c>
      <c r="N997" s="304">
        <f t="shared" ca="1" si="452"/>
        <v>-87.830105835501158</v>
      </c>
      <c r="P997" s="310">
        <f t="shared" ca="1" si="453"/>
        <v>23</v>
      </c>
      <c r="Q997" s="304">
        <f t="shared" ca="1" si="454"/>
        <v>0</v>
      </c>
      <c r="R997" s="306">
        <f t="shared" ca="1" si="455"/>
        <v>0</v>
      </c>
      <c r="S997" s="307">
        <f t="shared" ca="1" si="456"/>
        <v>4.5130000000000043</v>
      </c>
      <c r="T997" s="304">
        <f t="shared" ca="1" si="436"/>
        <v>44.272530000000046</v>
      </c>
      <c r="U997" s="311">
        <f t="shared" ca="1" si="437"/>
        <v>0</v>
      </c>
      <c r="V997" s="306">
        <f t="shared" ca="1" si="438"/>
        <v>1.2261442879937015</v>
      </c>
      <c r="W997" s="304">
        <f t="shared" ca="1" si="439"/>
        <v>44.661521209537241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-9.3218768826213605E-2</v>
      </c>
      <c r="AH997" s="304">
        <f t="shared" ca="1" si="463"/>
        <v>-9.8961843740198816</v>
      </c>
    </row>
    <row r="998" spans="1:34" x14ac:dyDescent="0.2">
      <c r="A998" s="347">
        <f t="shared" ca="1" si="441"/>
        <v>1E-4</v>
      </c>
      <c r="B998" s="304">
        <f t="shared" ca="1" si="442"/>
        <v>42.339100000001629</v>
      </c>
      <c r="D998" s="306">
        <f t="shared" ca="1" si="443"/>
        <v>-0.37469705203941184</v>
      </c>
      <c r="E998" s="307">
        <f t="shared" ca="1" si="444"/>
        <v>7.909741398084158E-2</v>
      </c>
      <c r="F998" s="304">
        <f t="shared" ca="1" si="445"/>
        <v>0.38295467317357851</v>
      </c>
      <c r="G998" s="306">
        <f t="shared" ca="1" si="446"/>
        <v>4.1359867803875012</v>
      </c>
      <c r="H998" s="307">
        <f t="shared" ca="1" si="447"/>
        <v>-109.15896863713471</v>
      </c>
      <c r="I998" s="304">
        <f t="shared" ca="1" si="448"/>
        <v>109.23729592300653</v>
      </c>
      <c r="J998" s="306">
        <f t="shared" ca="1" si="449"/>
        <v>847.0484485488912</v>
      </c>
      <c r="K998" s="307">
        <f t="shared" ca="1" si="450"/>
        <v>-9.347681580994033</v>
      </c>
      <c r="L998" s="304">
        <f t="shared" ca="1" si="435"/>
        <v>847.10002558140866</v>
      </c>
      <c r="M998" s="306">
        <f t="shared" ca="1" si="451"/>
        <v>-1.5329248692290443</v>
      </c>
      <c r="N998" s="304">
        <f t="shared" ca="1" si="452"/>
        <v>-87.830125317467875</v>
      </c>
      <c r="P998" s="310">
        <f t="shared" ca="1" si="453"/>
        <v>23</v>
      </c>
      <c r="Q998" s="304">
        <f t="shared" ca="1" si="454"/>
        <v>0</v>
      </c>
      <c r="R998" s="306">
        <f t="shared" ca="1" si="455"/>
        <v>0</v>
      </c>
      <c r="S998" s="307">
        <f t="shared" ca="1" si="456"/>
        <v>4.5130000000000043</v>
      </c>
      <c r="T998" s="304">
        <f t="shared" ca="1" si="436"/>
        <v>44.272530000000046</v>
      </c>
      <c r="U998" s="311">
        <f t="shared" ca="1" si="437"/>
        <v>0</v>
      </c>
      <c r="V998" s="306">
        <f t="shared" ca="1" si="438"/>
        <v>1.2261456264412312</v>
      </c>
      <c r="W998" s="304">
        <f t="shared" ca="1" si="439"/>
        <v>44.661562338421497</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-9.3227756107800985E-2</v>
      </c>
      <c r="AH998" s="304">
        <f t="shared" ca="1" si="463"/>
        <v>-9.8961934875996445</v>
      </c>
    </row>
    <row r="999" spans="1:34" x14ac:dyDescent="0.2">
      <c r="A999" s="347">
        <f t="shared" ca="1" si="441"/>
        <v>1E-4</v>
      </c>
      <c r="B999" s="304">
        <f t="shared" ca="1" si="442"/>
        <v>42.339200000001632</v>
      </c>
      <c r="D999" s="306">
        <f t="shared" ca="1" si="443"/>
        <v>-0.37469403456051181</v>
      </c>
      <c r="E999" s="307">
        <f t="shared" ca="1" si="444"/>
        <v>7.9106648276150437E-2</v>
      </c>
      <c r="F999" s="304">
        <f t="shared" ca="1" si="445"/>
        <v>0.38295362818064616</v>
      </c>
      <c r="G999" s="306">
        <f t="shared" ca="1" si="446"/>
        <v>4.1359493109840448</v>
      </c>
      <c r="H999" s="307">
        <f t="shared" ca="1" si="447"/>
        <v>-109.15896072646987</v>
      </c>
      <c r="I999" s="304">
        <f t="shared" ca="1" si="448"/>
        <v>109.23728659933852</v>
      </c>
      <c r="J999" s="306">
        <f t="shared" ca="1" si="449"/>
        <v>847.0484485488912</v>
      </c>
      <c r="K999" s="307">
        <f t="shared" ca="1" si="450"/>
        <v>-9.3585974774622134</v>
      </c>
      <c r="L999" s="304">
        <f t="shared" ca="1" si="435"/>
        <v>847.10014610778376</v>
      </c>
      <c r="M999" s="306">
        <f t="shared" ca="1" si="451"/>
        <v>-1.5329252092504859</v>
      </c>
      <c r="N999" s="304">
        <f t="shared" ca="1" si="452"/>
        <v>-87.830144799261419</v>
      </c>
      <c r="P999" s="310">
        <f t="shared" ca="1" si="453"/>
        <v>23</v>
      </c>
      <c r="Q999" s="304">
        <f t="shared" ca="1" si="454"/>
        <v>0</v>
      </c>
      <c r="R999" s="306">
        <f t="shared" ca="1" si="455"/>
        <v>0</v>
      </c>
      <c r="S999" s="307">
        <f t="shared" ca="1" si="456"/>
        <v>4.5130000000000043</v>
      </c>
      <c r="T999" s="304">
        <f t="shared" ca="1" si="436"/>
        <v>44.272530000000046</v>
      </c>
      <c r="U999" s="311">
        <f t="shared" ca="1" si="437"/>
        <v>0</v>
      </c>
      <c r="V999" s="306">
        <f t="shared" ca="1" si="438"/>
        <v>1.2261469648901255</v>
      </c>
      <c r="W999" s="304">
        <f t="shared" ca="1" si="439"/>
        <v>44.66160346660461</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-9.3236743236266406E-2</v>
      </c>
      <c r="AH999" s="304">
        <f t="shared" ca="1" si="463"/>
        <v>-9.8962026010240312</v>
      </c>
    </row>
    <row r="1000" spans="1:34" x14ac:dyDescent="0.2">
      <c r="A1000" s="347">
        <f t="shared" ca="1" si="441"/>
        <v>1E-4</v>
      </c>
      <c r="B1000" s="304">
        <f t="shared" ca="1" si="442"/>
        <v>42.339300000001636</v>
      </c>
      <c r="D1000" s="306">
        <f t="shared" ca="1" si="443"/>
        <v>-0.37469101709938052</v>
      </c>
      <c r="E1000" s="307">
        <f t="shared" ca="1" si="444"/>
        <v>7.9115882414168226E-2</v>
      </c>
      <c r="F1000" s="304">
        <f t="shared" ca="1" si="445"/>
        <v>0.38295258341619887</v>
      </c>
      <c r="G1000" s="306">
        <f t="shared" ca="1" si="446"/>
        <v>4.1359118418823346</v>
      </c>
      <c r="H1000" s="307">
        <f t="shared" ca="1" si="447"/>
        <v>-109.15895281488163</v>
      </c>
      <c r="I1000" s="304">
        <f t="shared" ca="1" si="448"/>
        <v>109.23727727477181</v>
      </c>
      <c r="J1000" s="306">
        <f t="shared" ca="1" si="449"/>
        <v>847.0484485488912</v>
      </c>
      <c r="K1000" s="307">
        <f t="shared" ca="1" si="450"/>
        <v>-9.3695133731392808</v>
      </c>
      <c r="L1000" s="304">
        <f t="shared" ca="1" si="435"/>
        <v>847.10026677479743</v>
      </c>
      <c r="M1000" s="306">
        <f t="shared" ca="1" si="451"/>
        <v>-1.5329255492689053</v>
      </c>
      <c r="N1000" s="304">
        <f t="shared" ca="1" si="452"/>
        <v>-87.830164280881817</v>
      </c>
      <c r="P1000" s="310">
        <f t="shared" ca="1" si="453"/>
        <v>23</v>
      </c>
      <c r="Q1000" s="304">
        <f t="shared" ca="1" si="454"/>
        <v>0</v>
      </c>
      <c r="R1000" s="306">
        <f t="shared" ca="1" si="455"/>
        <v>0</v>
      </c>
      <c r="S1000" s="307">
        <f t="shared" ca="1" si="456"/>
        <v>4.5130000000000043</v>
      </c>
      <c r="T1000" s="304">
        <f t="shared" ca="1" si="436"/>
        <v>44.272530000000046</v>
      </c>
      <c r="U1000" s="311">
        <f t="shared" ca="1" si="437"/>
        <v>0</v>
      </c>
      <c r="V1000" s="306">
        <f t="shared" ca="1" si="438"/>
        <v>1.2261483033403846</v>
      </c>
      <c r="W1000" s="304">
        <f t="shared" ca="1" si="439"/>
        <v>44.66164459408656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-9.3245730211629407E-2</v>
      </c>
      <c r="AH1000" s="304">
        <f t="shared" ca="1" si="463"/>
        <v>-9.8962117142930577</v>
      </c>
    </row>
    <row r="1001" spans="1:34" x14ac:dyDescent="0.2">
      <c r="A1001" s="347">
        <f t="shared" ca="1" si="441"/>
        <v>1E-4</v>
      </c>
      <c r="B1001" s="304">
        <f t="shared" ca="1" si="442"/>
        <v>42.339400000001639</v>
      </c>
      <c r="D1001" s="306">
        <f t="shared" ca="1" si="443"/>
        <v>-0.37468799965601779</v>
      </c>
      <c r="E1001" s="307">
        <f t="shared" ca="1" si="444"/>
        <v>7.9125116394889616E-2</v>
      </c>
      <c r="F1001" s="304">
        <f t="shared" ca="1" si="445"/>
        <v>0.38295153888022543</v>
      </c>
      <c r="G1001" s="306">
        <f t="shared" ca="1" si="446"/>
        <v>4.1358743730823688</v>
      </c>
      <c r="H1001" s="307">
        <f t="shared" ca="1" si="447"/>
        <v>-109.15894490237</v>
      </c>
      <c r="I1001" s="304">
        <f t="shared" ca="1" si="448"/>
        <v>109.23726794930641</v>
      </c>
      <c r="J1001" s="306">
        <f t="shared" ca="1" si="449"/>
        <v>847.0484485488912</v>
      </c>
      <c r="K1001" s="307">
        <f t="shared" ca="1" si="450"/>
        <v>-9.3804292680251429</v>
      </c>
      <c r="L1001" s="304">
        <f t="shared" ca="1" si="435"/>
        <v>847.10038758244934</v>
      </c>
      <c r="M1001" s="306">
        <f t="shared" ca="1" si="451"/>
        <v>-1.5329258892843023</v>
      </c>
      <c r="N1001" s="304">
        <f t="shared" ca="1" si="452"/>
        <v>-87.830183762329028</v>
      </c>
      <c r="P1001" s="310">
        <f t="shared" ca="1" si="453"/>
        <v>23</v>
      </c>
      <c r="Q1001" s="304">
        <f t="shared" ca="1" si="454"/>
        <v>0</v>
      </c>
      <c r="R1001" s="306">
        <f t="shared" ca="1" si="455"/>
        <v>0</v>
      </c>
      <c r="S1001" s="307">
        <f t="shared" ca="1" si="456"/>
        <v>4.5130000000000043</v>
      </c>
      <c r="T1001" s="304">
        <f t="shared" ca="1" si="436"/>
        <v>44.272530000000046</v>
      </c>
      <c r="U1001" s="311">
        <f t="shared" ca="1" si="437"/>
        <v>0</v>
      </c>
      <c r="V1001" s="306">
        <f t="shared" ca="1" si="438"/>
        <v>1.2261496417920088</v>
      </c>
      <c r="W1001" s="304">
        <f t="shared" ca="1" si="439"/>
        <v>44.661685720867389</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-9.3254717033879331E-2</v>
      </c>
      <c r="AH1001" s="304">
        <f t="shared" ca="1" si="463"/>
        <v>-9.8962208274067169</v>
      </c>
    </row>
    <row r="1002" spans="1:34" x14ac:dyDescent="0.2">
      <c r="A1002" s="347">
        <f t="shared" ca="1" si="441"/>
        <v>1E-4</v>
      </c>
      <c r="B1002" s="304">
        <f t="shared" ca="1" si="442"/>
        <v>42.339500000001642</v>
      </c>
      <c r="D1002" s="306">
        <f t="shared" ca="1" si="443"/>
        <v>-0.37468498223042673</v>
      </c>
      <c r="E1002" s="307">
        <f t="shared" ca="1" si="444"/>
        <v>7.9134350218328819E-2</v>
      </c>
      <c r="F1002" s="304">
        <f t="shared" ca="1" si="445"/>
        <v>0.3829504945727219</v>
      </c>
      <c r="G1002" s="306">
        <f t="shared" ca="1" si="446"/>
        <v>4.1358369045841457</v>
      </c>
      <c r="H1002" s="307">
        <f t="shared" ca="1" si="447"/>
        <v>-109.15893698893497</v>
      </c>
      <c r="I1002" s="304">
        <f t="shared" ca="1" si="448"/>
        <v>109.23725862294236</v>
      </c>
      <c r="J1002" s="306">
        <f t="shared" ca="1" si="449"/>
        <v>847.0484485488912</v>
      </c>
      <c r="K1002" s="307">
        <f t="shared" ca="1" si="450"/>
        <v>-9.3913451621197073</v>
      </c>
      <c r="L1002" s="304">
        <f t="shared" ca="1" si="435"/>
        <v>847.1005085307396</v>
      </c>
      <c r="M1002" s="306">
        <f t="shared" ca="1" si="451"/>
        <v>-1.5329262292966772</v>
      </c>
      <c r="N1002" s="304">
        <f t="shared" ca="1" si="452"/>
        <v>-87.830203243603094</v>
      </c>
      <c r="P1002" s="310">
        <f t="shared" ca="1" si="453"/>
        <v>23</v>
      </c>
      <c r="Q1002" s="304">
        <f t="shared" ca="1" si="454"/>
        <v>0</v>
      </c>
      <c r="R1002" s="306">
        <f t="shared" ca="1" si="455"/>
        <v>0</v>
      </c>
      <c r="S1002" s="307">
        <f t="shared" ca="1" si="456"/>
        <v>4.5130000000000043</v>
      </c>
      <c r="T1002" s="304">
        <f t="shared" ca="1" si="436"/>
        <v>44.272530000000046</v>
      </c>
      <c r="U1002" s="311">
        <f t="shared" ca="1" si="437"/>
        <v>0</v>
      </c>
      <c r="V1002" s="306">
        <f t="shared" ca="1" si="438"/>
        <v>1.2261509802449975</v>
      </c>
      <c r="W1002" s="304">
        <f t="shared" ca="1" si="439"/>
        <v>44.661726846947083</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-9.326370370303394E-2</v>
      </c>
      <c r="AH1002" s="304">
        <f t="shared" ca="1" si="463"/>
        <v>-9.8962299403650231</v>
      </c>
    </row>
    <row r="1003" spans="1:34" x14ac:dyDescent="0.2">
      <c r="A1003" s="347">
        <f t="shared" ca="1" si="441"/>
        <v>1E-4</v>
      </c>
      <c r="B1003" s="304">
        <f t="shared" ca="1" si="442"/>
        <v>42.339600000001646</v>
      </c>
      <c r="D1003" s="306">
        <f t="shared" ca="1" si="443"/>
        <v>-0.37468196482260274</v>
      </c>
      <c r="E1003" s="307">
        <f t="shared" ca="1" si="444"/>
        <v>7.9143583884475177E-2</v>
      </c>
      <c r="F1003" s="304">
        <f t="shared" ca="1" si="445"/>
        <v>0.38294945049367163</v>
      </c>
      <c r="G1003" s="306">
        <f t="shared" ca="1" si="446"/>
        <v>4.1357994363876633</v>
      </c>
      <c r="H1003" s="307">
        <f t="shared" ca="1" si="447"/>
        <v>-109.15892907457658</v>
      </c>
      <c r="I1003" s="304">
        <f t="shared" ca="1" si="448"/>
        <v>109.23724929567965</v>
      </c>
      <c r="J1003" s="306">
        <f t="shared" ca="1" si="449"/>
        <v>847.0484485488912</v>
      </c>
      <c r="K1003" s="307">
        <f t="shared" ca="1" si="450"/>
        <v>-9.4022610554228834</v>
      </c>
      <c r="L1003" s="304">
        <f t="shared" ca="1" si="435"/>
        <v>847.10062961966798</v>
      </c>
      <c r="M1003" s="306">
        <f t="shared" ca="1" si="451"/>
        <v>-1.5329265693060297</v>
      </c>
      <c r="N1003" s="304">
        <f t="shared" ca="1" si="452"/>
        <v>-87.830222724703987</v>
      </c>
      <c r="P1003" s="310">
        <f t="shared" ca="1" si="453"/>
        <v>23</v>
      </c>
      <c r="Q1003" s="304">
        <f t="shared" ca="1" si="454"/>
        <v>0</v>
      </c>
      <c r="R1003" s="306">
        <f t="shared" ca="1" si="455"/>
        <v>0</v>
      </c>
      <c r="S1003" s="307">
        <f t="shared" ca="1" si="456"/>
        <v>4.5130000000000043</v>
      </c>
      <c r="T1003" s="304">
        <f t="shared" ca="1" si="436"/>
        <v>44.272530000000046</v>
      </c>
      <c r="U1003" s="311">
        <f t="shared" ca="1" si="437"/>
        <v>0</v>
      </c>
      <c r="V1003" s="306">
        <f ca="1">Rho_moyen*(20000-Alt_rampe-pos_z)/(20000+Alt_rampe+pos_z)</f>
        <v>1.226152318699351</v>
      </c>
      <c r="W1003" s="304">
        <f t="shared" ca="1" si="439"/>
        <v>44.661767972325663</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-9.32726902190808E-2</v>
      </c>
      <c r="AH1003" s="304">
        <f t="shared" ca="1" si="463"/>
        <v>-9.8962390531679674</v>
      </c>
    </row>
    <row r="1004" spans="1:34" x14ac:dyDescent="0.2">
      <c r="A1004" s="348">
        <f t="shared" ca="1" si="441"/>
        <v>1E-4</v>
      </c>
      <c r="B1004" s="305">
        <f t="shared" ca="1" si="442"/>
        <v>42.339700000001649</v>
      </c>
      <c r="D1004" s="308">
        <f t="shared" ca="1" si="443"/>
        <v>-0.37467894743255098</v>
      </c>
      <c r="E1004" s="309">
        <f t="shared" ca="1" si="444"/>
        <v>7.9152817393341124E-2</v>
      </c>
      <c r="F1004" s="305">
        <f t="shared" ca="1" si="445"/>
        <v>0.38294840664307234</v>
      </c>
      <c r="G1004" s="308">
        <f t="shared" ca="1" si="446"/>
        <v>4.1357619684929201</v>
      </c>
      <c r="H1004" s="309">
        <f t="shared" ca="1" si="447"/>
        <v>-109.15892115929483</v>
      </c>
      <c r="I1004" s="305">
        <f t="shared" ca="1" si="448"/>
        <v>109.23723996751831</v>
      </c>
      <c r="J1004" s="308">
        <f t="shared" ca="1" si="449"/>
        <v>847.0484485488912</v>
      </c>
      <c r="K1004" s="309">
        <f t="shared" ca="1" si="450"/>
        <v>-9.413176947934577</v>
      </c>
      <c r="L1004" s="305">
        <f t="shared" ca="1" si="435"/>
        <v>847.10075084923437</v>
      </c>
      <c r="M1004" s="308">
        <f t="shared" ca="1" si="451"/>
        <v>-1.5329269093123599</v>
      </c>
      <c r="N1004" s="305">
        <f t="shared" ca="1" si="452"/>
        <v>-87.830242205631706</v>
      </c>
      <c r="P1004" s="312">
        <f t="shared" ca="1" si="453"/>
        <v>23</v>
      </c>
      <c r="Q1004" s="305">
        <f t="shared" ca="1" si="454"/>
        <v>0</v>
      </c>
      <c r="R1004" s="308">
        <f t="shared" ca="1" si="455"/>
        <v>0</v>
      </c>
      <c r="S1004" s="309">
        <f t="shared" ca="1" si="456"/>
        <v>4.5130000000000043</v>
      </c>
      <c r="T1004" s="305">
        <f t="shared" ca="1" si="436"/>
        <v>44.272530000000046</v>
      </c>
      <c r="U1004" s="313">
        <f t="shared" ca="1" si="437"/>
        <v>0</v>
      </c>
      <c r="V1004" s="308">
        <f t="shared" ca="1" si="438"/>
        <v>1.2261536571550691</v>
      </c>
      <c r="W1004" s="305">
        <f ca="1">1/2*Rho*Sref*Cx*vit_xz^2</f>
        <v>44.661809097003136</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-9.3281676582032347E-2</v>
      </c>
      <c r="AH1004" s="305">
        <f t="shared" ca="1" si="463"/>
        <v>-9.8962481658155603</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562</v>
      </c>
      <c r="C10" s="662" t="str">
        <f>Matricule</f>
        <v>FX0</v>
      </c>
      <c r="D10" s="663"/>
      <c r="M10" s="75"/>
    </row>
    <row r="11" spans="1:13" x14ac:dyDescent="0.2">
      <c r="A11" s="59"/>
      <c r="B11" s="140" t="str">
        <f>IF(Lang="Français","Masse sans propu",IF(Lang="English","Mass without M",""))</f>
        <v>Masse sans propu</v>
      </c>
      <c r="C11" s="664">
        <f>MasseSans</f>
        <v>3.863</v>
      </c>
      <c r="D11" s="664"/>
      <c r="M11" s="75"/>
    </row>
    <row r="12" spans="1:13" x14ac:dyDescent="0.2">
      <c r="A12" s="59"/>
      <c r="B12" s="140" t="str">
        <f>IF(Lang="Français","Masse totale",IF(Lang="English","Total mass",""))</f>
        <v>Masse totale</v>
      </c>
      <c r="C12" s="667" t="str">
        <f ca="1">MassePlein &amp; " kg ±" &amp; MasseSans &amp; " kg"</f>
        <v>5,495 kg ±3,863 kg</v>
      </c>
      <c r="D12" s="667"/>
      <c r="M12" s="75"/>
    </row>
    <row r="13" spans="1:13" x14ac:dyDescent="0.2">
      <c r="A13" s="59"/>
      <c r="B13" s="227" t="str">
        <f>IF(Lang="Français","Propulseur",IF(Lang="English","Motor",""))</f>
        <v>Propulseur</v>
      </c>
      <c r="C13" s="610" t="str">
        <f>Propu</f>
        <v>Pro54-5G WT</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2.59775</v>
      </c>
      <c r="E44" s="401">
        <f t="shared" ca="1" si="2"/>
        <v>2.1067499999999999</v>
      </c>
      <c r="F44" s="401">
        <f t="shared" ca="1" si="3"/>
        <v>1.6157500000000002</v>
      </c>
      <c r="G44" s="408">
        <f t="shared" ca="1" si="4"/>
        <v>548.12853091254294</v>
      </c>
      <c r="H44" s="404">
        <f t="shared" ca="1" si="5"/>
        <v>3.9950456097857248E-4</v>
      </c>
      <c r="I44" s="404">
        <f t="shared" ca="1" si="6"/>
        <v>5.2090746330905608E-4</v>
      </c>
      <c r="J44" s="404">
        <f t="shared" ca="1" si="7"/>
        <v>720.35264783735363</v>
      </c>
      <c r="K44" s="411">
        <f t="shared" ca="1" si="8"/>
        <v>774.86555695705135</v>
      </c>
      <c r="L44" s="414">
        <f t="shared" ca="1" si="9"/>
        <v>4073.0811102679454</v>
      </c>
      <c r="M44" s="417">
        <f t="shared" ca="1" si="10"/>
        <v>21.221725207232488</v>
      </c>
    </row>
    <row r="45" spans="1:13" x14ac:dyDescent="0.2">
      <c r="B45" s="426">
        <f t="shared" ca="1" si="0"/>
        <v>54</v>
      </c>
      <c r="C45" s="404">
        <f t="shared" ca="1" si="1"/>
        <v>8.4165623384160752E-4</v>
      </c>
      <c r="D45" s="401">
        <f ca="1">MpropuPlein+0.5*MasseSans</f>
        <v>3.5634999999999999</v>
      </c>
      <c r="E45" s="401">
        <f t="shared" ca="1" si="2"/>
        <v>3.0724999999999998</v>
      </c>
      <c r="F45" s="401">
        <f t="shared" ca="1" si="3"/>
        <v>2.5815000000000001</v>
      </c>
      <c r="G45" s="408">
        <f t="shared" ca="1" si="4"/>
        <v>372.75696501220494</v>
      </c>
      <c r="H45" s="404">
        <f t="shared" ca="1" si="5"/>
        <v>2.739320533251774E-4</v>
      </c>
      <c r="I45" s="404">
        <f t="shared" ca="1" si="6"/>
        <v>3.2603379192004938E-4</v>
      </c>
      <c r="J45" s="404">
        <f t="shared" ca="1" si="7"/>
        <v>514.05637380567373</v>
      </c>
      <c r="K45" s="411">
        <f t="shared" ca="1" si="8"/>
        <v>577.92636764155873</v>
      </c>
      <c r="L45" s="414">
        <f t="shared" ca="1" si="9"/>
        <v>4337.645472447125</v>
      </c>
      <c r="M45" s="417">
        <f t="shared" ca="1" si="10"/>
        <v>24.319080253178928</v>
      </c>
    </row>
    <row r="46" spans="1:13" x14ac:dyDescent="0.2">
      <c r="B46" s="426">
        <f t="shared" ca="1" si="0"/>
        <v>54</v>
      </c>
      <c r="C46" s="404">
        <f t="shared" ca="1" si="1"/>
        <v>8.4165623384160752E-4</v>
      </c>
      <c r="D46" s="401">
        <f ca="1">MpropuPlein+0.75*MasseSans</f>
        <v>4.5292500000000002</v>
      </c>
      <c r="E46" s="401">
        <f t="shared" ca="1" si="2"/>
        <v>4.0382500000000006</v>
      </c>
      <c r="F46" s="401">
        <f t="shared" ca="1" si="3"/>
        <v>3.5472500000000005</v>
      </c>
      <c r="G46" s="408">
        <f t="shared" ca="1" si="4"/>
        <v>281.26583730576351</v>
      </c>
      <c r="H46" s="404">
        <f t="shared" ca="1" si="5"/>
        <v>2.0842103233866338E-4</v>
      </c>
      <c r="I46" s="404">
        <f t="shared" ca="1" si="6"/>
        <v>2.372700638076277E-4</v>
      </c>
      <c r="J46" s="404">
        <f t="shared" ca="1" si="7"/>
        <v>395.44633104622579</v>
      </c>
      <c r="K46" s="411">
        <f t="shared" ca="1" si="8"/>
        <v>452.86204624332561</v>
      </c>
      <c r="L46" s="414">
        <f t="shared" ca="1" si="9"/>
        <v>4157.2287021262773</v>
      </c>
      <c r="M46" s="417">
        <f t="shared" ca="1" si="10"/>
        <v>25.511046873813886</v>
      </c>
    </row>
    <row r="47" spans="1:13" x14ac:dyDescent="0.2">
      <c r="B47" s="426">
        <f t="shared" ca="1" si="0"/>
        <v>54</v>
      </c>
      <c r="C47" s="404">
        <f t="shared" ca="1" si="1"/>
        <v>8.4165623384160752E-4</v>
      </c>
      <c r="D47" s="401">
        <f ca="1">MpropuPlein+1*MasseSans</f>
        <v>5.4950000000000001</v>
      </c>
      <c r="E47" s="401">
        <f t="shared" ca="1" si="2"/>
        <v>5.0040000000000004</v>
      </c>
      <c r="F47" s="401">
        <f t="shared" ca="1" si="3"/>
        <v>4.5129999999999999</v>
      </c>
      <c r="G47" s="408">
        <f t="shared" ca="1" si="4"/>
        <v>225.08948041566737</v>
      </c>
      <c r="H47" s="404">
        <f t="shared" ca="1" si="5"/>
        <v>1.6819668941678805E-4</v>
      </c>
      <c r="I47" s="404">
        <f t="shared" ca="1" si="6"/>
        <v>1.8649595254633449E-4</v>
      </c>
      <c r="J47" s="404">
        <f t="shared" ca="1" si="7"/>
        <v>319.49060575535196</v>
      </c>
      <c r="K47" s="411">
        <f t="shared" ca="1" si="8"/>
        <v>369.28123908986089</v>
      </c>
      <c r="L47" s="414">
        <f t="shared" ca="1" si="9"/>
        <v>3748.0955871316924</v>
      </c>
      <c r="M47" s="417">
        <f t="shared" ca="1" si="10"/>
        <v>25.430558535644824</v>
      </c>
    </row>
    <row r="48" spans="1:13" x14ac:dyDescent="0.2">
      <c r="B48" s="426">
        <f t="shared" ca="1" si="0"/>
        <v>54</v>
      </c>
      <c r="C48" s="404">
        <f t="shared" ca="1" si="1"/>
        <v>8.4165623384160752E-4</v>
      </c>
      <c r="D48" s="401">
        <f ca="1">MpropuPlein+1.25*MasseSans</f>
        <v>6.46075</v>
      </c>
      <c r="E48" s="401">
        <f t="shared" ca="1" si="2"/>
        <v>5.9697500000000003</v>
      </c>
      <c r="F48" s="401">
        <f t="shared" ca="1" si="3"/>
        <v>5.4787499999999998</v>
      </c>
      <c r="G48" s="408">
        <f t="shared" ca="1" si="4"/>
        <v>187.08886511160426</v>
      </c>
      <c r="H48" s="404">
        <f t="shared" ca="1" si="5"/>
        <v>1.4098684766390677E-4</v>
      </c>
      <c r="I48" s="404">
        <f t="shared" ca="1" si="6"/>
        <v>1.5362194548785901E-4</v>
      </c>
      <c r="J48" s="404">
        <f t="shared" ca="1" si="7"/>
        <v>266.97695276567163</v>
      </c>
      <c r="K48" s="411">
        <f t="shared" ca="1" si="8"/>
        <v>310.2084707689869</v>
      </c>
      <c r="L48" s="414">
        <f t="shared" ca="1" si="9"/>
        <v>3258.2709059145645</v>
      </c>
      <c r="M48" s="417">
        <f t="shared" ca="1" si="10"/>
        <v>24.554034461108092</v>
      </c>
    </row>
    <row r="49" spans="2:13" x14ac:dyDescent="0.2">
      <c r="B49" s="426">
        <f t="shared" ca="1" si="0"/>
        <v>54</v>
      </c>
      <c r="C49" s="404">
        <f t="shared" ca="1" si="1"/>
        <v>8.4165623384160752E-4</v>
      </c>
      <c r="D49" s="401">
        <f ca="1">MpropuPlein+1.5*MasseSans</f>
        <v>7.4264999999999999</v>
      </c>
      <c r="E49" s="401">
        <f t="shared" ca="1" si="2"/>
        <v>6.9355000000000002</v>
      </c>
      <c r="F49" s="401">
        <f t="shared" ca="1" si="3"/>
        <v>6.4444999999999997</v>
      </c>
      <c r="G49" s="408">
        <f t="shared" ca="1" si="4"/>
        <v>159.67121981111666</v>
      </c>
      <c r="H49" s="404">
        <f t="shared" ca="1" si="5"/>
        <v>1.213548026590163E-4</v>
      </c>
      <c r="I49" s="404">
        <f t="shared" ca="1" si="6"/>
        <v>1.3060070352108116E-4</v>
      </c>
      <c r="J49" s="404">
        <f t="shared" ca="1" si="7"/>
        <v>228.60313273210292</v>
      </c>
      <c r="K49" s="411">
        <f t="shared" ca="1" si="8"/>
        <v>266.4852300103114</v>
      </c>
      <c r="L49" s="414">
        <f t="shared" ca="1" si="9"/>
        <v>2776.352292282098</v>
      </c>
      <c r="M49" s="417">
        <f t="shared" ca="1" si="10"/>
        <v>23.250333482599235</v>
      </c>
    </row>
    <row r="50" spans="2:13" x14ac:dyDescent="0.2">
      <c r="B50" s="426">
        <f t="shared" ca="1" si="0"/>
        <v>54</v>
      </c>
      <c r="C50" s="404">
        <f t="shared" ca="1" si="1"/>
        <v>8.4165623384160752E-4</v>
      </c>
      <c r="D50" s="401">
        <f ca="1">MpropuPlein+1.75*MasseSans</f>
        <v>8.3922500000000007</v>
      </c>
      <c r="E50" s="401">
        <f t="shared" ca="1" si="2"/>
        <v>7.901250000000001</v>
      </c>
      <c r="F50" s="401">
        <f t="shared" ca="1" si="3"/>
        <v>7.4102500000000004</v>
      </c>
      <c r="G50" s="408">
        <f t="shared" ca="1" si="4"/>
        <v>138.95595475399455</v>
      </c>
      <c r="H50" s="404">
        <f t="shared" ca="1" si="5"/>
        <v>1.0652190904497484E-4</v>
      </c>
      <c r="I50" s="404">
        <f t="shared" ca="1" si="6"/>
        <v>1.1358000524160554E-4</v>
      </c>
      <c r="J50" s="404">
        <f t="shared" ca="1" si="7"/>
        <v>199.3759217091621</v>
      </c>
      <c r="K50" s="411">
        <f t="shared" ca="1" si="8"/>
        <v>232.91341586591818</v>
      </c>
      <c r="L50" s="414">
        <f t="shared" ca="1" si="9"/>
        <v>2345.0333120296177</v>
      </c>
      <c r="M50" s="417">
        <f t="shared" ca="1" si="10"/>
        <v>21.776856261078787</v>
      </c>
    </row>
    <row r="51" spans="2:13" x14ac:dyDescent="0.2">
      <c r="B51" s="427">
        <f t="shared" ca="1" si="0"/>
        <v>54</v>
      </c>
      <c r="C51" s="405">
        <f t="shared" ca="1" si="1"/>
        <v>8.4165623384160752E-4</v>
      </c>
      <c r="D51" s="402">
        <f ca="1">MpropuPlein+2*MasseSans</f>
        <v>9.3580000000000005</v>
      </c>
      <c r="E51" s="402">
        <f t="shared" ca="1" si="2"/>
        <v>8.8670000000000009</v>
      </c>
      <c r="F51" s="402">
        <f t="shared" ca="1" si="3"/>
        <v>8.3760000000000012</v>
      </c>
      <c r="G51" s="409">
        <f t="shared" ca="1" si="4"/>
        <v>122.75309913161155</v>
      </c>
      <c r="H51" s="405">
        <f t="shared" ca="1" si="5"/>
        <v>9.4920066972099625E-5</v>
      </c>
      <c r="I51" s="405">
        <f t="shared" ca="1" si="6"/>
        <v>1.0048426860573154E-4</v>
      </c>
      <c r="J51" s="405">
        <f t="shared" ca="1" si="7"/>
        <v>176.39158581035045</v>
      </c>
      <c r="K51" s="412">
        <f t="shared" ca="1" si="8"/>
        <v>206.36906197722072</v>
      </c>
      <c r="L51" s="415">
        <f t="shared" ca="1" si="9"/>
        <v>1977.785634379582</v>
      </c>
      <c r="M51" s="418">
        <f t="shared" ca="1" si="10"/>
        <v>20.291359269277034</v>
      </c>
    </row>
    <row r="52" spans="2:13" x14ac:dyDescent="0.2">
      <c r="B52" s="425">
        <f t="shared" ref="B52:B60" si="11">D_ref</f>
        <v>104</v>
      </c>
      <c r="C52" s="403">
        <f t="shared" si="1"/>
        <v>3.12186345172525E-3</v>
      </c>
      <c r="D52" s="400">
        <f ca="1">MpropuPlein+0*MasseSans</f>
        <v>1.6319999999999999</v>
      </c>
      <c r="E52" s="400">
        <f t="shared" ca="1" si="2"/>
        <v>1.141</v>
      </c>
      <c r="F52" s="400">
        <f t="shared" ca="1" si="3"/>
        <v>0.65</v>
      </c>
      <c r="G52" s="407">
        <f t="shared" ca="1" si="4"/>
        <v>1020.3714198071864</v>
      </c>
      <c r="H52" s="403">
        <f t="shared" ca="1" si="5"/>
        <v>2.7360766448074059E-3</v>
      </c>
      <c r="I52" s="403">
        <f t="shared" ca="1" si="6"/>
        <v>4.802866848808077E-3</v>
      </c>
      <c r="J52" s="403">
        <f t="shared" ca="1" si="7"/>
        <v>786.06726157459536</v>
      </c>
      <c r="K52" s="410">
        <f t="shared" ca="1" si="8"/>
        <v>606.53083624323062</v>
      </c>
      <c r="L52" s="413">
        <f t="shared" ca="1" si="9"/>
        <v>1327.3172653379916</v>
      </c>
      <c r="M52" s="416">
        <f t="shared" ca="1" si="10"/>
        <v>8.5939636005069602</v>
      </c>
    </row>
    <row r="53" spans="2:13" x14ac:dyDescent="0.2">
      <c r="B53" s="426">
        <f t="shared" si="11"/>
        <v>104</v>
      </c>
      <c r="C53" s="404">
        <f t="shared" si="1"/>
        <v>3.12186345172525E-3</v>
      </c>
      <c r="D53" s="401">
        <f ca="1">MpropuPlein+0.25*MasseSans</f>
        <v>2.59775</v>
      </c>
      <c r="E53" s="401">
        <f t="shared" ca="1" si="2"/>
        <v>2.1067499999999999</v>
      </c>
      <c r="F53" s="401">
        <f t="shared" ca="1" si="3"/>
        <v>1.6157500000000002</v>
      </c>
      <c r="G53" s="408">
        <f t="shared" ca="1" si="4"/>
        <v>548.12853091254294</v>
      </c>
      <c r="H53" s="404">
        <f t="shared" ca="1" si="5"/>
        <v>1.4818385910645544E-3</v>
      </c>
      <c r="I53" s="404">
        <f t="shared" ca="1" si="6"/>
        <v>1.9321451039611632E-3</v>
      </c>
      <c r="J53" s="404">
        <f t="shared" ca="1" si="7"/>
        <v>596.95967162237582</v>
      </c>
      <c r="K53" s="411">
        <f t="shared" ca="1" si="8"/>
        <v>553.93243245925521</v>
      </c>
      <c r="L53" s="414">
        <f t="shared" ca="1" si="9"/>
        <v>1662.6069063291661</v>
      </c>
      <c r="M53" s="417">
        <f t="shared" ca="1" si="10"/>
        <v>12.180236924346163</v>
      </c>
    </row>
    <row r="54" spans="2:13" x14ac:dyDescent="0.2">
      <c r="B54" s="426">
        <f t="shared" si="11"/>
        <v>104</v>
      </c>
      <c r="C54" s="404">
        <f t="shared" si="1"/>
        <v>3.12186345172525E-3</v>
      </c>
      <c r="D54" s="401">
        <f ca="1">MpropuPlein+0.5*MasseSans</f>
        <v>3.5634999999999999</v>
      </c>
      <c r="E54" s="401">
        <f t="shared" ca="1" si="2"/>
        <v>3.0724999999999998</v>
      </c>
      <c r="F54" s="401">
        <f t="shared" ca="1" si="3"/>
        <v>2.5815000000000001</v>
      </c>
      <c r="G54" s="408">
        <f t="shared" ca="1" si="4"/>
        <v>372.75696501220494</v>
      </c>
      <c r="H54" s="404">
        <f t="shared" ca="1" si="5"/>
        <v>1.0160662169976405E-3</v>
      </c>
      <c r="I54" s="404">
        <f t="shared" ca="1" si="6"/>
        <v>1.2093214997967265E-3</v>
      </c>
      <c r="J54" s="404">
        <f t="shared" ca="1" si="7"/>
        <v>461.99696474399713</v>
      </c>
      <c r="K54" s="411">
        <f t="shared" ca="1" si="8"/>
        <v>472.64103253072079</v>
      </c>
      <c r="L54" s="414">
        <f t="shared" ca="1" si="9"/>
        <v>1847.5853621529707</v>
      </c>
      <c r="M54" s="417">
        <f t="shared" ca="1" si="10"/>
        <v>14.39281026248411</v>
      </c>
    </row>
    <row r="55" spans="2:13" x14ac:dyDescent="0.2">
      <c r="B55" s="426">
        <f t="shared" si="11"/>
        <v>104</v>
      </c>
      <c r="C55" s="404">
        <f t="shared" si="1"/>
        <v>3.12186345172525E-3</v>
      </c>
      <c r="D55" s="401">
        <f ca="1">MpropuPlein+0.75*MasseSans</f>
        <v>4.5292500000000002</v>
      </c>
      <c r="E55" s="401">
        <f t="shared" ca="1" si="2"/>
        <v>4.0382500000000006</v>
      </c>
      <c r="F55" s="401">
        <f t="shared" ca="1" si="3"/>
        <v>3.5472500000000005</v>
      </c>
      <c r="G55" s="408">
        <f t="shared" ca="1" si="4"/>
        <v>281.26583730576351</v>
      </c>
      <c r="H55" s="404">
        <f t="shared" ca="1" si="5"/>
        <v>7.730733490312015E-4</v>
      </c>
      <c r="I55" s="404">
        <f t="shared" ca="1" si="6"/>
        <v>8.8007990745655074E-4</v>
      </c>
      <c r="J55" s="404">
        <f t="shared" ca="1" si="7"/>
        <v>369.8636946457346</v>
      </c>
      <c r="K55" s="411">
        <f t="shared" ca="1" si="8"/>
        <v>398.06675649938677</v>
      </c>
      <c r="L55" s="414">
        <f t="shared" ca="1" si="9"/>
        <v>1916.4963360934328</v>
      </c>
      <c r="M55" s="417">
        <f t="shared" ca="1" si="10"/>
        <v>15.815150871423388</v>
      </c>
    </row>
    <row r="56" spans="2:13" x14ac:dyDescent="0.2">
      <c r="B56" s="426">
        <f t="shared" si="11"/>
        <v>104</v>
      </c>
      <c r="C56" s="404">
        <f t="shared" si="1"/>
        <v>3.12186345172525E-3</v>
      </c>
      <c r="D56" s="401">
        <f ca="1">MpropuPlein+1*MasseSans</f>
        <v>5.4950000000000001</v>
      </c>
      <c r="E56" s="401">
        <f t="shared" ca="1" si="2"/>
        <v>5.0040000000000004</v>
      </c>
      <c r="F56" s="401">
        <f t="shared" ca="1" si="3"/>
        <v>4.5129999999999999</v>
      </c>
      <c r="G56" s="408">
        <f t="shared" ca="1" si="4"/>
        <v>225.08948041566737</v>
      </c>
      <c r="H56" s="404">
        <f t="shared" ca="1" si="5"/>
        <v>6.238735914718724E-4</v>
      </c>
      <c r="I56" s="404">
        <f t="shared" ca="1" si="6"/>
        <v>6.91749047579271E-4</v>
      </c>
      <c r="J56" s="404">
        <f t="shared" ca="1" si="7"/>
        <v>305.37588286099316</v>
      </c>
      <c r="K56" s="411">
        <f t="shared" ca="1" si="8"/>
        <v>338.10529679453578</v>
      </c>
      <c r="L56" s="414">
        <f t="shared" ca="1" si="9"/>
        <v>1898.4163182199036</v>
      </c>
      <c r="M56" s="417">
        <f t="shared" ca="1" si="10"/>
        <v>16.657346347693927</v>
      </c>
    </row>
    <row r="57" spans="2:13" x14ac:dyDescent="0.2">
      <c r="B57" s="426">
        <f t="shared" si="11"/>
        <v>104</v>
      </c>
      <c r="C57" s="404">
        <f t="shared" si="1"/>
        <v>3.12186345172525E-3</v>
      </c>
      <c r="D57" s="401">
        <f ca="1">MpropuPlein+1.25*MasseSans</f>
        <v>6.46075</v>
      </c>
      <c r="E57" s="401">
        <f t="shared" ca="1" si="2"/>
        <v>5.9697500000000003</v>
      </c>
      <c r="F57" s="401">
        <f t="shared" ca="1" si="3"/>
        <v>5.4787499999999998</v>
      </c>
      <c r="G57" s="408">
        <f t="shared" ca="1" si="4"/>
        <v>187.08886511160426</v>
      </c>
      <c r="H57" s="404">
        <f t="shared" ca="1" si="5"/>
        <v>5.2294710025130862E-4</v>
      </c>
      <c r="I57" s="404">
        <f t="shared" ca="1" si="6"/>
        <v>5.6981308724166101E-4</v>
      </c>
      <c r="J57" s="404">
        <f t="shared" ca="1" si="7"/>
        <v>258.48849259187494</v>
      </c>
      <c r="K57" s="411">
        <f t="shared" ca="1" si="8"/>
        <v>291.1169032833256</v>
      </c>
      <c r="L57" s="414">
        <f t="shared" ca="1" si="9"/>
        <v>1819.3359731426897</v>
      </c>
      <c r="M57" s="417">
        <f t="shared" ca="1" si="10"/>
        <v>17.045986390173731</v>
      </c>
    </row>
    <row r="58" spans="2:13" x14ac:dyDescent="0.2">
      <c r="B58" s="426">
        <f t="shared" si="11"/>
        <v>104</v>
      </c>
      <c r="C58" s="404">
        <f t="shared" si="1"/>
        <v>3.12186345172525E-3</v>
      </c>
      <c r="D58" s="401">
        <f ca="1">MpropuPlein+1.5*MasseSans</f>
        <v>7.4264999999999999</v>
      </c>
      <c r="E58" s="401">
        <f t="shared" ca="1" si="2"/>
        <v>6.9355000000000002</v>
      </c>
      <c r="F58" s="401">
        <f t="shared" ca="1" si="3"/>
        <v>6.4444999999999997</v>
      </c>
      <c r="G58" s="408">
        <f t="shared" ca="1" si="4"/>
        <v>159.67121981111666</v>
      </c>
      <c r="H58" s="404">
        <f t="shared" ca="1" si="5"/>
        <v>4.5012810204386847E-4</v>
      </c>
      <c r="I58" s="404">
        <f t="shared" ca="1" si="6"/>
        <v>4.8442291127709678E-4</v>
      </c>
      <c r="J58" s="404">
        <f t="shared" ca="1" si="7"/>
        <v>223.15381885697116</v>
      </c>
      <c r="K58" s="411">
        <f t="shared" ca="1" si="8"/>
        <v>254.08764924940169</v>
      </c>
      <c r="L58" s="414">
        <f t="shared" ca="1" si="9"/>
        <v>1701.4397207597774</v>
      </c>
      <c r="M58" s="417">
        <f t="shared" ca="1" si="10"/>
        <v>17.080301885571938</v>
      </c>
    </row>
    <row r="59" spans="2:13" x14ac:dyDescent="0.2">
      <c r="B59" s="426">
        <f t="shared" si="11"/>
        <v>104</v>
      </c>
      <c r="C59" s="404">
        <f t="shared" si="1"/>
        <v>3.12186345172525E-3</v>
      </c>
      <c r="D59" s="401">
        <f ca="1">MpropuPlein+1.75*MasseSans</f>
        <v>8.3922500000000007</v>
      </c>
      <c r="E59" s="401">
        <f t="shared" ca="1" si="2"/>
        <v>7.901250000000001</v>
      </c>
      <c r="F59" s="401">
        <f t="shared" ca="1" si="3"/>
        <v>7.4102500000000004</v>
      </c>
      <c r="G59" s="408">
        <f t="shared" ca="1" si="4"/>
        <v>138.95595475399455</v>
      </c>
      <c r="H59" s="404">
        <f t="shared" ca="1" si="5"/>
        <v>3.9511007140961867E-4</v>
      </c>
      <c r="I59" s="404">
        <f t="shared" ca="1" si="6"/>
        <v>4.2128989598532433E-4</v>
      </c>
      <c r="J59" s="404">
        <f t="shared" ca="1" si="7"/>
        <v>195.69582660501584</v>
      </c>
      <c r="K59" s="411">
        <f t="shared" ca="1" si="8"/>
        <v>224.47633535076767</v>
      </c>
      <c r="L59" s="414">
        <f t="shared" ca="1" si="9"/>
        <v>1562.7243443694158</v>
      </c>
      <c r="M59" s="417">
        <f t="shared" ca="1" si="10"/>
        <v>16.847083355867277</v>
      </c>
    </row>
    <row r="60" spans="2:13" x14ac:dyDescent="0.2">
      <c r="B60" s="427">
        <f t="shared" si="11"/>
        <v>104</v>
      </c>
      <c r="C60" s="405">
        <f t="shared" si="1"/>
        <v>3.12186345172525E-3</v>
      </c>
      <c r="D60" s="402">
        <f ca="1">MpropuPlein+2*MasseSans</f>
        <v>9.3580000000000005</v>
      </c>
      <c r="E60" s="402">
        <f t="shared" ca="1" si="2"/>
        <v>8.8670000000000009</v>
      </c>
      <c r="F60" s="402">
        <f t="shared" ca="1" si="3"/>
        <v>8.3760000000000012</v>
      </c>
      <c r="G60" s="409">
        <f t="shared" ca="1" si="4"/>
        <v>122.75309913161155</v>
      </c>
      <c r="H60" s="405">
        <f t="shared" ca="1" si="5"/>
        <v>3.5207662701311037E-4</v>
      </c>
      <c r="I60" s="405">
        <f t="shared" ca="1" si="6"/>
        <v>3.7271531181055987E-4</v>
      </c>
      <c r="J60" s="405">
        <f t="shared" ca="1" si="7"/>
        <v>173.80426493025831</v>
      </c>
      <c r="K60" s="412">
        <f t="shared" ca="1" si="8"/>
        <v>200.40529022517256</v>
      </c>
      <c r="L60" s="415">
        <f t="shared" ca="1" si="9"/>
        <v>1416.8416792979797</v>
      </c>
      <c r="M60" s="418">
        <f t="shared" ca="1" si="10"/>
        <v>16.42303073628133</v>
      </c>
    </row>
    <row r="61" spans="2:13" x14ac:dyDescent="0.2">
      <c r="B61" s="425">
        <f t="shared" ref="B61:B69" si="12">D_ref*1.5</f>
        <v>156</v>
      </c>
      <c r="C61" s="403">
        <f t="shared" si="1"/>
        <v>7.0241927663818107E-3</v>
      </c>
      <c r="D61" s="400">
        <f ca="1">MpropuPlein+0*MasseSans</f>
        <v>1.6319999999999999</v>
      </c>
      <c r="E61" s="400">
        <f t="shared" ca="1" si="2"/>
        <v>1.141</v>
      </c>
      <c r="F61" s="400">
        <f t="shared" ca="1" si="3"/>
        <v>0.65</v>
      </c>
      <c r="G61" s="407">
        <f t="shared" ca="1" si="4"/>
        <v>1020.3714198071864</v>
      </c>
      <c r="H61" s="403">
        <f t="shared" ca="1" si="5"/>
        <v>6.1561724508166615E-3</v>
      </c>
      <c r="I61" s="403">
        <f t="shared" ca="1" si="6"/>
        <v>1.0806450409818169E-2</v>
      </c>
      <c r="J61" s="403">
        <f t="shared" ca="1" si="7"/>
        <v>579.54459070997723</v>
      </c>
      <c r="K61" s="410">
        <f t="shared" ca="1" si="8"/>
        <v>406.95910944410974</v>
      </c>
      <c r="L61" s="413">
        <f t="shared" ca="1" si="9"/>
        <v>820.6911852370938</v>
      </c>
      <c r="M61" s="416">
        <f t="shared" ca="1" si="10"/>
        <v>6.2974327332248148</v>
      </c>
    </row>
    <row r="62" spans="2:13" x14ac:dyDescent="0.2">
      <c r="B62" s="426">
        <f t="shared" si="12"/>
        <v>156</v>
      </c>
      <c r="C62" s="404">
        <f t="shared" si="1"/>
        <v>7.0241927663818107E-3</v>
      </c>
      <c r="D62" s="401">
        <f ca="1">MpropuPlein+0.25*MasseSans</f>
        <v>2.59775</v>
      </c>
      <c r="E62" s="401">
        <f t="shared" ca="1" si="2"/>
        <v>2.1067499999999999</v>
      </c>
      <c r="F62" s="401">
        <f t="shared" ca="1" si="3"/>
        <v>1.6157500000000002</v>
      </c>
      <c r="G62" s="408">
        <f t="shared" ca="1" si="4"/>
        <v>548.12853091254294</v>
      </c>
      <c r="H62" s="404">
        <f t="shared" ca="1" si="5"/>
        <v>3.3341368298952468E-3</v>
      </c>
      <c r="I62" s="404">
        <f t="shared" ca="1" si="6"/>
        <v>4.347326483912616E-3</v>
      </c>
      <c r="J62" s="404">
        <f t="shared" ca="1" si="7"/>
        <v>484.40103214364876</v>
      </c>
      <c r="K62" s="411">
        <f t="shared" ca="1" si="8"/>
        <v>397.36191574092908</v>
      </c>
      <c r="L62" s="414">
        <f t="shared" ca="1" si="9"/>
        <v>974.62056431882195</v>
      </c>
      <c r="M62" s="417">
        <f t="shared" ca="1" si="10"/>
        <v>8.7301642490636837</v>
      </c>
    </row>
    <row r="63" spans="2:13" x14ac:dyDescent="0.2">
      <c r="B63" s="426">
        <f t="shared" si="12"/>
        <v>156</v>
      </c>
      <c r="C63" s="404">
        <f t="shared" si="1"/>
        <v>7.0241927663818107E-3</v>
      </c>
      <c r="D63" s="401">
        <f ca="1">MpropuPlein+0.5*MasseSans</f>
        <v>3.5634999999999999</v>
      </c>
      <c r="E63" s="401">
        <f t="shared" ca="1" si="2"/>
        <v>3.0724999999999998</v>
      </c>
      <c r="F63" s="401">
        <f t="shared" ca="1" si="3"/>
        <v>2.5815000000000001</v>
      </c>
      <c r="G63" s="408">
        <f t="shared" ca="1" si="4"/>
        <v>372.75696501220494</v>
      </c>
      <c r="H63" s="404">
        <f t="shared" ca="1" si="5"/>
        <v>2.2861489882446905E-3</v>
      </c>
      <c r="I63" s="404">
        <f t="shared" ca="1" si="6"/>
        <v>2.7209733745426341E-3</v>
      </c>
      <c r="J63" s="404">
        <f t="shared" ca="1" si="7"/>
        <v>401.81547421830066</v>
      </c>
      <c r="K63" s="411">
        <f t="shared" ca="1" si="8"/>
        <v>370.24703774937075</v>
      </c>
      <c r="L63" s="414">
        <f t="shared" ca="1" si="9"/>
        <v>1075.1284702233954</v>
      </c>
      <c r="M63" s="417">
        <f t="shared" ca="1" si="10"/>
        <v>10.330367850246727</v>
      </c>
    </row>
    <row r="64" spans="2:13" x14ac:dyDescent="0.2">
      <c r="B64" s="426">
        <f t="shared" si="12"/>
        <v>156</v>
      </c>
      <c r="C64" s="404">
        <f t="shared" si="1"/>
        <v>7.0241927663818107E-3</v>
      </c>
      <c r="D64" s="401">
        <f ca="1">MpropuPlein+0.75*MasseSans</f>
        <v>4.5292500000000002</v>
      </c>
      <c r="E64" s="401">
        <f t="shared" ca="1" si="2"/>
        <v>4.0382500000000006</v>
      </c>
      <c r="F64" s="401">
        <f t="shared" ca="1" si="3"/>
        <v>3.5472500000000005</v>
      </c>
      <c r="G64" s="408">
        <f t="shared" ca="1" si="4"/>
        <v>281.26583730576351</v>
      </c>
      <c r="H64" s="404">
        <f t="shared" ca="1" si="5"/>
        <v>1.7394150353202029E-3</v>
      </c>
      <c r="I64" s="404">
        <f t="shared" ca="1" si="6"/>
        <v>1.9801797917772387E-3</v>
      </c>
      <c r="J64" s="404">
        <f t="shared" ca="1" si="7"/>
        <v>336.08948262225579</v>
      </c>
      <c r="K64" s="411">
        <f t="shared" ca="1" si="8"/>
        <v>333.87777931888604</v>
      </c>
      <c r="L64" s="414">
        <f t="shared" ca="1" si="9"/>
        <v>1133.2550865690005</v>
      </c>
      <c r="M64" s="417">
        <f t="shared" ca="1" si="10"/>
        <v>11.479521333873548</v>
      </c>
    </row>
    <row r="65" spans="2:13" x14ac:dyDescent="0.2">
      <c r="B65" s="426">
        <f t="shared" si="12"/>
        <v>156</v>
      </c>
      <c r="C65" s="404">
        <f t="shared" si="1"/>
        <v>7.0241927663818107E-3</v>
      </c>
      <c r="D65" s="401">
        <f ca="1">MpropuPlein+1*MasseSans</f>
        <v>5.4950000000000001</v>
      </c>
      <c r="E65" s="401">
        <f t="shared" ca="1" si="2"/>
        <v>5.0040000000000004</v>
      </c>
      <c r="F65" s="401">
        <f t="shared" ca="1" si="3"/>
        <v>4.5129999999999999</v>
      </c>
      <c r="G65" s="408">
        <f t="shared" ca="1" si="4"/>
        <v>225.08948041566737</v>
      </c>
      <c r="H65" s="404">
        <f t="shared" ca="1" si="5"/>
        <v>1.4037155808117126E-3</v>
      </c>
      <c r="I65" s="404">
        <f t="shared" ca="1" si="6"/>
        <v>1.5564353570533594E-3</v>
      </c>
      <c r="J65" s="404">
        <f t="shared" ca="1" si="7"/>
        <v>285.22374196470713</v>
      </c>
      <c r="K65" s="411">
        <f t="shared" ca="1" si="8"/>
        <v>297.24615825810105</v>
      </c>
      <c r="L65" s="414">
        <f t="shared" ca="1" si="9"/>
        <v>1155.5675673953212</v>
      </c>
      <c r="M65" s="417">
        <f t="shared" ca="1" si="10"/>
        <v>12.299990100394256</v>
      </c>
    </row>
    <row r="66" spans="2:13" x14ac:dyDescent="0.2">
      <c r="B66" s="426">
        <f t="shared" si="12"/>
        <v>156</v>
      </c>
      <c r="C66" s="404">
        <f t="shared" si="1"/>
        <v>7.0241927663818107E-3</v>
      </c>
      <c r="D66" s="401">
        <f ca="1">MpropuPlein+1.25*MasseSans</f>
        <v>6.46075</v>
      </c>
      <c r="E66" s="401">
        <f t="shared" ca="1" si="2"/>
        <v>5.9697500000000003</v>
      </c>
      <c r="F66" s="401">
        <f t="shared" ca="1" si="3"/>
        <v>5.4787499999999998</v>
      </c>
      <c r="G66" s="408">
        <f t="shared" ca="1" si="4"/>
        <v>187.08886511160426</v>
      </c>
      <c r="H66" s="404">
        <f t="shared" ca="1" si="5"/>
        <v>1.1766309755654441E-3</v>
      </c>
      <c r="I66" s="404">
        <f t="shared" ca="1" si="6"/>
        <v>1.282079446293737E-3</v>
      </c>
      <c r="J66" s="404">
        <f t="shared" ca="1" si="7"/>
        <v>245.7619139332914</v>
      </c>
      <c r="K66" s="411">
        <f t="shared" ca="1" si="8"/>
        <v>264.25393972423615</v>
      </c>
      <c r="L66" s="414">
        <f t="shared" ca="1" si="9"/>
        <v>1148.6403696840459</v>
      </c>
      <c r="M66" s="417">
        <f t="shared" ca="1" si="10"/>
        <v>12.856035198447199</v>
      </c>
    </row>
    <row r="67" spans="2:13" x14ac:dyDescent="0.2">
      <c r="B67" s="426">
        <f t="shared" si="12"/>
        <v>156</v>
      </c>
      <c r="C67" s="404">
        <f t="shared" si="1"/>
        <v>7.0241927663818107E-3</v>
      </c>
      <c r="D67" s="401">
        <f ca="1">MpropuPlein+1.5*MasseSans</f>
        <v>7.4264999999999999</v>
      </c>
      <c r="E67" s="401">
        <f t="shared" ca="1" si="2"/>
        <v>6.9355000000000002</v>
      </c>
      <c r="F67" s="401">
        <f t="shared" ca="1" si="3"/>
        <v>6.4444999999999997</v>
      </c>
      <c r="G67" s="408">
        <f t="shared" ca="1" si="4"/>
        <v>159.67121981111666</v>
      </c>
      <c r="H67" s="404">
        <f t="shared" ca="1" si="5"/>
        <v>1.0127882295987039E-3</v>
      </c>
      <c r="I67" s="404">
        <f t="shared" ca="1" si="6"/>
        <v>1.0899515503734675E-3</v>
      </c>
      <c r="J67" s="404">
        <f t="shared" ca="1" si="7"/>
        <v>214.71691208401811</v>
      </c>
      <c r="K67" s="411">
        <f t="shared" ca="1" si="8"/>
        <v>235.80271513253831</v>
      </c>
      <c r="L67" s="414">
        <f t="shared" ca="1" si="9"/>
        <v>1118.8840663839801</v>
      </c>
      <c r="M67" s="417">
        <f t="shared" ca="1" si="10"/>
        <v>13.191635810867783</v>
      </c>
    </row>
    <row r="68" spans="2:13" x14ac:dyDescent="0.2">
      <c r="B68" s="426">
        <f t="shared" si="12"/>
        <v>156</v>
      </c>
      <c r="C68" s="404">
        <f t="shared" si="1"/>
        <v>7.0241927663818107E-3</v>
      </c>
      <c r="D68" s="401">
        <f ca="1">MpropuPlein+1.75*MasseSans</f>
        <v>8.3922500000000007</v>
      </c>
      <c r="E68" s="401">
        <f t="shared" ca="1" si="2"/>
        <v>7.901250000000001</v>
      </c>
      <c r="F68" s="401">
        <f t="shared" ca="1" si="3"/>
        <v>7.4102500000000004</v>
      </c>
      <c r="G68" s="408">
        <f t="shared" ca="1" si="4"/>
        <v>138.95595475399455</v>
      </c>
      <c r="H68" s="404">
        <f t="shared" ca="1" si="5"/>
        <v>8.8899766067164184E-4</v>
      </c>
      <c r="I68" s="404">
        <f t="shared" ca="1" si="6"/>
        <v>9.4790226596697959E-4</v>
      </c>
      <c r="J68" s="404">
        <f t="shared" ca="1" si="7"/>
        <v>189.8709343325981</v>
      </c>
      <c r="K68" s="411">
        <f t="shared" ca="1" si="8"/>
        <v>211.6214400188629</v>
      </c>
      <c r="L68" s="414">
        <f t="shared" ca="1" si="9"/>
        <v>1072.2608007306033</v>
      </c>
      <c r="M68" s="417">
        <f t="shared" ca="1" si="10"/>
        <v>13.342434063915642</v>
      </c>
    </row>
    <row r="69" spans="2:13" x14ac:dyDescent="0.2">
      <c r="B69" s="427">
        <f t="shared" si="12"/>
        <v>156</v>
      </c>
      <c r="C69" s="405">
        <f t="shared" si="1"/>
        <v>7.0241927663818107E-3</v>
      </c>
      <c r="D69" s="402">
        <f ca="1">MpropuPlein+2*MasseSans</f>
        <v>9.3580000000000005</v>
      </c>
      <c r="E69" s="402">
        <f t="shared" ca="1" si="2"/>
        <v>8.8670000000000009</v>
      </c>
      <c r="F69" s="402">
        <f t="shared" ca="1" si="3"/>
        <v>8.3760000000000012</v>
      </c>
      <c r="G69" s="409">
        <f t="shared" ca="1" si="4"/>
        <v>122.75309913161155</v>
      </c>
      <c r="H69" s="405">
        <f t="shared" ca="1" si="5"/>
        <v>7.9217241077949815E-4</v>
      </c>
      <c r="I69" s="405">
        <f t="shared" ca="1" si="6"/>
        <v>8.3860945157375954E-4</v>
      </c>
      <c r="J69" s="405">
        <f t="shared" ca="1" si="7"/>
        <v>169.64409531306558</v>
      </c>
      <c r="K69" s="412">
        <f t="shared" ca="1" si="8"/>
        <v>191.10496769371605</v>
      </c>
      <c r="L69" s="415">
        <f t="shared" ca="1" si="9"/>
        <v>1014.1025130520809</v>
      </c>
      <c r="M69" s="418">
        <f t="shared" ca="1" si="10"/>
        <v>13.340222585570899</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Pro54-5G WT</v>
      </c>
      <c r="G5" t="s">
        <v>458</v>
      </c>
      <c r="H5">
        <f>MasseSans</f>
        <v>3.863</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3.863</v>
      </c>
      <c r="F11" s="246" t="s">
        <v>123</v>
      </c>
      <c r="G11" s="246" t="s">
        <v>125</v>
      </c>
      <c r="H11" s="668">
        <f ca="1">Vsortie_de_rampe</f>
        <v>104.10398068314295</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10.76923076923077</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0">
        <f>Cn</f>
        <v>14.888563315674395</v>
      </c>
      <c r="I13" s="671"/>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2.8739198484058051</v>
      </c>
      <c r="I14" s="254">
        <f ca="1">MS_max</f>
        <v>3.565832830059747</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42.788537627163187</v>
      </c>
      <c r="I15" s="254">
        <f ca="1">MS_Cn_max</f>
        <v>53.09012786345496</v>
      </c>
      <c r="J15" s="76"/>
      <c r="K15" s="76"/>
      <c r="N15" s="75"/>
      <c r="P15" s="48"/>
      <c r="Q15" s="436"/>
      <c r="R15" s="48"/>
      <c r="S15" s="48"/>
      <c r="T15" s="48"/>
    </row>
    <row r="16" spans="2:21" x14ac:dyDescent="0.2">
      <c r="B16" s="74"/>
      <c r="C16" s="12"/>
      <c r="D16" s="276" t="s">
        <v>145</v>
      </c>
      <c r="E16" s="244">
        <f>Q_ail</f>
        <v>4</v>
      </c>
      <c r="F16" s="6" t="s">
        <v>128</v>
      </c>
      <c r="G16" s="6" t="s">
        <v>129</v>
      </c>
      <c r="H16" s="247">
        <f ca="1">V_para</f>
        <v>12.264996480781214</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16.399999999999999</v>
      </c>
      <c r="I17" s="671"/>
      <c r="J17" s="258"/>
      <c r="N17" s="75"/>
      <c r="P17" s="434" t="s">
        <v>342</v>
      </c>
      <c r="Q17" s="440">
        <f>IF(RIGHT(Nb_diam,1)=",", "", D2j)</f>
        <v>104</v>
      </c>
      <c r="R17" s="48"/>
      <c r="S17" s="48"/>
      <c r="T17" s="48"/>
      <c r="U17" s="436"/>
    </row>
    <row r="18" spans="2:21" x14ac:dyDescent="0.2">
      <c r="B18" s="74"/>
      <c r="C18" s="12"/>
      <c r="D18" s="276" t="s">
        <v>148</v>
      </c>
      <c r="E18" s="244">
        <f ca="1">XpropuRef-Long_propu</f>
        <v>632</v>
      </c>
      <c r="F18" s="12" t="s">
        <v>130</v>
      </c>
      <c r="G18" s="12" t="s">
        <v>426</v>
      </c>
      <c r="H18" s="635">
        <f ca="1">T_para-Combustion-Depotage</f>
        <v>16.399999999999999</v>
      </c>
      <c r="I18" s="674"/>
      <c r="N18" s="75"/>
      <c r="P18" s="48"/>
      <c r="Q18" s="436"/>
      <c r="R18" s="48"/>
      <c r="S18" s="48"/>
    </row>
    <row r="19" spans="2:21" x14ac:dyDescent="0.2">
      <c r="B19" s="74"/>
      <c r="C19" s="531"/>
      <c r="D19" s="269"/>
      <c r="E19" s="271"/>
      <c r="F19" s="519" t="s">
        <v>132</v>
      </c>
      <c r="G19" s="274" t="s">
        <v>425</v>
      </c>
      <c r="H19" s="675">
        <f ca="1">Portee_balistique</f>
        <v>847.0484485488912</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421</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1120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140</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1070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429</v>
      </c>
      <c r="P29" s="441">
        <f>n_ail</f>
        <v>80</v>
      </c>
      <c r="Q29" s="2"/>
      <c r="R29" s="48"/>
      <c r="S29" s="48"/>
      <c r="T29" s="48"/>
      <c r="U29" s="12" t="s">
        <v>433</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431</v>
      </c>
      <c r="U30" s="523">
        <f>[0]!p_can</f>
        <v>160</v>
      </c>
    </row>
    <row r="31" spans="2:21" ht="13.5" thickBot="1" x14ac:dyDescent="0.25">
      <c r="B31" s="74"/>
      <c r="C31" s="83">
        <f>Beta_rampe</f>
        <v>80</v>
      </c>
      <c r="D31" s="84">
        <f ca="1">Portee_balistique</f>
        <v>847.0484485488912</v>
      </c>
      <c r="E31" s="677">
        <f ca="1">T_para+Dt_para</f>
        <v>183.59143157753607</v>
      </c>
      <c r="F31" s="677"/>
      <c r="G31" s="677"/>
      <c r="H31" s="678">
        <f ca="1">Altitude_culmi</f>
        <v>2050.5586625564533</v>
      </c>
      <c r="I31" s="678"/>
      <c r="J31" s="85">
        <f ca="1">Temps_culmi</f>
        <v>16.299999999999965</v>
      </c>
      <c r="K31" s="86">
        <f ca="1">Vit_culmi</f>
        <v>20.25303651003172</v>
      </c>
      <c r="L31" s="84">
        <f ca="1">Acc_max</f>
        <v>228.99689617707332</v>
      </c>
      <c r="M31" s="86">
        <f ca="1">Vit_max</f>
        <v>386.65547793769952</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140</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3.863</v>
      </c>
      <c r="I41" s="6">
        <f ca="1">MasseVide</f>
        <v>4.5129999999999999</v>
      </c>
      <c r="J41" s="244">
        <f ca="1">MassePlein</f>
        <v>5.4950000000000001</v>
      </c>
      <c r="N41" s="75"/>
    </row>
    <row r="42" spans="2:21" x14ac:dyDescent="0.2">
      <c r="B42" s="74"/>
      <c r="D42" s="276" t="s">
        <v>150</v>
      </c>
      <c r="E42" s="6">
        <f>X_ail-m_ail</f>
        <v>880</v>
      </c>
      <c r="F42" s="255"/>
      <c r="G42" s="255" t="s">
        <v>218</v>
      </c>
      <c r="H42" s="263">
        <f>XcgSans</f>
        <v>421</v>
      </c>
      <c r="I42" s="263">
        <f ca="1">XcgVide</f>
        <v>485.95679149124754</v>
      </c>
      <c r="J42" s="245">
        <f ca="1">XcgPlein</f>
        <v>557.9157415832575</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f ca="1">Vsortie_de_rampe</f>
        <v>104.10398068314295</v>
      </c>
      <c r="I44" s="669"/>
      <c r="N44" s="75"/>
    </row>
    <row r="45" spans="2:21" x14ac:dyDescent="0.2">
      <c r="B45" s="74"/>
      <c r="D45" s="276" t="str">
        <f>IF(Lang="Français","Flèche        'p'",IF(Lang="English","Offset         'p'",""))</f>
        <v>Flèche        'p'</v>
      </c>
      <c r="E45" s="244">
        <f>p_ail</f>
        <v>180</v>
      </c>
      <c r="F45" s="6" t="s">
        <v>203</v>
      </c>
      <c r="G45" s="6" t="s">
        <v>208</v>
      </c>
      <c r="H45" s="670">
        <f>Finesse</f>
        <v>10.76923076923077</v>
      </c>
      <c r="I45" s="671"/>
      <c r="N45" s="75"/>
    </row>
    <row r="46" spans="2:21" x14ac:dyDescent="0.2">
      <c r="B46" s="74"/>
      <c r="D46" s="276" t="str">
        <f>IF(Lang="Français","Envergure   'E'",IF(Lang="English","Span          'E'",""))</f>
        <v>Envergure   'E'</v>
      </c>
      <c r="E46" s="244">
        <f>E_ail</f>
        <v>140</v>
      </c>
      <c r="F46" s="6" t="s">
        <v>204</v>
      </c>
      <c r="G46" s="6" t="s">
        <v>209</v>
      </c>
      <c r="H46" s="670">
        <f>Cn</f>
        <v>14.888563315674395</v>
      </c>
      <c r="I46" s="671"/>
      <c r="N46" s="75"/>
    </row>
    <row r="47" spans="2:21" x14ac:dyDescent="0.2">
      <c r="B47" s="74"/>
      <c r="D47" s="276" t="s">
        <v>144</v>
      </c>
      <c r="E47" s="244">
        <f>ep_ail</f>
        <v>3</v>
      </c>
      <c r="F47" s="6" t="s">
        <v>205</v>
      </c>
      <c r="G47" s="6" t="s">
        <v>210</v>
      </c>
      <c r="H47" s="247">
        <f ca="1">MS_min</f>
        <v>2.8739198484058051</v>
      </c>
      <c r="I47" s="254">
        <f ca="1">MS_max</f>
        <v>3.565832830059747</v>
      </c>
      <c r="N47" s="75"/>
    </row>
    <row r="48" spans="2:21" x14ac:dyDescent="0.2">
      <c r="B48" s="74"/>
      <c r="D48" s="276" t="s">
        <v>145</v>
      </c>
      <c r="E48" s="244">
        <f>Q_ail</f>
        <v>4</v>
      </c>
      <c r="F48" s="274" t="s">
        <v>206</v>
      </c>
      <c r="G48" s="274" t="s">
        <v>211</v>
      </c>
      <c r="H48" s="256">
        <f ca="1">MS_Cn_min</f>
        <v>42.788537627163187</v>
      </c>
      <c r="I48" s="264">
        <f ca="1">MS_Cn_max</f>
        <v>53.09012786345496</v>
      </c>
      <c r="N48" s="75"/>
    </row>
    <row r="49" spans="2:14" x14ac:dyDescent="0.2">
      <c r="B49" s="74"/>
      <c r="D49" s="276" t="s">
        <v>148</v>
      </c>
      <c r="E49" s="244">
        <f ca="1">XpropuRef-Long_propu</f>
        <v>632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1.01748665353068E-2</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384</v>
      </c>
      <c r="G53" s="278" t="s">
        <v>215</v>
      </c>
      <c r="H53" s="247">
        <f ca="1">Temps_culmi</f>
        <v>16.299999999999965</v>
      </c>
      <c r="I53" s="259"/>
      <c r="J53" s="268"/>
      <c r="N53" s="75"/>
    </row>
    <row r="54" spans="2:14" x14ac:dyDescent="0.2">
      <c r="B54" s="74"/>
      <c r="G54" s="278" t="s">
        <v>216</v>
      </c>
      <c r="H54" s="242">
        <f ca="1">Altitude_culmi</f>
        <v>2050.5586625564533</v>
      </c>
      <c r="I54" s="259"/>
      <c r="J54" s="268"/>
      <c r="N54" s="75"/>
    </row>
    <row r="55" spans="2:14" x14ac:dyDescent="0.2">
      <c r="B55" s="74"/>
      <c r="C55" s="275" t="s">
        <v>233</v>
      </c>
      <c r="D55" s="249" t="s">
        <v>60</v>
      </c>
      <c r="E55" s="243">
        <f>Long_tot</f>
        <v>1120</v>
      </c>
      <c r="G55" s="278" t="s">
        <v>217</v>
      </c>
      <c r="H55" s="248">
        <f ca="1">Vit_culmi</f>
        <v>20.25303651003172</v>
      </c>
      <c r="I55" s="259"/>
      <c r="J55" s="268"/>
      <c r="N55" s="75"/>
    </row>
    <row r="56" spans="2:14" x14ac:dyDescent="0.2">
      <c r="B56" s="74"/>
      <c r="C56" s="276"/>
      <c r="D56" s="2" t="s">
        <v>219</v>
      </c>
      <c r="E56" s="244">
        <f>MAX(D_ref,D_ail,D_og,(RIGHT(Nb_diam,1)=",")*MAX(D1j,D1r,D2j,D2r))</f>
        <v>104</v>
      </c>
      <c r="G56" s="278" t="s">
        <v>133</v>
      </c>
      <c r="H56" s="242">
        <f ca="1">Portee_balistique</f>
        <v>847.0484485488912</v>
      </c>
      <c r="I56" s="259"/>
      <c r="J56" s="268"/>
      <c r="N56" s="75"/>
    </row>
    <row r="57" spans="2:14" x14ac:dyDescent="0.2">
      <c r="B57" s="74"/>
      <c r="C57" s="276"/>
      <c r="D57" s="2" t="s">
        <v>220</v>
      </c>
      <c r="E57" s="244">
        <f>E_ail*2+D_ail</f>
        <v>384</v>
      </c>
      <c r="G57" s="278" t="s">
        <v>214</v>
      </c>
      <c r="H57" s="242">
        <f ca="1">T_balistique</f>
        <v>42.300000000000331</v>
      </c>
      <c r="I57" s="259"/>
      <c r="J57" s="268"/>
      <c r="N57" s="75"/>
    </row>
    <row r="58" spans="2:14" x14ac:dyDescent="0.2">
      <c r="B58" s="74"/>
      <c r="C58" s="276"/>
      <c r="D58" s="2" t="s">
        <v>221</v>
      </c>
      <c r="E58" s="244">
        <f ca="1">MassePlein</f>
        <v>5.4950000000000001</v>
      </c>
      <c r="G58" s="278" t="s">
        <v>137</v>
      </c>
      <c r="H58" s="248">
        <f ca="1">Vit_max</f>
        <v>386.65547793769952</v>
      </c>
      <c r="I58" s="259"/>
      <c r="J58" s="268"/>
      <c r="N58" s="75"/>
    </row>
    <row r="59" spans="2:14" x14ac:dyDescent="0.2">
      <c r="B59" s="74"/>
      <c r="C59" s="277" t="s">
        <v>234</v>
      </c>
      <c r="D59" s="255" t="s">
        <v>145</v>
      </c>
      <c r="E59" s="260">
        <f>Q_ail</f>
        <v>4</v>
      </c>
      <c r="G59" s="278" t="s">
        <v>136</v>
      </c>
      <c r="H59" s="242">
        <f ca="1">Acc_max</f>
        <v>228.99689617707332</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2516.6758889860357</v>
      </c>
      <c r="F62" s="280">
        <f ca="1">E62/9.81</f>
        <v>256.54188470805661</v>
      </c>
      <c r="H62" s="2"/>
      <c r="I62" s="2"/>
      <c r="J62" s="2"/>
      <c r="K62" s="2"/>
      <c r="N62" s="75"/>
    </row>
    <row r="63" spans="2:14" x14ac:dyDescent="0.2">
      <c r="B63" s="74"/>
      <c r="C63" s="276"/>
      <c r="D63" s="2" t="s">
        <v>223</v>
      </c>
      <c r="E63" s="242">
        <f ca="1">2*Acc_max*Masse_ail</f>
        <v>51.93649605296023</v>
      </c>
      <c r="F63" s="248">
        <f ca="1">E63/9.81</f>
        <v>5.2942401684974749</v>
      </c>
      <c r="G63" s="246" t="s">
        <v>229</v>
      </c>
      <c r="H63" s="288">
        <f>S_ail*(ep_ail/1000)*2000</f>
        <v>0.1134</v>
      </c>
      <c r="I63" s="2"/>
      <c r="J63" s="2"/>
      <c r="K63" s="2"/>
      <c r="N63" s="75"/>
    </row>
    <row r="64" spans="2:14" x14ac:dyDescent="0.2">
      <c r="B64" s="74"/>
      <c r="C64" s="277"/>
      <c r="D64" s="255" t="s">
        <v>224</v>
      </c>
      <c r="E64" s="263">
        <f ca="1">0.104*S_ail*Vit_max^2</f>
        <v>293.86203266196014</v>
      </c>
      <c r="F64" s="281">
        <f ca="1">E64/9.81</f>
        <v>29.955355011412856</v>
      </c>
      <c r="G64" s="274" t="s">
        <v>228</v>
      </c>
      <c r="H64" s="289">
        <f>(E_ail*(m_ail+n_ail)/2)/10^6</f>
        <v>1.89E-2</v>
      </c>
      <c r="I64" s="2"/>
      <c r="J64" s="2"/>
      <c r="K64" s="2"/>
      <c r="N64" s="75"/>
    </row>
    <row r="65" spans="2:14" x14ac:dyDescent="0.2">
      <c r="B65" s="74"/>
      <c r="C65" s="282" t="s">
        <v>242</v>
      </c>
      <c r="D65" s="285" t="s">
        <v>240</v>
      </c>
      <c r="E65" s="286">
        <f ca="1">2*Acc_max*H65</f>
        <v>1258.3379444930179</v>
      </c>
      <c r="F65" s="286">
        <f ca="1">E65/9.81</f>
        <v>128.27094235402831</v>
      </c>
      <c r="G65" s="287" t="s">
        <v>241</v>
      </c>
      <c r="H65" s="279">
        <f ca="1">E58/2</f>
        <v>2.7475000000000001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16.399999999999999</v>
      </c>
      <c r="I67" s="251">
        <f ca="1">Temps_culmi</f>
        <v>16.299999999999965</v>
      </c>
      <c r="J67" s="2"/>
      <c r="K67" s="2"/>
      <c r="N67" s="75"/>
    </row>
    <row r="68" spans="2:14" x14ac:dyDescent="0.2">
      <c r="B68" s="74"/>
      <c r="C68" s="6"/>
      <c r="D68" s="2"/>
      <c r="E68" s="2"/>
      <c r="F68" s="275" t="s">
        <v>231</v>
      </c>
      <c r="G68" s="249" t="s">
        <v>129</v>
      </c>
      <c r="H68" s="250">
        <f ca="1">V_para</f>
        <v>12.264996480781214</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20.204215751635029</v>
      </c>
      <c r="I70" s="253">
        <f ca="1">V_ouv_sat</f>
        <v>184.32363404245655</v>
      </c>
      <c r="N70" s="75"/>
    </row>
    <row r="71" spans="2:14" x14ac:dyDescent="0.2">
      <c r="B71" s="74"/>
      <c r="C71" s="226"/>
      <c r="F71" s="276"/>
      <c r="G71" s="2" t="s">
        <v>201</v>
      </c>
      <c r="H71" s="247">
        <f ca="1">m_vide</f>
        <v>4.5129999999999999</v>
      </c>
      <c r="I71" s="253">
        <f>m_satellite</f>
        <v>1</v>
      </c>
      <c r="N71" s="75"/>
    </row>
    <row r="72" spans="2:14" x14ac:dyDescent="0.2">
      <c r="B72" s="74"/>
      <c r="C72" s="226"/>
      <c r="F72" s="276"/>
      <c r="G72" s="2" t="s">
        <v>238</v>
      </c>
      <c r="H72" s="283">
        <f ca="1">1/2*Rho_moyen*S_para*V_ouverture^2</f>
        <v>120.13885265158336</v>
      </c>
      <c r="I72" s="284">
        <f ca="1">1/2*Rho_moyen*S_satellite*V_ouv_sat^2</f>
        <v>2080.9811265803187</v>
      </c>
      <c r="N72" s="75"/>
    </row>
    <row r="73" spans="2:14" x14ac:dyDescent="0.2">
      <c r="B73" s="74"/>
      <c r="D73" s="2"/>
      <c r="F73" s="277"/>
      <c r="G73" s="255" t="s">
        <v>239</v>
      </c>
      <c r="H73" s="256">
        <f ca="1">H72/9.81</f>
        <v>12.246570097001362</v>
      </c>
      <c r="I73" s="257">
        <f ca="1">I72/9.81</f>
        <v>212.12855520696417</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880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632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3.863</v>
      </c>
      <c r="F107" s="244">
        <f ca="1">MassePlein</f>
        <v>5.4950000000000001</v>
      </c>
      <c r="N107" s="75"/>
    </row>
    <row r="108" spans="2:14" x14ac:dyDescent="0.2">
      <c r="B108" s="74"/>
      <c r="D108" s="431" t="s">
        <v>352</v>
      </c>
      <c r="E108" s="274">
        <f>XcgSans</f>
        <v>421</v>
      </c>
      <c r="F108" s="260">
        <f ca="1">XcgPlein</f>
        <v>557.9157415832575</v>
      </c>
      <c r="N108" s="75"/>
    </row>
    <row r="109" spans="2:14" x14ac:dyDescent="0.2">
      <c r="B109" s="74"/>
      <c r="N109" s="75"/>
    </row>
    <row r="110" spans="2:14" x14ac:dyDescent="0.2">
      <c r="B110" s="74"/>
      <c r="D110" s="438" t="s">
        <v>355</v>
      </c>
      <c r="E110" s="439">
        <f ca="1">MasseVide</f>
        <v>4.5129999999999999</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16.299999999999965</v>
      </c>
      <c r="I112" s="259"/>
      <c r="J112" s="268"/>
      <c r="N112" s="75"/>
    </row>
    <row r="113" spans="2:14" ht="12.75" customHeight="1" x14ac:dyDescent="0.25">
      <c r="B113" s="74"/>
      <c r="D113" s="435" t="s">
        <v>357</v>
      </c>
      <c r="E113" s="48"/>
      <c r="G113" s="278" t="s">
        <v>216</v>
      </c>
      <c r="H113" s="242">
        <f ca="1">Altitude_culmi</f>
        <v>2050.5586625564533</v>
      </c>
      <c r="I113" s="259"/>
      <c r="J113" s="268"/>
      <c r="N113" s="75"/>
    </row>
    <row r="114" spans="2:14" ht="12.75" customHeight="1" x14ac:dyDescent="0.25">
      <c r="B114" s="74"/>
      <c r="D114" s="48"/>
      <c r="E114" s="48"/>
      <c r="F114" s="435"/>
      <c r="G114" s="278" t="s">
        <v>217</v>
      </c>
      <c r="H114" s="248">
        <f ca="1">Vit_culmi</f>
        <v>20.25303651003172</v>
      </c>
      <c r="I114" s="259"/>
      <c r="J114" s="268"/>
      <c r="N114" s="75"/>
    </row>
    <row r="115" spans="2:14" x14ac:dyDescent="0.2">
      <c r="B115" s="74"/>
      <c r="C115" s="429" t="s">
        <v>358</v>
      </c>
      <c r="D115" s="249"/>
      <c r="E115" s="446">
        <v>0.1</v>
      </c>
      <c r="G115" s="278" t="s">
        <v>133</v>
      </c>
      <c r="H115" s="242">
        <f ca="1">Portee_balistique</f>
        <v>847.0484485488912</v>
      </c>
      <c r="I115" s="259"/>
      <c r="J115" s="268"/>
      <c r="N115" s="75"/>
    </row>
    <row r="116" spans="2:14" ht="12.75" customHeight="1" x14ac:dyDescent="0.2">
      <c r="B116" s="74"/>
      <c r="C116" s="431" t="s">
        <v>359</v>
      </c>
      <c r="D116" s="255"/>
      <c r="E116" s="447">
        <f>E_ail*(m_ail+n_ail)/2</f>
        <v>18900</v>
      </c>
      <c r="G116" s="278" t="s">
        <v>137</v>
      </c>
      <c r="H116" s="248">
        <f ca="1">Vit_max</f>
        <v>386.65547793769952</v>
      </c>
      <c r="I116" s="259"/>
      <c r="J116" s="268"/>
      <c r="N116" s="75"/>
    </row>
    <row r="117" spans="2:14" ht="12.75" customHeight="1" x14ac:dyDescent="0.2">
      <c r="B117" s="74"/>
      <c r="D117" s="48"/>
      <c r="E117" s="48"/>
      <c r="F117" s="48"/>
      <c r="G117" s="278" t="s">
        <v>136</v>
      </c>
      <c r="H117" s="242">
        <f ca="1">Acc_max</f>
        <v>228.99689617707332</v>
      </c>
      <c r="I117" s="259"/>
      <c r="J117" s="268"/>
      <c r="N117" s="75"/>
    </row>
    <row r="118" spans="2:14" x14ac:dyDescent="0.2">
      <c r="B118" s="74"/>
      <c r="C118" s="429" t="s">
        <v>360</v>
      </c>
      <c r="D118" s="249"/>
      <c r="E118" s="457"/>
      <c r="F118" s="458">
        <f>J90/100</f>
        <v>8.8000000000000007</v>
      </c>
      <c r="G118" s="276" t="s">
        <v>5</v>
      </c>
      <c r="H118" s="6">
        <f>Cx</f>
        <v>0.6</v>
      </c>
      <c r="I118" s="259"/>
      <c r="J118" s="268"/>
      <c r="N118" s="75"/>
    </row>
    <row r="119" spans="2:14" x14ac:dyDescent="0.2">
      <c r="B119" s="74"/>
      <c r="C119" s="437" t="s">
        <v>361</v>
      </c>
      <c r="D119" s="2"/>
      <c r="E119" s="459">
        <f ca="1">2*Acc_max*MasseSans</f>
        <v>1769.2300198640685</v>
      </c>
      <c r="F119" s="460">
        <f ca="1">E119/g</f>
        <v>180.34964524608242</v>
      </c>
      <c r="G119" s="269" t="s">
        <v>222</v>
      </c>
      <c r="H119" s="270"/>
      <c r="I119" s="270"/>
      <c r="J119" s="271"/>
      <c r="N119" s="75"/>
    </row>
    <row r="120" spans="2:14" x14ac:dyDescent="0.2">
      <c r="B120" s="74"/>
      <c r="C120" s="437" t="s">
        <v>362</v>
      </c>
      <c r="D120" s="2"/>
      <c r="E120" s="459">
        <f ca="1">2*Acc_max*E115</f>
        <v>45.799379235414669</v>
      </c>
      <c r="F120" s="460">
        <f ca="1">E120/g</f>
        <v>4.6686421238954807</v>
      </c>
      <c r="N120" s="75"/>
    </row>
    <row r="121" spans="2:14" x14ac:dyDescent="0.2">
      <c r="B121" s="74"/>
      <c r="C121" s="431" t="s">
        <v>363</v>
      </c>
      <c r="D121" s="255"/>
      <c r="E121" s="452">
        <f ca="1">0.104*E116/1000000*Vit_max^2</f>
        <v>293.86203266196014</v>
      </c>
      <c r="F121" s="453">
        <f ca="1">E121/g</f>
        <v>29.955355011412856</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120.72015274140551</v>
      </c>
      <c r="F128" s="451">
        <f ca="1">E128/g</f>
        <v>12.305825967523496</v>
      </c>
      <c r="H128" s="48"/>
      <c r="I128" s="48"/>
      <c r="J128" s="48"/>
      <c r="K128" s="48"/>
      <c r="N128" s="75"/>
    </row>
    <row r="129" spans="2:14" x14ac:dyDescent="0.2">
      <c r="B129" s="74"/>
      <c r="C129" s="679" t="s">
        <v>369</v>
      </c>
      <c r="D129" s="680"/>
      <c r="E129" s="452">
        <f ca="1">E128/E126*2</f>
        <v>60.360076370702757</v>
      </c>
      <c r="F129" s="453">
        <f ca="1">E129/g</f>
        <v>6.1529129837617482</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46.686421238954807</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2025-10-01T12:35:42Z</dcterms:modified>
</cp:coreProperties>
</file>