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
    </mc:Choice>
  </mc:AlternateContent>
  <xr:revisionPtr revIDLastSave="0" documentId="13_ncr:1_{F7ACD199-9F5F-4546-98DE-556DDD3D0FAE}" xr6:coauthVersionLast="47" xr6:coauthVersionMax="47" xr10:uidLastSave="{00000000-0000-0000-0000-000000000000}"/>
  <bookViews>
    <workbookView xWindow="-120" yWindow="-120" windowWidth="29040" windowHeight="1599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externalReferences>
    <externalReference r:id="rId9"/>
  </externalReference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EUR">Stabilito!$P$14</definedName>
    <definedName name="FEURE">[1]Propu!$L$2</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H28" i="1"/>
  <c r="H67" i="7"/>
  <c r="H17" i="7"/>
  <c r="B107" i="1"/>
  <c r="E24" i="1"/>
  <c r="B109" i="1"/>
  <c r="H48" i="1"/>
  <c r="B158" i="1"/>
  <c r="B132" i="1"/>
  <c r="G4" i="3"/>
  <c r="C139" i="6"/>
  <c r="C134" i="6"/>
  <c r="C143" i="6"/>
  <c r="C146" i="6"/>
  <c r="AD4" i="3"/>
  <c r="E190" i="6"/>
  <c r="D32" i="1"/>
  <c r="I68" i="7" s="1"/>
  <c r="AE4" i="3"/>
  <c r="T19" i="6"/>
  <c r="C142" i="6"/>
  <c r="C141" i="6"/>
  <c r="C145" i="6"/>
  <c r="I71" i="7"/>
  <c r="B77"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Q3" i="4"/>
  <c r="Y4"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P2" i="4"/>
  <c r="V4" i="4"/>
  <c r="D3" i="4"/>
  <c r="J4" i="4"/>
  <c r="F3" i="4"/>
  <c r="H3" i="4"/>
  <c r="D4" i="4"/>
  <c r="L3" i="4"/>
  <c r="H2" i="4"/>
  <c r="Y3" i="4"/>
  <c r="Q4" i="4"/>
  <c r="G4" i="4"/>
  <c r="M4" i="4"/>
  <c r="K4" i="4"/>
  <c r="E3" i="4"/>
  <c r="L4" i="4"/>
  <c r="I3" i="4"/>
  <c r="R3" i="4"/>
  <c r="R4" i="4"/>
  <c r="P4" i="4"/>
  <c r="L2" i="4"/>
  <c r="W4" i="4"/>
  <c r="S4" i="4"/>
  <c r="S3" i="4"/>
  <c r="T2" i="4"/>
  <c r="J3" i="4"/>
  <c r="N2" i="4"/>
  <c r="E4" i="4"/>
  <c r="M3" i="4"/>
  <c r="P3" i="4"/>
  <c r="V2" i="4"/>
  <c r="N4" i="4"/>
  <c r="T4" i="4"/>
  <c r="G3" i="4"/>
  <c r="U4" i="4"/>
  <c r="U3" i="4"/>
  <c r="B3" i="4"/>
  <c r="C4" i="4"/>
  <c r="X3" i="4"/>
  <c r="N3" i="4"/>
  <c r="O4" i="4"/>
  <c r="Z2" i="4"/>
  <c r="H4" i="4"/>
  <c r="X2" i="4"/>
  <c r="W3" i="4"/>
  <c r="J2" i="4"/>
  <c r="I4" i="4"/>
  <c r="X4" i="4"/>
  <c r="O3" i="4"/>
  <c r="K3" i="4"/>
  <c r="C3" i="4"/>
  <c r="F4" i="4"/>
  <c r="B4" i="4"/>
  <c r="V3" i="4"/>
  <c r="R2" i="4"/>
  <c r="P14" i="6" l="1"/>
  <c r="D166" i="6"/>
  <c r="E166" i="6" s="1"/>
  <c r="D167" i="6"/>
  <c r="E167" i="6" s="1"/>
  <c r="D163" i="6"/>
  <c r="E163" i="6" s="1"/>
  <c r="E28" i="6"/>
  <c r="D164" i="6"/>
  <c r="E164" i="6" s="1"/>
  <c r="D165" i="6"/>
  <c r="E165" i="6" s="1"/>
  <c r="A5" i="3"/>
  <c r="B5" i="3" s="1"/>
  <c r="Z5" i="3" s="1"/>
  <c r="N12" i="6"/>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M12" i="6"/>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N14" i="6" l="1"/>
  <c r="I41" i="7" s="1"/>
  <c r="D62" i="8"/>
  <c r="F62" i="8" s="1"/>
  <c r="I62" i="8" s="1"/>
  <c r="D69" i="8"/>
  <c r="F69" i="8" s="1"/>
  <c r="I69" i="8" s="1"/>
  <c r="D64" i="8"/>
  <c r="E64" i="8" s="1"/>
  <c r="H64" i="8" s="1"/>
  <c r="D56" i="8"/>
  <c r="F56" i="8" s="1"/>
  <c r="I56" i="8" s="1"/>
  <c r="D54" i="8"/>
  <c r="E54" i="8" s="1"/>
  <c r="H54" i="8" s="1"/>
  <c r="D63" i="8"/>
  <c r="E63" i="8" s="1"/>
  <c r="H63" i="8" s="1"/>
  <c r="D60" i="8"/>
  <c r="E60" i="8" s="1"/>
  <c r="H60" i="8" s="1"/>
  <c r="D49" i="8"/>
  <c r="E49" i="8" s="1"/>
  <c r="H49" i="8" s="1"/>
  <c r="D55" i="8"/>
  <c r="F55" i="8" s="1"/>
  <c r="I55" i="8" s="1"/>
  <c r="D45" i="8"/>
  <c r="E45" i="8" s="1"/>
  <c r="H45" i="8" s="1"/>
  <c r="D43" i="8"/>
  <c r="E43" i="8" s="1"/>
  <c r="H43" i="8" s="1"/>
  <c r="D61" i="8"/>
  <c r="F61" i="8" s="1"/>
  <c r="I61" i="8" s="1"/>
  <c r="D47" i="8"/>
  <c r="E47" i="8" s="1"/>
  <c r="H47" i="8" s="1"/>
  <c r="D58" i="8"/>
  <c r="F58" i="8" s="1"/>
  <c r="I58" i="8" s="1"/>
  <c r="D48" i="8"/>
  <c r="F48" i="8" s="1"/>
  <c r="I48" i="8" s="1"/>
  <c r="D67" i="8"/>
  <c r="E67" i="8" s="1"/>
  <c r="H67" i="8" s="1"/>
  <c r="M14" i="6"/>
  <c r="F107" i="7" s="1"/>
  <c r="D51" i="8"/>
  <c r="E51" i="8" s="1"/>
  <c r="H51" i="8" s="1"/>
  <c r="D50" i="8"/>
  <c r="F50" i="8" s="1"/>
  <c r="I50" i="8" s="1"/>
  <c r="D44" i="8"/>
  <c r="E44" i="8" s="1"/>
  <c r="H44" i="8" s="1"/>
  <c r="D53" i="8"/>
  <c r="E53" i="8" s="1"/>
  <c r="H53" i="8" s="1"/>
  <c r="D46" i="8"/>
  <c r="F46" i="8" s="1"/>
  <c r="I46" i="8" s="1"/>
  <c r="D66" i="8"/>
  <c r="E66" i="8" s="1"/>
  <c r="H66" i="8" s="1"/>
  <c r="D68" i="8"/>
  <c r="F68" i="8" s="1"/>
  <c r="I68" i="8" s="1"/>
  <c r="D52" i="8"/>
  <c r="F52" i="8" s="1"/>
  <c r="I52" i="8" s="1"/>
  <c r="D57" i="8"/>
  <c r="E57" i="8" s="1"/>
  <c r="H57" i="8" s="1"/>
  <c r="D65" i="8"/>
  <c r="E65" i="8" s="1"/>
  <c r="H65" i="8" s="1"/>
  <c r="D59" i="8"/>
  <c r="E59" i="8" s="1"/>
  <c r="H59" i="8" s="1"/>
  <c r="E11" i="7"/>
  <c r="C11" i="8"/>
  <c r="H5" i="7"/>
  <c r="H41" i="7"/>
  <c r="E107" i="7"/>
  <c r="P15" i="6"/>
  <c r="E35" i="6"/>
  <c r="O22" i="6" s="1"/>
  <c r="O19" i="6" s="1"/>
  <c r="H28" i="6" s="1"/>
  <c r="C190" i="6" s="1"/>
  <c r="M22" i="6"/>
  <c r="C164" i="6"/>
  <c r="C165" i="6"/>
  <c r="AC5" i="3"/>
  <c r="P5" i="3"/>
  <c r="Q5" i="3" s="1"/>
  <c r="A6" i="3"/>
  <c r="B6" i="3" s="1"/>
  <c r="AC6" i="3" s="1"/>
  <c r="AA5" i="3"/>
  <c r="AD5" i="3"/>
  <c r="C204" i="6"/>
  <c r="Q194" i="4"/>
  <c r="O196" i="4"/>
  <c r="V111" i="4"/>
  <c r="X110" i="4"/>
  <c r="E128" i="6"/>
  <c r="D129" i="6"/>
  <c r="X200" i="4"/>
  <c r="V201" i="4"/>
  <c r="W226" i="4"/>
  <c r="X226" i="4"/>
  <c r="X191" i="4"/>
  <c r="W191" i="4"/>
  <c r="W216" i="4"/>
  <c r="X216" i="4"/>
  <c r="V236" i="4"/>
  <c r="X235" i="4"/>
  <c r="C153" i="6"/>
  <c r="C25" i="1" l="1"/>
  <c r="C32" i="1" s="1"/>
  <c r="K49" i="1" s="1"/>
  <c r="F63" i="8"/>
  <c r="I63" i="8" s="1"/>
  <c r="E110" i="7"/>
  <c r="M15" i="6"/>
  <c r="J42" i="7" s="1"/>
  <c r="E69" i="8"/>
  <c r="H69" i="8" s="1"/>
  <c r="E62" i="8"/>
  <c r="H62" i="8" s="1"/>
  <c r="F60" i="8"/>
  <c r="I60" i="8" s="1"/>
  <c r="E46" i="8"/>
  <c r="H46" i="8" s="1"/>
  <c r="E58" i="8"/>
  <c r="H58" i="8" s="1"/>
  <c r="F53" i="8"/>
  <c r="I53" i="8" s="1"/>
  <c r="F54" i="8"/>
  <c r="I54" i="8" s="1"/>
  <c r="F47" i="8"/>
  <c r="I47" i="8" s="1"/>
  <c r="F49" i="8"/>
  <c r="I49" i="8" s="1"/>
  <c r="E68" i="8"/>
  <c r="H68" i="8" s="1"/>
  <c r="F67" i="8"/>
  <c r="I67" i="8" s="1"/>
  <c r="F43" i="8"/>
  <c r="I43" i="8" s="1"/>
  <c r="F45" i="8"/>
  <c r="I45" i="8" s="1"/>
  <c r="F64" i="8"/>
  <c r="I64" i="8" s="1"/>
  <c r="E61" i="8"/>
  <c r="H61" i="8" s="1"/>
  <c r="E55" i="8"/>
  <c r="H55" i="8" s="1"/>
  <c r="E56" i="8"/>
  <c r="H56" i="8" s="1"/>
  <c r="E52" i="8"/>
  <c r="H52" i="8" s="1"/>
  <c r="E50" i="8"/>
  <c r="H50" i="8" s="1"/>
  <c r="J41" i="7"/>
  <c r="C11" i="1"/>
  <c r="S4" i="3" s="1"/>
  <c r="T4" i="3" s="1"/>
  <c r="U4" i="3" s="1"/>
  <c r="E58" i="7"/>
  <c r="H65" i="7" s="1"/>
  <c r="C12" i="8"/>
  <c r="F51" i="8"/>
  <c r="I51" i="8" s="1"/>
  <c r="F66" i="8"/>
  <c r="I66" i="8" s="1"/>
  <c r="F59" i="8"/>
  <c r="I59" i="8" s="1"/>
  <c r="E48" i="8"/>
  <c r="H48" i="8" s="1"/>
  <c r="F44" i="8"/>
  <c r="I44" i="8" s="1"/>
  <c r="F57" i="8"/>
  <c r="I57" i="8" s="1"/>
  <c r="F65" i="8"/>
  <c r="I65" i="8" s="1"/>
  <c r="N15" i="6"/>
  <c r="I42" i="7" s="1"/>
  <c r="H42" i="7"/>
  <c r="E108" i="7"/>
  <c r="D23" i="7"/>
  <c r="M19" i="6"/>
  <c r="H31" i="6" s="1"/>
  <c r="AA6" i="3"/>
  <c r="A7" i="3"/>
  <c r="B7" i="3" s="1"/>
  <c r="P7" i="3" s="1"/>
  <c r="Q7" i="3" s="1"/>
  <c r="AD6" i="3"/>
  <c r="P6" i="3"/>
  <c r="Q6" i="3" s="1"/>
  <c r="Z6" i="3"/>
  <c r="H46" i="7"/>
  <c r="D152" i="6"/>
  <c r="H13" i="7"/>
  <c r="R194" i="4"/>
  <c r="P196" i="4"/>
  <c r="D213" i="4"/>
  <c r="F213" i="4" s="1"/>
  <c r="C194" i="6"/>
  <c r="D223" i="4"/>
  <c r="F223" i="4" s="1"/>
  <c r="X111" i="4"/>
  <c r="W111" i="4"/>
  <c r="D108" i="4" s="1"/>
  <c r="D188" i="4"/>
  <c r="F188" i="4" s="1"/>
  <c r="D130" i="6"/>
  <c r="E130" i="6" s="1"/>
  <c r="E129" i="6"/>
  <c r="S28" i="6"/>
  <c r="C193" i="6"/>
  <c r="X236" i="4"/>
  <c r="W236" i="4"/>
  <c r="W201" i="4"/>
  <c r="X201" i="4"/>
  <c r="D198" i="4" s="1"/>
  <c r="D2" i="4"/>
  <c r="H16" i="7" l="1"/>
  <c r="P29" i="1"/>
  <c r="H71" i="7"/>
  <c r="P28" i="1"/>
  <c r="H68" i="7"/>
  <c r="B191" i="6"/>
  <c r="C149" i="6"/>
  <c r="F108" i="7"/>
  <c r="H29" i="6"/>
  <c r="H47" i="7" s="1"/>
  <c r="C155" i="6"/>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S194" i="4"/>
  <c r="Q196" i="4"/>
  <c r="F108" i="4"/>
  <c r="D233" i="4"/>
  <c r="F233" i="4" s="1"/>
  <c r="F2" i="4"/>
  <c r="H14" i="7" l="1"/>
  <c r="B194" i="6"/>
  <c r="B190" i="6"/>
  <c r="H30" i="6"/>
  <c r="H48" i="7" s="1"/>
  <c r="S29" i="6"/>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P174" i="3" l="1"/>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AD174" i="3" s="1"/>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P194" i="3" l="1"/>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AD194" i="3" s="1"/>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s="1"/>
  <c r="Y520" i="3" l="1"/>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Y560" i="3" l="1"/>
  <c r="AH562"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J774" i="3"/>
  <c r="P775" i="3"/>
  <c r="Q775" i="3" s="1"/>
  <c r="R775" i="3" s="1"/>
  <c r="S775" i="3" s="1"/>
  <c r="Z775" i="3"/>
  <c r="AD775" i="3"/>
  <c r="AA775" i="3"/>
  <c r="AC775" i="3"/>
  <c r="I774" i="3" l="1"/>
  <c r="W774" i="3" s="1"/>
  <c r="L774" i="3"/>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<sst xmlns="http://schemas.openxmlformats.org/spreadsheetml/2006/main" count="1735" uniqueCount="576">
  <si>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</si>
  <si>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</si>
  <si>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</si>
  <si>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</si>
  <si>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</si>
  <si>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</si>
  <si>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</si>
  <si>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</si>
  <si>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</si>
  <si>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</si>
  <si>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</si>
  <si>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</si>
  <si>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</si>
  <si>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</si>
  <si>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</si>
  <si>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</si>
  <si>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</si>
  <si>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</si>
  <si>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</si>
  <si>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</si>
  <si>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</si>
  <si>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</si>
  <si>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</si>
  <si>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</si>
  <si>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</si>
  <si>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</si>
  <si>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</si>
  <si>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</si>
  <si>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</si>
  <si>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</si>
  <si>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</si>
  <si>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</si>
  <si>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</si>
  <si>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</si>
  <si>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</si>
  <si>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</si>
  <si>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</si>
  <si>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</si>
  <si>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</si>
  <si>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</si>
  <si>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</si>
  <si>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</si>
  <si>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</si>
  <si>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</si>
  <si>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</si>
  <si>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</si>
  <si>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</si>
  <si>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</si>
  <si>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</si>
  <si>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</si>
  <si>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</si>
  <si>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</si>
  <si>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</si>
  <si>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</si>
  <si>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</si>
  <si>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</si>
  <si>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</si>
  <si>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</si>
  <si>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</si>
  <si>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</si>
  <si>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</si>
  <si>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</si>
  <si>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</si>
  <si>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</si>
  <si>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</si>
  <si>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</si>
  <si>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</si>
  <si>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</si>
  <si>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</si>
  <si>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</si>
  <si>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</si>
  <si>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</si>
  <si>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</si>
  <si>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</si>
  <si>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</si>
  <si>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</si>
  <si>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</si>
  <si>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</si>
  <si>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</si>
  <si>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</si>
  <si>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</si>
  <si>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</si>
  <si>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</si>
  <si>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</si>
  <si>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</si>
  <si>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</si>
  <si>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</si>
  <si>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</si>
  <si>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</si>
  <si>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</si>
  <si>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</si>
  <si>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</si>
  <si>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</si>
  <si>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</si>
  <si>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</si>
  <si>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</si>
  <si>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</si>
  <si>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</si>
  <si>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</si>
  <si>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</si>
  <si>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</si>
  <si>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</si>
  <si>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</si>
  <si>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</si>
  <si>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</si>
  <si>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</si>
  <si>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</si>
  <si>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</si>
  <si>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</si>
  <si>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</si>
  <si>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</si>
  <si>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</si>
  <si>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</si>
  <si>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</si>
  <si>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</si>
  <si>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</si>
  <si>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</si>
  <si>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</si>
  <si>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</si>
  <si>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</si>
  <si>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</si>
  <si>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</si>
  <si>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</si>
  <si>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</si>
  <si>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</si>
  <si>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</si>
  <si>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</si>
  <si>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</si>
  <si>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</si>
  <si>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</si>
  <si>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</si>
  <si>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</si>
  <si>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</si>
  <si>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</si>
  <si>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</si>
  <si>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</si>
  <si>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</si>
  <si>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</si>
  <si>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</si>
  <si>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</si>
  <si>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</si>
  <si>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</si>
  <si>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</si>
  <si>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</si>
  <si>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</si>
  <si>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</si>
  <si>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</si>
  <si>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</si>
  <si>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</si>
  <si>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</si>
  <si>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</si>
  <si>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</si>
  <si>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</si>
  <si>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</si>
  <si>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</si>
  <si>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</si>
  <si>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</si>
  <si>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</si>
  <si>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</si>
  <si>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</si>
  <si>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</si>
  <si>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</si>
  <si>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</si>
  <si>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</si>
  <si>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</si>
  <si>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</si>
  <si>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</si>
  <si>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</si>
  <si>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</si>
  <si>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</si>
  <si>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</si>
  <si>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</si>
  <si>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</si>
  <si>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</si>
  <si>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</si>
  <si>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</si>
  <si>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</si>
  <si>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</si>
  <si>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</si>
  <si>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</si>
  <si>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</si>
  <si>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</si>
  <si>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</si>
  <si>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</si>
  <si>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</si>
  <si>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</si>
  <si>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</si>
  <si>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</si>
  <si>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</si>
  <si>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</si>
  <si>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</si>
  <si>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</si>
  <si>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</si>
  <si>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</si>
  <si>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</si>
  <si>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</si>
  <si>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</si>
  <si>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</si>
  <si>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</si>
  <si>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</si>
  <si>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</si>
  <si>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</si>
  <si>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</si>
  <si>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</si>
  <si>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</si>
  <si>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</si>
  <si>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</si>
  <si>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</si>
  <si>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</si>
  <si>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</si>
  <si>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</si>
  <si>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</si>
  <si>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</si>
  <si>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</si>
  <si>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</si>
  <si>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</si>
  <si>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</si>
  <si>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</si>
  <si>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</si>
  <si>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</si>
  <si>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</si>
  <si>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</si>
  <si>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</si>
  <si>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</si>
  <si>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</si>
  <si>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</si>
  <si>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</si>
  <si>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</si>
  <si>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</si>
  <si>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</si>
  <si>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</si>
  <si>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</si>
  <si>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</si>
  <si>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</si>
  <si>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</si>
  <si>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</si>
  <si>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</si>
  <si>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</si>
  <si>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</si>
  <si>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</si>
  <si>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</si>
  <si>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</si>
  <si>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</si>
  <si>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</si>
  <si>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</si>
  <si>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</si>
  <si>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</si>
  <si>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</si>
  <si>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</si>
  <si>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</si>
  <si>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</si>
  <si>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</si>
  <si>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</si>
  <si>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</si>
  <si>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</si>
  <si>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</si>
  <si>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</si>
  <si>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</si>
  <si>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</si>
  <si>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</si>
  <si>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</si>
  <si>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</si>
  <si>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</si>
  <si>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</si>
  <si>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</si>
  <si>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</si>
  <si>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</si>
  <si>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</si>
  <si>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</si>
  <si>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</si>
  <si>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</si>
  <si>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</si>
  <si>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</si>
  <si>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</si>
  <si>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</si>
  <si>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</si>
  <si>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</si>
  <si>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</si>
  <si>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</si>
  <si>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</si>
  <si>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</si>
  <si>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</si>
  <si>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</si>
  <si>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</si>
  <si>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</si>
  <si>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</si>
  <si>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</si>
  <si>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</si>
  <si>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</si>
  <si>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</si>
  <si>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</si>
  <si>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</si>
  <si>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</si>
  <si>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</si>
  <si>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</si>
  <si>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</si>
  <si>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</si>
  <si>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</si>
  <si>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</si>
  <si>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</si>
  <si>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</si>
  <si>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</si>
  <si>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</si>
  <si>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</si>
  <si>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</si>
  <si>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</si>
  <si>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</si>
  <si>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</si>
  <si>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</si>
  <si>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</si>
  <si>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</si>
  <si>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</si>
  <si>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</si>
  <si>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</si>
  <si>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</si>
  <si>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</si>
  <si>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</si>
  <si>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</si>
  <si>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</si>
  <si>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</si>
  <si>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</si>
  <si>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</si>
  <si>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</si>
  <si>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</si>
  <si>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</si>
  <si>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</si>
  <si>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</si>
  <si>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</si>
  <si>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</si>
  <si>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</si>
  <si>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</si>
  <si>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</si>
  <si>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</si>
  <si>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</si>
  <si>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</si>
  <si>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</si>
  <si>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</si>
  <si>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</si>
  <si>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</si>
  <si>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</si>
  <si>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</si>
  <si>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</si>
  <si>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</si>
  <si>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</si>
  <si>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</si>
  <si>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</si>
  <si>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</si>
  <si>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</si>
  <si>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</si>
  <si>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</si>
  <si>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</si>
  <si>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</si>
  <si>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</si>
  <si>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</si>
  <si>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</si>
  <si>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</si>
  <si>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</si>
  <si>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</si>
  <si>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</si>
  <si>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</si>
  <si>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</si>
  <si>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</si>
  <si>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</si>
  <si>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</si>
  <si>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</si>
  <si>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</si>
  <si>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</si>
  <si>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</si>
  <si>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</si>
  <si>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</si>
  <si>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</si>
  <si>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</si>
  <si>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</si>
  <si>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</si>
  <si>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</si>
  <si>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</si>
  <si>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</si>
  <si>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</si>
  <si>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</si>
  <si>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</si>
  <si>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</si>
  <si>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</si>
  <si>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</si>
  <si>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</si>
  <si>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</si>
  <si>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</si>
  <si>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</si>
  <si>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</si>
  <si>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</si>
  <si>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</si>
  <si>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</si>
  <si>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</si>
  <si>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</si>
  <si>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</si>
  <si>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</si>
  <si>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</si>
  <si>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</si>
  <si>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</si>
  <si>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</si>
  <si>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</si>
  <si>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</si>
  <si>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</si>
  <si>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</si>
  <si>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</si>
  <si>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</si>
  <si>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</si>
  <si>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</si>
  <si>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</si>
  <si>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</si>
  <si>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</si>
  <si>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</si>
  <si>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</si>
  <si>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</si>
  <si>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</si>
  <si>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</si>
  <si>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</si>
  <si>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</si>
  <si>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</si>
  <si>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</si>
  <si>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</si>
  <si>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</si>
  <si>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</si>
  <si>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</si>
  <si>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</si>
  <si>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</si>
  <si>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</si>
  <si>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</si>
  <si>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</si>
  <si>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</si>
  <si>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</si>
  <si>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</si>
  <si>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</si>
  <si>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</si>
  <si>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</si>
  <si>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</si>
  <si>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</si>
  <si>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</si>
  <si>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</si>
  <si>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</si>
  <si>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</si>
  <si>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</si>
  <si>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</si>
  <si>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</si>
  <si>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</si>
  <si>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</si>
  <si>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</si>
  <si>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</si>
  <si>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</si>
  <si>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</si>
  <si>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</si>
  <si>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</si>
  <si>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</si>
  <si>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</si>
  <si>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</si>
  <si>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</si>
  <si>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</si>
  <si>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</si>
  <si>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</si>
  <si>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</si>
  <si>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</si>
  <si>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</si>
  <si>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</si>
  <si>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</si>
  <si>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</si>
  <si>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</si>
  <si>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</si>
  <si>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</si>
  <si>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</si>
  <si>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</si>
  <si>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</si>
  <si>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</si>
  <si>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</si>
  <si>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</si>
  <si>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</si>
  <si>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</si>
  <si>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</si>
  <si>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</si>
  <si>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</si>
  <si>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</si>
  <si>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</si>
  <si>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</si>
  <si>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</si>
  <si>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</si>
  <si>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</si>
  <si>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</si>
  <si>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</si>
  <si>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</si>
  <si>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</si>
  <si>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</si>
  <si>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</si>
  <si>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</si>
  <si>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</si>
  <si>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</si>
  <si>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</si>
  <si>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</si>
  <si>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</si>
  <si>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</si>
  <si>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</si>
  <si>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</si>
  <si>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</si>
  <si>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</si>
  <si>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</si>
  <si>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</si>
  <si>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</si>
  <si>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</si>
  <si>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</si>
  <si>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</si>
  <si>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</si>
  <si>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</si>
  <si>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</si>
  <si>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</si>
  <si>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</si>
  <si>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</si>
  <si>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</si>
  <si>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</si>
  <si>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</si>
  <si>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</si>
  <si>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</si>
  <si>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</si>
  <si>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</si>
  <si>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</si>
  <si>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</si>
  <si>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</si>
  <si>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</si>
  <si>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</si>
  <si>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</si>
  <si>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</si>
  <si>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</si>
  <si>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</si>
  <si>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</si>
  <si>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</si>
  <si>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</si>
  <si>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</si>
  <si>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</si>
  <si>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</si>
  <si>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</si>
  <si>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</si>
  <si>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</si>
  <si>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</si>
  <si>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</si>
  <si>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</si>
  <si>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</si>
  <si>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</si>
  <si>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</si>
  <si>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</si>
  <si>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</si>
  <si>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</si>
  <si>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</si>
  <si>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</si>
  <si>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</si>
  <si>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</si>
  <si>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</si>
  <si>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</si>
  <si>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</si>
  <si>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</si>
  <si>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</si>
  <si>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</si>
  <si>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</si>
  <si>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</si>
  <si>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</si>
  <si>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</si>
  <si>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</si>
  <si>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</si>
  <si>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</si>
  <si>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</si>
  <si>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</si>
  <si>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</si>
  <si>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</si>
  <si>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</si>
  <si>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</si>
  <si>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</si>
  <si>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</si>
  <si>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sans propu</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</si>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</sst>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192</c:v>
                </c:pt>
                <c:pt idx="2">
                  <c:v>192</c:v>
                </c:pt>
                <c:pt idx="3">
                  <c:v>52</c:v>
                </c:pt>
                <c:pt idx="4">
                  <c:v>52</c:v>
                </c:pt>
              </c:numCache>
            </c:numRef>
          </c:xVal>
          <c:yVal>
            <c:numRef>
              <c:f>Stabilito!$C$132:$C$136</c:f>
              <c:numCache>
                <c:formatCode>0</c:formatCode>
                <c:ptCount val="5"/>
                <c:pt idx="0">
                  <c:v>-880</c:v>
                </c:pt>
                <c:pt idx="1">
                  <c:v>-1060</c:v>
                </c:pt>
                <c:pt idx="2">
                  <c:v>-1140</c:v>
                </c:pt>
                <c:pt idx="3">
                  <c:v>-1070</c:v>
                </c:pt>
                <c:pt idx="4">
                  <c:v>-880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-192</c:v>
                </c:pt>
                <c:pt idx="2">
                  <c:v>-192</c:v>
                </c:pt>
                <c:pt idx="3">
                  <c:v>-52</c:v>
                </c:pt>
                <c:pt idx="4">
                  <c:v>-52</c:v>
                </c:pt>
              </c:numCache>
            </c:numRef>
          </c:xVal>
          <c:yVal>
            <c:numRef>
              <c:f>Stabilito!$C$132:$C$136</c:f>
              <c:numCache>
                <c:formatCode>0</c:formatCode>
                <c:ptCount val="5"/>
                <c:pt idx="0">
                  <c:v>-880</c:v>
                </c:pt>
                <c:pt idx="1">
                  <c:v>-1060</c:v>
                </c:pt>
                <c:pt idx="2">
                  <c:v>-1140</c:v>
                </c:pt>
                <c:pt idx="3">
                  <c:v>-1070</c:v>
                </c:pt>
                <c:pt idx="4">
                  <c:v>-880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-486.0138264164321</c:v>
                </c:pt>
                <c:pt idx="1">
                  <c:v>-485.99999999999994</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103.22737232200913</c:v>
                </c:pt>
                <c:pt idx="2">
                  <c:v>103.22737232200913</c:v>
                </c:pt>
                <c:pt idx="3">
                  <c:v>0</c:v>
                </c:pt>
              </c:numCache>
            </c:numRef>
          </c:xVal>
          <c:yVal>
            <c:numRef>
              <c:f>Stabilito!$C$151:$C$154</c:f>
              <c:numCache>
                <c:formatCode>0</c:formatCode>
                <c:ptCount val="4"/>
                <c:pt idx="0">
                  <c:v>-856.80340581746123</c:v>
                </c:pt>
                <c:pt idx="1">
                  <c:v>-856.80340581746123</c:v>
                </c:pt>
                <c:pt idx="2">
                  <c:v>-856.80340581746123</c:v>
                </c:pt>
                <c:pt idx="3">
                  <c:v>-856.80340581746123</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373.33333333333331</c:v>
                </c:pt>
                <c:pt idx="1">
                  <c:v>-373.33333333333331</c:v>
                </c:pt>
              </c:numCache>
            </c:numRef>
          </c:xVal>
          <c:yVal>
            <c:numRef>
              <c:f>Stabilito!$C$168:$C$169</c:f>
              <c:numCache>
                <c:formatCode>0</c:formatCode>
                <c:ptCount val="2"/>
                <c:pt idx="0">
                  <c:v>-1151.4000000000001</c:v>
                </c:pt>
                <c:pt idx="1">
                  <c:v>-1151.4000000000001</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0</c:v>
                </c:pt>
                <c:pt idx="1">
                  <c:v>0</c:v>
                </c:pt>
                <c:pt idx="2">
                  <c:v>0</c:v>
                </c:pt>
                <c:pt idx="3">
                  <c:v>0</c:v>
                </c:pt>
                <c:pt idx="4">
                  <c:v>0</c:v>
                </c:pt>
              </c:numCache>
            </c:numRef>
          </c:xVal>
          <c:yVal>
            <c:numRef>
              <c:f>Stabilito!$C$170:$C$174</c:f>
              <c:numCache>
                <c:formatCode>0</c:formatCode>
                <c:ptCount val="5"/>
                <c:pt idx="0">
                  <c:v>-1110</c:v>
                </c:pt>
                <c:pt idx="1">
                  <c:v>-1110</c:v>
                </c:pt>
                <c:pt idx="2">
                  <c:v>-1110</c:v>
                </c:pt>
                <c:pt idx="3">
                  <c:v>-1110</c:v>
                </c:pt>
                <c:pt idx="4">
                  <c:v>-1110</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-192</c:v>
                </c:pt>
                <c:pt idx="1">
                  <c:v>-122</c:v>
                </c:pt>
                <c:pt idx="2">
                  <c:v>-52</c:v>
                </c:pt>
              </c:numCache>
            </c:numRef>
          </c:xVal>
          <c:yVal>
            <c:numRef>
              <c:f>Stabilito!$C$137:$C$139</c:f>
              <c:numCache>
                <c:formatCode>0</c:formatCode>
                <c:ptCount val="3"/>
                <c:pt idx="0">
                  <c:v>-1177.3333333333333</c:v>
                </c:pt>
                <c:pt idx="1">
                  <c:v>-1177.3333333333333</c:v>
                </c:pt>
                <c:pt idx="2">
                  <c:v>-1177.3333333333333</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-229.33333333333334</c:v>
                </c:pt>
                <c:pt idx="1">
                  <c:v>-229.33333333333334</c:v>
                </c:pt>
                <c:pt idx="2">
                  <c:v>-229.33333333333334</c:v>
                </c:pt>
              </c:numCache>
            </c:numRef>
          </c:xVal>
          <c:yVal>
            <c:numRef>
              <c:f>Stabilito!$C$143:$C$145</c:f>
              <c:numCache>
                <c:formatCode>0</c:formatCode>
                <c:ptCount val="3"/>
                <c:pt idx="0">
                  <c:v>-880</c:v>
                </c:pt>
                <c:pt idx="1">
                  <c:v>-970</c:v>
                </c:pt>
                <c:pt idx="2">
                  <c:v>-1060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-248</c:v>
                </c:pt>
                <c:pt idx="1">
                  <c:v>-248</c:v>
                </c:pt>
                <c:pt idx="2">
                  <c:v>-248</c:v>
                </c:pt>
              </c:numCache>
            </c:numRef>
          </c:xVal>
          <c:yVal>
            <c:numRef>
              <c:f>Stabilito!$C$146:$C$148</c:f>
              <c:numCache>
                <c:formatCode>0</c:formatCode>
                <c:ptCount val="3"/>
                <c:pt idx="0">
                  <c:v>-1060</c:v>
                </c:pt>
                <c:pt idx="1">
                  <c:v>-1100</c:v>
                </c:pt>
                <c:pt idx="2">
                  <c:v>-1140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248</c:v>
                </c:pt>
                <c:pt idx="1">
                  <c:v>248</c:v>
                </c:pt>
                <c:pt idx="2">
                  <c:v>248</c:v>
                </c:pt>
              </c:numCache>
            </c:numRef>
          </c:xVal>
          <c:yVal>
            <c:numRef>
              <c:f>Stabilito!$C$140:$C$142</c:f>
              <c:numCache>
                <c:formatCode>0</c:formatCode>
                <c:ptCount val="3"/>
                <c:pt idx="0">
                  <c:v>-880</c:v>
                </c:pt>
                <c:pt idx="1">
                  <c:v>-975</c:v>
                </c:pt>
                <c:pt idx="2">
                  <c:v>-1070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-248</c:v>
                </c:pt>
                <c:pt idx="1">
                  <c:v>-248</c:v>
                </c:pt>
                <c:pt idx="2">
                  <c:v>-248</c:v>
                </c:pt>
              </c:numCache>
            </c:numRef>
          </c:xVal>
          <c:yVal>
            <c:numRef>
              <c:f>Stabilito!$C$155:$C$157</c:f>
              <c:numCache>
                <c:formatCode>0</c:formatCode>
                <c:ptCount val="3"/>
                <c:pt idx="0">
                  <c:v>-486.00691320821602</c:v>
                </c:pt>
                <c:pt idx="1">
                  <c:v>-671.40515951283862</c:v>
                </c:pt>
                <c:pt idx="2">
                  <c:v>-856.80340581746123</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Abaco!$K$43:$K$51</c:f>
              <c:numCache>
                <c:formatCode>General" m/s"</c:formatCode>
                <c:ptCount val="9"/>
                <c:pt idx="0">
                  <c:v>0.80796981852254368</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Abaco!$K$52:$K$60</c:f>
              <c:numCache>
                <c:formatCode>General" m/s"</c:formatCode>
                <c:ptCount val="9"/>
                <c:pt idx="0">
                  <c:v>0.40398490927024355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Abaco!$K$61:$K$69</c:f>
              <c:numCache>
                <c:formatCode>General" m/s"</c:formatCode>
                <c:ptCount val="9"/>
                <c:pt idx="0">
                  <c:v>0.26932327284682905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Abaco!$L$43:$L$51</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Abaco!$L$52:$L$60</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Abaco!$L$61:$L$69</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Abaco!$M$43:$M$51</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Abaco!$M$52:$M$60</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1E-4</c:v>
                </c:pt>
                <c:pt idx="1">
                  <c:v>1.12835</c:v>
                </c:pt>
                <c:pt idx="2">
                  <c:v>2.2566000000000002</c:v>
                </c:pt>
                <c:pt idx="3">
                  <c:v>3.3848500000000001</c:v>
                </c:pt>
                <c:pt idx="4">
                  <c:v>4.5130999999999997</c:v>
                </c:pt>
                <c:pt idx="5">
                  <c:v>5.6413499999999992</c:v>
                </c:pt>
                <c:pt idx="6">
                  <c:v>6.7695999999999996</c:v>
                </c:pt>
                <c:pt idx="7">
                  <c:v>7.89785</c:v>
                </c:pt>
                <c:pt idx="8">
                  <c:v>9.0260999999999996</c:v>
                </c:pt>
              </c:numCache>
            </c:numRef>
          </c:xVal>
          <c:yVal>
            <c:numRef>
              <c:f>Abaco!$M$61:$M$69</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3.5652844173175877</c:v>
                </c:pt>
                <c:pt idx="1">
                  <c:v>3.5652844173175877</c:v>
                </c:pt>
                <c:pt idx="2">
                  <c:v>3.5654173636294355</c:v>
                </c:pt>
                <c:pt idx="3">
                  <c:v>3.5654173636294355</c:v>
                </c:pt>
              </c:numCache>
            </c:numRef>
          </c:xVal>
          <c:yVal>
            <c:numRef>
              <c:f>Stabilito!$C$190:$C$193</c:f>
              <c:numCache>
                <c:formatCode>0.00</c:formatCode>
                <c:ptCount val="4"/>
                <c:pt idx="0">
                  <c:v>14.888563315674395</c:v>
                </c:pt>
                <c:pt idx="1">
                  <c:v>14.888563315674395</c:v>
                </c:pt>
                <c:pt idx="2">
                  <c:v>14.888563315674395</c:v>
                </c:pt>
                <c:pt idx="3">
                  <c:v>14.888563315674395</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3.5654173636294355</c:v>
                </c:pt>
                <c:pt idx="1">
                  <c:v>3.5652844173175877</c:v>
                </c:pt>
              </c:numCache>
            </c:numRef>
          </c:xVal>
          <c:yVal>
            <c:numRef>
              <c:f>Stabilito!$C$193:$C$194</c:f>
              <c:numCache>
                <c:formatCode>0.00</c:formatCode>
                <c:ptCount val="2"/>
                <c:pt idx="0">
                  <c:v>14.888563315674395</c:v>
                </c:pt>
                <c:pt idx="1">
                  <c:v>14.888563315674395</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4.1100000000000003</c:v>
                </c:pt>
                <c:pt idx="1">
                  <c:v>3.76</c:v>
                </c:pt>
              </c:numCache>
            </c:numRef>
          </c:xVal>
          <c:yVal>
            <c:numRef>
              <c:f>Stabilito!$V$31:$V$32</c:f>
              <c:numCache>
                <c:formatCode>General</c:formatCode>
                <c:ptCount val="2"/>
                <c:pt idx="0">
                  <c:v>13.843</c:v>
                </c:pt>
                <c:pt idx="1">
                  <c:v>13.843</c:v>
                </c:pt>
              </c:numCache>
            </c:numRef>
          </c:yVal>
          <c:smooth val="0"/>
          <c:extLst>
            <c:ext xmlns:c16="http://schemas.microsoft.com/office/drawing/2014/chart" uri="{C3380CC4-5D6E-409C-BE32-E72D297353CC}">
              <c16:uniqueId val="{00000000-8031-40A7-ABEC-EBB0364DC019}"/>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1265.4633787679209</c:v>
                </c:pt>
              </c:numCache>
            </c:numRef>
          </c:xVal>
          <c:yVal>
            <c:numRef>
              <c:f>Trajecto!$C$121</c:f>
              <c:numCache>
                <c:formatCode>0</c:formatCode>
                <c:ptCount val="1"/>
                <c:pt idx="0">
                  <c:v>1265.4633787679209</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100.55190764607381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135.63073860958696</c:v>
                </c:pt>
                <c:pt idx="101">
                  <c:v>#N/A</c:v>
                </c:pt>
                <c:pt idx="102">
                  <c:v>#N/A</c:v>
                </c:pt>
                <c:pt idx="103">
                  <c:v>#N/A</c:v>
                </c:pt>
                <c:pt idx="104">
                  <c:v>#N/A</c:v>
                </c:pt>
                <c:pt idx="105">
                  <c:v>#N/A</c:v>
                </c:pt>
                <c:pt idx="106">
                  <c:v>#N/A</c:v>
                </c:pt>
                <c:pt idx="107">
                  <c:v>#N/A</c:v>
                </c:pt>
                <c:pt idx="108">
                  <c:v>#N/A</c:v>
                </c:pt>
                <c:pt idx="109">
                  <c:v>#N/A</c:v>
                </c:pt>
                <c:pt idx="110">
                  <c:v>166.88579399548388</c:v>
                </c:pt>
                <c:pt idx="111">
                  <c:v>#N/A</c:v>
                </c:pt>
                <c:pt idx="112">
                  <c:v>#N/A</c:v>
                </c:pt>
                <c:pt idx="113">
                  <c:v>#N/A</c:v>
                </c:pt>
                <c:pt idx="114">
                  <c:v>#N/A</c:v>
                </c:pt>
                <c:pt idx="115">
                  <c:v>#N/A</c:v>
                </c:pt>
                <c:pt idx="116">
                  <c:v>#N/A</c:v>
                </c:pt>
                <c:pt idx="117">
                  <c:v>#N/A</c:v>
                </c:pt>
                <c:pt idx="118">
                  <c:v>#N/A</c:v>
                </c:pt>
                <c:pt idx="119">
                  <c:v>#N/A</c:v>
                </c:pt>
                <c:pt idx="120">
                  <c:v>195.27954537105697</c:v>
                </c:pt>
                <c:pt idx="121">
                  <c:v>#N/A</c:v>
                </c:pt>
                <c:pt idx="122">
                  <c:v>#N/A</c:v>
                </c:pt>
                <c:pt idx="123">
                  <c:v>#N/A</c:v>
                </c:pt>
                <c:pt idx="124">
                  <c:v>#N/A</c:v>
                </c:pt>
                <c:pt idx="125">
                  <c:v>#N/A</c:v>
                </c:pt>
                <c:pt idx="126">
                  <c:v>#N/A</c:v>
                </c:pt>
                <c:pt idx="127">
                  <c:v>#N/A</c:v>
                </c:pt>
                <c:pt idx="128">
                  <c:v>#N/A</c:v>
                </c:pt>
                <c:pt idx="129">
                  <c:v>#N/A</c:v>
                </c:pt>
                <c:pt idx="130">
                  <c:v>221.49503072398349</c:v>
                </c:pt>
                <c:pt idx="131">
                  <c:v>#N/A</c:v>
                </c:pt>
                <c:pt idx="132">
                  <c:v>#N/A</c:v>
                </c:pt>
                <c:pt idx="133">
                  <c:v>#N/A</c:v>
                </c:pt>
                <c:pt idx="134">
                  <c:v>#N/A</c:v>
                </c:pt>
                <c:pt idx="135">
                  <c:v>#N/A</c:v>
                </c:pt>
                <c:pt idx="136">
                  <c:v>#N/A</c:v>
                </c:pt>
                <c:pt idx="137">
                  <c:v>#N/A</c:v>
                </c:pt>
                <c:pt idx="138">
                  <c:v>#N/A</c:v>
                </c:pt>
                <c:pt idx="139">
                  <c:v>#N/A</c:v>
                </c:pt>
                <c:pt idx="140">
                  <c:v>246.02419344036841</c:v>
                </c:pt>
                <c:pt idx="141">
                  <c:v>#N/A</c:v>
                </c:pt>
                <c:pt idx="142">
                  <c:v>#N/A</c:v>
                </c:pt>
                <c:pt idx="143">
                  <c:v>#N/A</c:v>
                </c:pt>
                <c:pt idx="144">
                  <c:v>#N/A</c:v>
                </c:pt>
                <c:pt idx="145">
                  <c:v>#N/A</c:v>
                </c:pt>
                <c:pt idx="146">
                  <c:v>#N/A</c:v>
                </c:pt>
                <c:pt idx="147">
                  <c:v>#N/A</c:v>
                </c:pt>
                <c:pt idx="148">
                  <c:v>#N/A</c:v>
                </c:pt>
                <c:pt idx="149">
                  <c:v>#N/A</c:v>
                </c:pt>
                <c:pt idx="150">
                  <c:v>269.23624530993879</c:v>
                </c:pt>
                <c:pt idx="151">
                  <c:v>#N/A</c:v>
                </c:pt>
                <c:pt idx="152">
                  <c:v>#N/A</c:v>
                </c:pt>
                <c:pt idx="153">
                  <c:v>#N/A</c:v>
                </c:pt>
                <c:pt idx="154">
                  <c:v>#N/A</c:v>
                </c:pt>
                <c:pt idx="155">
                  <c:v>#N/A</c:v>
                </c:pt>
                <c:pt idx="156">
                  <c:v>#N/A</c:v>
                </c:pt>
                <c:pt idx="157">
                  <c:v>#N/A</c:v>
                </c:pt>
                <c:pt idx="158">
                  <c:v>#N/A</c:v>
                </c:pt>
                <c:pt idx="159">
                  <c:v>#N/A</c:v>
                </c:pt>
                <c:pt idx="160">
                  <c:v>291.41792192501254</c:v>
                </c:pt>
                <c:pt idx="161">
                  <c:v>#N/A</c:v>
                </c:pt>
                <c:pt idx="162">
                  <c:v>#N/A</c:v>
                </c:pt>
                <c:pt idx="163">
                  <c:v>#N/A</c:v>
                </c:pt>
                <c:pt idx="164">
                  <c:v>#N/A</c:v>
                </c:pt>
                <c:pt idx="165">
                  <c:v>#N/A</c:v>
                </c:pt>
                <c:pt idx="166">
                  <c:v>#N/A</c:v>
                </c:pt>
                <c:pt idx="167">
                  <c:v>#N/A</c:v>
                </c:pt>
                <c:pt idx="168">
                  <c:v>#N/A</c:v>
                </c:pt>
                <c:pt idx="169">
                  <c:v>#N/A</c:v>
                </c:pt>
                <c:pt idx="170">
                  <c:v>312.7980751448298</c:v>
                </c:pt>
                <c:pt idx="171">
                  <c:v>#N/A</c:v>
                </c:pt>
                <c:pt idx="172">
                  <c:v>#N/A</c:v>
                </c:pt>
                <c:pt idx="173">
                  <c:v>#N/A</c:v>
                </c:pt>
                <c:pt idx="174">
                  <c:v>#N/A</c:v>
                </c:pt>
                <c:pt idx="175">
                  <c:v>#N/A</c:v>
                </c:pt>
                <c:pt idx="176">
                  <c:v>#N/A</c:v>
                </c:pt>
                <c:pt idx="177">
                  <c:v>#N/A</c:v>
                </c:pt>
                <c:pt idx="178">
                  <c:v>#N/A</c:v>
                </c:pt>
                <c:pt idx="179">
                  <c:v>#N/A</c:v>
                </c:pt>
                <c:pt idx="180">
                  <c:v>333.5624391372217</c:v>
                </c:pt>
                <c:pt idx="181">
                  <c:v>#N/A</c:v>
                </c:pt>
                <c:pt idx="182">
                  <c:v>#N/A</c:v>
                </c:pt>
                <c:pt idx="183">
                  <c:v>#N/A</c:v>
                </c:pt>
                <c:pt idx="184">
                  <c:v>#N/A</c:v>
                </c:pt>
                <c:pt idx="185">
                  <c:v>#N/A</c:v>
                </c:pt>
                <c:pt idx="186">
                  <c:v>#N/A</c:v>
                </c:pt>
                <c:pt idx="187">
                  <c:v>#N/A</c:v>
                </c:pt>
                <c:pt idx="188">
                  <c:v>#N/A</c:v>
                </c:pt>
                <c:pt idx="189">
                  <c:v>#N/A</c:v>
                </c:pt>
                <c:pt idx="190">
                  <c:v>353.86059360595482</c:v>
                </c:pt>
                <c:pt idx="191">
                  <c:v>#N/A</c:v>
                </c:pt>
                <c:pt idx="192">
                  <c:v>#N/A</c:v>
                </c:pt>
                <c:pt idx="193">
                  <c:v>#N/A</c:v>
                </c:pt>
                <c:pt idx="194">
                  <c:v>#N/A</c:v>
                </c:pt>
                <c:pt idx="195">
                  <c:v>#N/A</c:v>
                </c:pt>
                <c:pt idx="196">
                  <c:v>#N/A</c:v>
                </c:pt>
                <c:pt idx="197">
                  <c:v>#N/A</c:v>
                </c:pt>
                <c:pt idx="198">
                  <c:v>#N/A</c:v>
                </c:pt>
                <c:pt idx="199">
                  <c:v>#N/A</c:v>
                </c:pt>
                <c:pt idx="200">
                  <c:v>373.80386261585443</c:v>
                </c:pt>
                <c:pt idx="201">
                  <c:v>#N/A</c:v>
                </c:pt>
                <c:pt idx="202">
                  <c:v>#N/A</c:v>
                </c:pt>
                <c:pt idx="203">
                  <c:v>#N/A</c:v>
                </c:pt>
                <c:pt idx="204">
                  <c:v>#N/A</c:v>
                </c:pt>
                <c:pt idx="205">
                  <c:v>#N/A</c:v>
                </c:pt>
                <c:pt idx="206">
                  <c:v>#N/A</c:v>
                </c:pt>
                <c:pt idx="207">
                  <c:v>#N/A</c:v>
                </c:pt>
                <c:pt idx="208">
                  <c:v>#N/A</c:v>
                </c:pt>
                <c:pt idx="209">
                  <c:v>#N/A</c:v>
                </c:pt>
                <c:pt idx="210">
                  <c:v>393.45204194067139</c:v>
                </c:pt>
                <c:pt idx="211">
                  <c:v>#N/A</c:v>
                </c:pt>
                <c:pt idx="212">
                  <c:v>#N/A</c:v>
                </c:pt>
                <c:pt idx="213">
                  <c:v>#N/A</c:v>
                </c:pt>
                <c:pt idx="214">
                  <c:v>#N/A</c:v>
                </c:pt>
                <c:pt idx="215">
                  <c:v>#N/A</c:v>
                </c:pt>
                <c:pt idx="216">
                  <c:v>#N/A</c:v>
                </c:pt>
                <c:pt idx="217">
                  <c:v>#N/A</c:v>
                </c:pt>
                <c:pt idx="218">
                  <c:v>#N/A</c:v>
                </c:pt>
                <c:pt idx="219">
                  <c:v>#N/A</c:v>
                </c:pt>
                <c:pt idx="220">
                  <c:v>412.80038372613285</c:v>
                </c:pt>
                <c:pt idx="221">
                  <c:v>#N/A</c:v>
                </c:pt>
                <c:pt idx="222">
                  <c:v>#N/A</c:v>
                </c:pt>
                <c:pt idx="223">
                  <c:v>#N/A</c:v>
                </c:pt>
                <c:pt idx="224">
                  <c:v>#N/A</c:v>
                </c:pt>
                <c:pt idx="225">
                  <c:v>#N/A</c:v>
                </c:pt>
                <c:pt idx="226">
                  <c:v>#N/A</c:v>
                </c:pt>
                <c:pt idx="227">
                  <c:v>#N/A</c:v>
                </c:pt>
                <c:pt idx="228">
                  <c:v>#N/A</c:v>
                </c:pt>
                <c:pt idx="229">
                  <c:v>#N/A</c:v>
                </c:pt>
                <c:pt idx="230">
                  <c:v>431.79093182670408</c:v>
                </c:pt>
                <c:pt idx="231">
                  <c:v>#N/A</c:v>
                </c:pt>
                <c:pt idx="232">
                  <c:v>#N/A</c:v>
                </c:pt>
                <c:pt idx="233">
                  <c:v>#N/A</c:v>
                </c:pt>
                <c:pt idx="234">
                  <c:v>#N/A</c:v>
                </c:pt>
                <c:pt idx="235">
                  <c:v>#N/A</c:v>
                </c:pt>
                <c:pt idx="236">
                  <c:v>#N/A</c:v>
                </c:pt>
                <c:pt idx="237">
                  <c:v>#N/A</c:v>
                </c:pt>
                <c:pt idx="238">
                  <c:v>#N/A</c:v>
                </c:pt>
                <c:pt idx="239">
                  <c:v>#N/A</c:v>
                </c:pt>
                <c:pt idx="240">
                  <c:v>450.33986566546275</c:v>
                </c:pt>
                <c:pt idx="241">
                  <c:v>#N/A</c:v>
                </c:pt>
                <c:pt idx="242">
                  <c:v>#N/A</c:v>
                </c:pt>
                <c:pt idx="243">
                  <c:v>#N/A</c:v>
                </c:pt>
                <c:pt idx="244">
                  <c:v>#N/A</c:v>
                </c:pt>
                <c:pt idx="245">
                  <c:v>#N/A</c:v>
                </c:pt>
                <c:pt idx="246">
                  <c:v>#N/A</c:v>
                </c:pt>
                <c:pt idx="247">
                  <c:v>#N/A</c:v>
                </c:pt>
                <c:pt idx="248">
                  <c:v>#N/A</c:v>
                </c:pt>
                <c:pt idx="249">
                  <c:v>#N/A</c:v>
                </c:pt>
                <c:pt idx="250">
                  <c:v>468.35789225218275</c:v>
                </c:pt>
                <c:pt idx="251">
                  <c:v>#N/A</c:v>
                </c:pt>
                <c:pt idx="252">
                  <c:v>#N/A</c:v>
                </c:pt>
                <c:pt idx="253">
                  <c:v>#N/A</c:v>
                </c:pt>
                <c:pt idx="254">
                  <c:v>#N/A</c:v>
                </c:pt>
                <c:pt idx="255">
                  <c:v>#N/A</c:v>
                </c:pt>
                <c:pt idx="256">
                  <c:v>#N/A</c:v>
                </c:pt>
                <c:pt idx="257">
                  <c:v>#N/A</c:v>
                </c:pt>
                <c:pt idx="258">
                  <c:v>#N/A</c:v>
                </c:pt>
                <c:pt idx="259">
                  <c:v>#N/A</c:v>
                </c:pt>
                <c:pt idx="260">
                  <c:v>485.76107947755565</c:v>
                </c:pt>
                <c:pt idx="261">
                  <c:v>#N/A</c:v>
                </c:pt>
                <c:pt idx="262">
                  <c:v>#N/A</c:v>
                </c:pt>
                <c:pt idx="263">
                  <c:v>#N/A</c:v>
                </c:pt>
                <c:pt idx="264">
                  <c:v>#N/A</c:v>
                </c:pt>
                <c:pt idx="265">
                  <c:v>#N/A</c:v>
                </c:pt>
                <c:pt idx="266">
                  <c:v>#N/A</c:v>
                </c:pt>
                <c:pt idx="267">
                  <c:v>#N/A</c:v>
                </c:pt>
                <c:pt idx="268">
                  <c:v>#N/A</c:v>
                </c:pt>
                <c:pt idx="269">
                  <c:v>#N/A</c:v>
                </c:pt>
                <c:pt idx="270">
                  <c:v>502.47640965990456</c:v>
                </c:pt>
                <c:pt idx="271">
                  <c:v>#N/A</c:v>
                </c:pt>
                <c:pt idx="272">
                  <c:v>#N/A</c:v>
                </c:pt>
                <c:pt idx="273">
                  <c:v>#N/A</c:v>
                </c:pt>
                <c:pt idx="274">
                  <c:v>#N/A</c:v>
                </c:pt>
                <c:pt idx="275">
                  <c:v>#N/A</c:v>
                </c:pt>
                <c:pt idx="276">
                  <c:v>#N/A</c:v>
                </c:pt>
                <c:pt idx="277">
                  <c:v>#N/A</c:v>
                </c:pt>
                <c:pt idx="278">
                  <c:v>#N/A</c:v>
                </c:pt>
                <c:pt idx="279">
                  <c:v>#N/A</c:v>
                </c:pt>
                <c:pt idx="280">
                  <c:v>518.44456105190193</c:v>
                </c:pt>
                <c:pt idx="281">
                  <c:v>#N/A</c:v>
                </c:pt>
                <c:pt idx="282">
                  <c:v>#N/A</c:v>
                </c:pt>
                <c:pt idx="283">
                  <c:v>#N/A</c:v>
                </c:pt>
                <c:pt idx="284">
                  <c:v>#N/A</c:v>
                </c:pt>
                <c:pt idx="285">
                  <c:v>#N/A</c:v>
                </c:pt>
                <c:pt idx="286">
                  <c:v>#N/A</c:v>
                </c:pt>
                <c:pt idx="287">
                  <c:v>#N/A</c:v>
                </c:pt>
                <c:pt idx="288">
                  <c:v>#N/A</c:v>
                </c:pt>
                <c:pt idx="289">
                  <c:v>#N/A</c:v>
                </c:pt>
                <c:pt idx="290">
                  <c:v>533.62101504529244</c:v>
                </c:pt>
                <c:pt idx="291">
                  <c:v>#N/A</c:v>
                </c:pt>
                <c:pt idx="292">
                  <c:v>#N/A</c:v>
                </c:pt>
                <c:pt idx="293">
                  <c:v>#N/A</c:v>
                </c:pt>
                <c:pt idx="294">
                  <c:v>#N/A</c:v>
                </c:pt>
                <c:pt idx="295">
                  <c:v>#N/A</c:v>
                </c:pt>
                <c:pt idx="296">
                  <c:v>#N/A</c:v>
                </c:pt>
                <c:pt idx="297">
                  <c:v>#N/A</c:v>
                </c:pt>
                <c:pt idx="298">
                  <c:v>#N/A</c:v>
                </c:pt>
                <c:pt idx="299">
                  <c:v>#N/A</c:v>
                </c:pt>
                <c:pt idx="300">
                  <c:v>547.97603516320578</c:v>
                </c:pt>
                <c:pt idx="301">
                  <c:v>#N/A</c:v>
                </c:pt>
                <c:pt idx="302">
                  <c:v>#N/A</c:v>
                </c:pt>
                <c:pt idx="303">
                  <c:v>#N/A</c:v>
                </c:pt>
                <c:pt idx="304">
                  <c:v>#N/A</c:v>
                </c:pt>
                <c:pt idx="305">
                  <c:v>#N/A</c:v>
                </c:pt>
                <c:pt idx="306">
                  <c:v>#N/A</c:v>
                </c:pt>
                <c:pt idx="307">
                  <c:v>#N/A</c:v>
                </c:pt>
                <c:pt idx="308">
                  <c:v>#N/A</c:v>
                </c:pt>
                <c:pt idx="309">
                  <c:v>#N/A</c:v>
                </c:pt>
                <c:pt idx="310">
                  <c:v>561.49386302069297</c:v>
                </c:pt>
                <c:pt idx="311">
                  <c:v>#N/A</c:v>
                </c:pt>
                <c:pt idx="312">
                  <c:v>#N/A</c:v>
                </c:pt>
                <c:pt idx="313">
                  <c:v>#N/A</c:v>
                </c:pt>
                <c:pt idx="314">
                  <c:v>#N/A</c:v>
                </c:pt>
                <c:pt idx="315">
                  <c:v>#N/A</c:v>
                </c:pt>
                <c:pt idx="316">
                  <c:v>#N/A</c:v>
                </c:pt>
                <c:pt idx="317">
                  <c:v>#N/A</c:v>
                </c:pt>
                <c:pt idx="318">
                  <c:v>#N/A</c:v>
                </c:pt>
                <c:pt idx="319">
                  <c:v>#N/A</c:v>
                </c:pt>
                <c:pt idx="320">
                  <c:v>574.17139242250278</c:v>
                </c:pt>
                <c:pt idx="321">
                  <c:v>#N/A</c:v>
                </c:pt>
                <c:pt idx="322">
                  <c:v>#N/A</c:v>
                </c:pt>
                <c:pt idx="323">
                  <c:v>#N/A</c:v>
                </c:pt>
                <c:pt idx="324">
                  <c:v>#N/A</c:v>
                </c:pt>
                <c:pt idx="325">
                  <c:v>#N/A</c:v>
                </c:pt>
                <c:pt idx="326">
                  <c:v>#N/A</c:v>
                </c:pt>
                <c:pt idx="327">
                  <c:v>#N/A</c:v>
                </c:pt>
                <c:pt idx="328">
                  <c:v>#N/A</c:v>
                </c:pt>
                <c:pt idx="329">
                  <c:v>#N/A</c:v>
                </c:pt>
                <c:pt idx="330">
                  <c:v>586.01653338697486</c:v>
                </c:pt>
                <c:pt idx="331">
                  <c:v>#N/A</c:v>
                </c:pt>
                <c:pt idx="332">
                  <c:v>#N/A</c:v>
                </c:pt>
                <c:pt idx="333">
                  <c:v>#N/A</c:v>
                </c:pt>
                <c:pt idx="334">
                  <c:v>#N/A</c:v>
                </c:pt>
                <c:pt idx="335">
                  <c:v>#N/A</c:v>
                </c:pt>
                <c:pt idx="336">
                  <c:v>#N/A</c:v>
                </c:pt>
                <c:pt idx="337">
                  <c:v>#N/A</c:v>
                </c:pt>
                <c:pt idx="338">
                  <c:v>#N/A</c:v>
                </c:pt>
                <c:pt idx="339">
                  <c:v>#N/A</c:v>
                </c:pt>
                <c:pt idx="340">
                  <c:v>597.04643691413548</c:v>
                </c:pt>
                <c:pt idx="341">
                  <c:v>#N/A</c:v>
                </c:pt>
                <c:pt idx="342">
                  <c:v>#N/A</c:v>
                </c:pt>
                <c:pt idx="343">
                  <c:v>#N/A</c:v>
                </c:pt>
                <c:pt idx="344">
                  <c:v>#N/A</c:v>
                </c:pt>
                <c:pt idx="345">
                  <c:v>#N/A</c:v>
                </c:pt>
                <c:pt idx="346">
                  <c:v>#N/A</c:v>
                </c:pt>
                <c:pt idx="347">
                  <c:v>#N/A</c:v>
                </c:pt>
                <c:pt idx="348">
                  <c:v>#N/A</c:v>
                </c:pt>
                <c:pt idx="349">
                  <c:v>#N/A</c:v>
                </c:pt>
                <c:pt idx="350">
                  <c:v>607.28571238055156</c:v>
                </c:pt>
                <c:pt idx="351">
                  <c:v>#N/A</c:v>
                </c:pt>
                <c:pt idx="352">
                  <c:v>#N/A</c:v>
                </c:pt>
                <c:pt idx="353">
                  <c:v>#N/A</c:v>
                </c:pt>
                <c:pt idx="354">
                  <c:v>#N/A</c:v>
                </c:pt>
                <c:pt idx="355">
                  <c:v>#N/A</c:v>
                </c:pt>
                <c:pt idx="356">
                  <c:v>#N/A</c:v>
                </c:pt>
                <c:pt idx="357">
                  <c:v>#N/A</c:v>
                </c:pt>
                <c:pt idx="358">
                  <c:v>#N/A</c:v>
                </c:pt>
                <c:pt idx="359">
                  <c:v>#N/A</c:v>
                </c:pt>
                <c:pt idx="360">
                  <c:v>616.76473274602347</c:v>
                </c:pt>
                <c:pt idx="361">
                  <c:v>#N/A</c:v>
                </c:pt>
                <c:pt idx="362">
                  <c:v>#N/A</c:v>
                </c:pt>
                <c:pt idx="363">
                  <c:v>#N/A</c:v>
                </c:pt>
                <c:pt idx="364">
                  <c:v>#N/A</c:v>
                </c:pt>
                <c:pt idx="365">
                  <c:v>#N/A</c:v>
                </c:pt>
                <c:pt idx="366">
                  <c:v>#N/A</c:v>
                </c:pt>
                <c:pt idx="367">
                  <c:v>#N/A</c:v>
                </c:pt>
                <c:pt idx="368">
                  <c:v>#N/A</c:v>
                </c:pt>
                <c:pt idx="369">
                  <c:v>#N/A</c:v>
                </c:pt>
                <c:pt idx="370">
                  <c:v>625.51809003425842</c:v>
                </c:pt>
                <c:pt idx="371">
                  <c:v>#N/A</c:v>
                </c:pt>
                <c:pt idx="372">
                  <c:v>#N/A</c:v>
                </c:pt>
                <c:pt idx="373">
                  <c:v>#N/A</c:v>
                </c:pt>
                <c:pt idx="374">
                  <c:v>#N/A</c:v>
                </c:pt>
                <c:pt idx="375">
                  <c:v>#N/A</c:v>
                </c:pt>
                <c:pt idx="376">
                  <c:v>#N/A</c:v>
                </c:pt>
                <c:pt idx="377">
                  <c:v>#N/A</c:v>
                </c:pt>
                <c:pt idx="378">
                  <c:v>#N/A</c:v>
                </c:pt>
                <c:pt idx="379">
                  <c:v>#N/A</c:v>
                </c:pt>
                <c:pt idx="380">
                  <c:v>633.58323622306534</c:v>
                </c:pt>
                <c:pt idx="381">
                  <c:v>#N/A</c:v>
                </c:pt>
                <c:pt idx="382">
                  <c:v>#N/A</c:v>
                </c:pt>
                <c:pt idx="383">
                  <c:v>#N/A</c:v>
                </c:pt>
                <c:pt idx="384">
                  <c:v>#N/A</c:v>
                </c:pt>
                <c:pt idx="385">
                  <c:v>#N/A</c:v>
                </c:pt>
                <c:pt idx="386">
                  <c:v>#N/A</c:v>
                </c:pt>
                <c:pt idx="387">
                  <c:v>#N/A</c:v>
                </c:pt>
                <c:pt idx="388">
                  <c:v>#N/A</c:v>
                </c:pt>
                <c:pt idx="389">
                  <c:v>#N/A</c:v>
                </c:pt>
                <c:pt idx="390">
                  <c:v>640.99932335108542</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498.89472912247948</c:v>
                </c:pt>
                <c:pt idx="2">
                  <c:v>500.61669237177784</c:v>
                </c:pt>
                <c:pt idx="3">
                  <c:v>502.33528339324761</c:v>
                </c:pt>
                <c:pt idx="4">
                  <c:v>504.05051191265369</c:v>
                </c:pt>
                <c:pt idx="5">
                  <c:v>505.76238760623676</c:v>
                </c:pt>
                <c:pt idx="6">
                  <c:v>507.47092010104848</c:v>
                </c:pt>
                <c:pt idx="7">
                  <c:v>509.17611897528406</c:v>
                </c:pt>
                <c:pt idx="8">
                  <c:v>510.87799375861181</c:v>
                </c:pt>
                <c:pt idx="9">
                  <c:v>512.57655393249991</c:v>
                </c:pt>
                <c:pt idx="10">
                  <c:v>514.27180893054071</c:v>
                </c:pt>
                <c:pt idx="11">
                  <c:v>515.96376812820256</c:v>
                </c:pt>
                <c:pt idx="12">
                  <c:v>517.65244083286132</c:v>
                </c:pt>
                <c:pt idx="13">
                  <c:v>519.33783629524407</c:v>
                </c:pt>
                <c:pt idx="14">
                  <c:v>521.01996372058159</c:v>
                </c:pt>
                <c:pt idx="15">
                  <c:v>522.69883226890306</c:v>
                </c:pt>
                <c:pt idx="16">
                  <c:v>524.37445105532879</c:v>
                </c:pt>
                <c:pt idx="17">
                  <c:v>526.04682915036005</c:v>
                </c:pt>
                <c:pt idx="18">
                  <c:v>527.71597558016686</c:v>
                </c:pt>
                <c:pt idx="19">
                  <c:v>529.38189932687317</c:v>
                </c:pt>
                <c:pt idx="20">
                  <c:v>531.04460932884035</c:v>
                </c:pt>
                <c:pt idx="21">
                  <c:v>532.70411448623577</c:v>
                </c:pt>
                <c:pt idx="22">
                  <c:v>534.36042366646382</c:v>
                </c:pt>
                <c:pt idx="23">
                  <c:v>536.01354569888497</c:v>
                </c:pt>
                <c:pt idx="24">
                  <c:v>537.66348936967142</c:v>
                </c:pt>
                <c:pt idx="25">
                  <c:v>539.31026342208645</c:v>
                </c:pt>
                <c:pt idx="26">
                  <c:v>540.9538765567612</c:v>
                </c:pt>
                <c:pt idx="27">
                  <c:v>542.59433743196985</c:v>
                </c:pt>
                <c:pt idx="28">
                  <c:v>544.23165466390196</c:v>
                </c:pt>
                <c:pt idx="29">
                  <c:v>545.86583682693276</c:v>
                </c:pt>
                <c:pt idx="30">
                  <c:v>547.49689245389141</c:v>
                </c:pt>
                <c:pt idx="31">
                  <c:v>549.1248300363269</c:v>
                </c:pt>
                <c:pt idx="32">
                  <c:v>550.74965802477186</c:v>
                </c:pt>
                <c:pt idx="33">
                  <c:v>552.37138482900434</c:v>
                </c:pt>
                <c:pt idx="34">
                  <c:v>553.99001881830736</c:v>
                </c:pt>
                <c:pt idx="35">
                  <c:v>555.60556832172665</c:v>
                </c:pt>
                <c:pt idx="36">
                  <c:v>557.21804162832586</c:v>
                </c:pt>
                <c:pt idx="37">
                  <c:v>558.82744698744</c:v>
                </c:pt>
                <c:pt idx="38">
                  <c:v>560.43379260892709</c:v>
                </c:pt>
                <c:pt idx="39">
                  <c:v>562.03708666341709</c:v>
                </c:pt>
                <c:pt idx="40">
                  <c:v>563.63733728255977</c:v>
                </c:pt>
                <c:pt idx="41">
                  <c:v>565.23455255927001</c:v>
                </c:pt>
                <c:pt idx="42">
                  <c:v>566.82874054797117</c:v>
                </c:pt>
                <c:pt idx="43">
                  <c:v>568.41990926483663</c:v>
                </c:pt>
                <c:pt idx="44">
                  <c:v>570.00806668802988</c:v>
                </c:pt>
                <c:pt idx="45">
                  <c:v>571.59322075794159</c:v>
                </c:pt>
                <c:pt idx="46">
                  <c:v>573.17537937742622</c:v>
                </c:pt>
                <c:pt idx="47">
                  <c:v>574.75455041203543</c:v>
                </c:pt>
                <c:pt idx="48">
                  <c:v>576.33074169025065</c:v>
                </c:pt>
                <c:pt idx="49">
                  <c:v>577.90396100371333</c:v>
                </c:pt>
                <c:pt idx="50">
                  <c:v>579.47421610745369</c:v>
                </c:pt>
                <c:pt idx="51">
                  <c:v>581.04151472011711</c:v>
                </c:pt>
                <c:pt idx="52">
                  <c:v>582.60586452418954</c:v>
                </c:pt>
                <c:pt idx="53">
                  <c:v>584.16727316622053</c:v>
                </c:pt>
                <c:pt idx="54">
                  <c:v>585.72574825704487</c:v>
                </c:pt>
                <c:pt idx="55">
                  <c:v>587.2812973720022</c:v>
                </c:pt>
                <c:pt idx="56">
                  <c:v>588.83392805115534</c:v>
                </c:pt>
                <c:pt idx="57">
                  <c:v>590.38364779950655</c:v>
                </c:pt>
                <c:pt idx="58">
                  <c:v>591.93046408721227</c:v>
                </c:pt>
                <c:pt idx="59">
                  <c:v>593.47438434979631</c:v>
                </c:pt>
                <c:pt idx="60">
                  <c:v>595.01541598836104</c:v>
                </c:pt>
                <c:pt idx="61">
                  <c:v>596.55356636979741</c:v>
                </c:pt>
                <c:pt idx="62">
                  <c:v>598.08884282699319</c:v>
                </c:pt>
                <c:pt idx="63">
                  <c:v>599.6212526590391</c:v>
                </c:pt>
                <c:pt idx="64">
                  <c:v>601.15080313143449</c:v>
                </c:pt>
                <c:pt idx="65">
                  <c:v>602.67750147629033</c:v>
                </c:pt>
                <c:pt idx="66">
                  <c:v>604.20135489253107</c:v>
                </c:pt>
                <c:pt idx="67">
                  <c:v>605.72237054609525</c:v>
                </c:pt>
                <c:pt idx="68">
                  <c:v>607.24055557013423</c:v>
                </c:pt>
                <c:pt idx="69">
                  <c:v>608.75591706520936</c:v>
                </c:pt>
                <c:pt idx="70">
                  <c:v>610.26846209948803</c:v>
                </c:pt>
                <c:pt idx="71">
                  <c:v>611.77819770893768</c:v>
                </c:pt>
                <c:pt idx="72">
                  <c:v>613.28513089751891</c:v>
                </c:pt>
                <c:pt idx="73">
                  <c:v>614.78926863737672</c:v>
                </c:pt>
                <c:pt idx="74">
                  <c:v>616.29061786903071</c:v>
                </c:pt>
                <c:pt idx="75">
                  <c:v>617.78918550156345</c:v>
                </c:pt>
                <c:pt idx="76">
                  <c:v>619.28497841280739</c:v>
                </c:pt>
                <c:pt idx="77">
                  <c:v>620.77800344953084</c:v>
                </c:pt>
                <c:pt idx="78">
                  <c:v>622.26826742762216</c:v>
                </c:pt>
                <c:pt idx="79">
                  <c:v>623.75577713227278</c:v>
                </c:pt>
                <c:pt idx="80">
                  <c:v>625.24053931815865</c:v>
                </c:pt>
                <c:pt idx="81">
                  <c:v>626.72256070962055</c:v>
                </c:pt>
                <c:pt idx="82">
                  <c:v>628.20184800084269</c:v>
                </c:pt>
                <c:pt idx="83">
                  <c:v>629.67840785603062</c:v>
                </c:pt>
                <c:pt idx="84">
                  <c:v>631.15224690958723</c:v>
                </c:pt>
                <c:pt idx="85">
                  <c:v>632.62337176628762</c:v>
                </c:pt>
                <c:pt idx="86">
                  <c:v>634.09178900145275</c:v>
                </c:pt>
                <c:pt idx="87">
                  <c:v>635.55750516112187</c:v>
                </c:pt>
                <c:pt idx="88">
                  <c:v>637.02052676222354</c:v>
                </c:pt>
                <c:pt idx="89">
                  <c:v>638.48086029274509</c:v>
                </c:pt>
                <c:pt idx="90">
                  <c:v>639.93851221190175</c:v>
                </c:pt>
                <c:pt idx="91">
                  <c:v>641.39348895030344</c:v>
                </c:pt>
                <c:pt idx="92">
                  <c:v>642.84579691012107</c:v>
                </c:pt>
                <c:pt idx="93">
                  <c:v>644.29544246525131</c:v>
                </c:pt>
                <c:pt idx="94">
                  <c:v>645.74243196148029</c:v>
                </c:pt>
                <c:pt idx="95">
                  <c:v>647.18677171664615</c:v>
                </c:pt>
                <c:pt idx="96">
                  <c:v>648.62846802080003</c:v>
                </c:pt>
                <c:pt idx="97">
                  <c:v>650.06752713636638</c:v>
                </c:pt>
                <c:pt idx="98">
                  <c:v>651.50395529830178</c:v>
                </c:pt>
                <c:pt idx="99">
                  <c:v>652.93775871425282</c:v>
                </c:pt>
                <c:pt idx="100">
                  <c:v>654.36894356471271</c:v>
                </c:pt>
                <c:pt idx="101">
                  <c:v>668.53724756031511</c:v>
                </c:pt>
                <c:pt idx="102">
                  <c:v>682.44764522954108</c:v>
                </c:pt>
                <c:pt idx="103">
                  <c:v>696.10606273374901</c:v>
                </c:pt>
                <c:pt idx="104">
                  <c:v>709.51817424793353</c:v>
                </c:pt>
                <c:pt idx="105">
                  <c:v>722.68941581708089</c:v>
                </c:pt>
                <c:pt idx="106">
                  <c:v>735.62499825876591</c:v>
                </c:pt>
                <c:pt idx="107">
                  <c:v>748.32991918993878</c:v>
                </c:pt>
                <c:pt idx="108">
                  <c:v>760.80897424848547</c:v>
                </c:pt>
                <c:pt idx="109">
                  <c:v>773.06676757357036</c:v>
                </c:pt>
                <c:pt idx="110">
                  <c:v>785.10772160288457</c:v>
                </c:pt>
                <c:pt idx="111">
                  <c:v>796.9360862396544</c:v>
                </c:pt>
                <c:pt idx="112">
                  <c:v>808.55594743753056</c:v>
                </c:pt>
                <c:pt idx="113">
                  <c:v>819.97123524722963</c:v>
                </c:pt>
                <c:pt idx="114">
                  <c:v>831.18573136497071</c:v>
                </c:pt>
                <c:pt idx="115">
                  <c:v>842.20307621930317</c:v>
                </c:pt>
                <c:pt idx="116">
                  <c:v>853.02677562980705</c:v>
                </c:pt>
                <c:pt idx="117">
                  <c:v>863.66020706833581</c:v>
                </c:pt>
                <c:pt idx="118">
                  <c:v>874.10662555092574</c:v>
                </c:pt>
                <c:pt idx="119">
                  <c:v>884.3691691861892</c:v>
                </c:pt>
                <c:pt idx="120">
                  <c:v>894.45086440391822</c:v>
                </c:pt>
                <c:pt idx="121">
                  <c:v>904.35463088572419</c:v>
                </c:pt>
                <c:pt idx="122">
                  <c:v>914.08328621781106</c:v>
                </c:pt>
                <c:pt idx="123">
                  <c:v>923.63955028440796</c:v>
                </c:pt>
                <c:pt idx="124">
                  <c:v>933.02604941895333</c:v>
                </c:pt>
                <c:pt idx="125">
                  <c:v>942.24532032881439</c:v>
                </c:pt>
                <c:pt idx="126">
                  <c:v>951.29981380813206</c:v>
                </c:pt>
                <c:pt idx="127">
                  <c:v>960.19189825228921</c:v>
                </c:pt>
                <c:pt idx="128">
                  <c:v>968.92386298650206</c:v>
                </c:pt>
                <c:pt idx="129">
                  <c:v>977.4979214201162</c:v>
                </c:pt>
                <c:pt idx="130">
                  <c:v>985.91621403735337</c:v>
                </c:pt>
                <c:pt idx="131">
                  <c:v>994.18081123448064</c:v>
                </c:pt>
                <c:pt idx="132">
                  <c:v>1002.2937160126693</c:v>
                </c:pt>
                <c:pt idx="133">
                  <c:v>1010.2568665351575</c:v>
                </c:pt>
                <c:pt idx="134">
                  <c:v>1018.072138556734</c:v>
                </c:pt>
                <c:pt idx="135">
                  <c:v>1025.741347733006</c:v>
                </c:pt>
                <c:pt idx="136">
                  <c:v>1033.2662518164093</c:v>
                </c:pt>
                <c:pt idx="137">
                  <c:v>1040.6485527454454</c:v>
                </c:pt>
                <c:pt idx="138">
                  <c:v>1047.8898986332019</c:v>
                </c:pt>
                <c:pt idx="139">
                  <c:v>1054.9918856608094</c:v>
                </c:pt>
                <c:pt idx="140">
                  <c:v>1061.956059881117</c:v>
                </c:pt>
                <c:pt idx="141">
                  <c:v>1068.7839189375302</c:v>
                </c:pt>
                <c:pt idx="142">
                  <c:v>1075.476913702636</c:v>
                </c:pt>
                <c:pt idx="143">
                  <c:v>1082.0364498409431</c:v>
                </c:pt>
                <c:pt idx="144">
                  <c:v>1088.4638892998</c:v>
                </c:pt>
                <c:pt idx="145">
                  <c:v>1094.7605517322952</c:v>
                </c:pt>
                <c:pt idx="146">
                  <c:v>1100.9277158557118</c:v>
                </c:pt>
                <c:pt idx="147">
                  <c:v>1106.9666207488926</c:v>
                </c:pt>
                <c:pt idx="148">
                  <c:v>1112.8784670916677</c:v>
                </c:pt>
                <c:pt idx="149">
                  <c:v>1118.6644183493099</c:v>
                </c:pt>
                <c:pt idx="150">
                  <c:v>1124.3256019048108</c:v>
                </c:pt>
                <c:pt idx="151">
                  <c:v>1129.8631101416061</c:v>
                </c:pt>
                <c:pt idx="152">
                  <c:v>1135.2780014792295</c:v>
                </c:pt>
                <c:pt idx="153">
                  <c:v>1140.5713013642367</c:v>
                </c:pt>
                <c:pt idx="154">
                  <c:v>1145.7440032186075</c:v>
                </c:pt>
                <c:pt idx="155">
                  <c:v>1150.7970693477203</c:v>
                </c:pt>
                <c:pt idx="156">
                  <c:v>1155.7314318098743</c:v>
                </c:pt>
                <c:pt idx="157">
                  <c:v>1160.5479932492408</c:v>
                </c:pt>
                <c:pt idx="158">
                  <c:v>1165.2476276940235</c:v>
                </c:pt>
                <c:pt idx="159">
                  <c:v>1169.8311813215228</c:v>
                </c:pt>
                <c:pt idx="160">
                  <c:v>1174.2994731917217</c:v>
                </c:pt>
                <c:pt idx="161">
                  <c:v>1178.6532959509359</c:v>
                </c:pt>
                <c:pt idx="162">
                  <c:v>1182.8934165070036</c:v>
                </c:pt>
                <c:pt idx="163">
                  <c:v>1187.0205766774386</c:v>
                </c:pt>
                <c:pt idx="164">
                  <c:v>1191.035493811909</c:v>
                </c:pt>
                <c:pt idx="165">
                  <c:v>1194.9388613903664</c:v>
                </c:pt>
                <c:pt idx="166">
                  <c:v>1198.73134959811</c:v>
                </c:pt>
                <c:pt idx="167">
                  <c:v>1202.4136058790361</c:v>
                </c:pt>
                <c:pt idx="168">
                  <c:v>1205.986255468307</c:v>
                </c:pt>
                <c:pt idx="169">
                  <c:v>1209.4499019056502</c:v>
                </c:pt>
                <c:pt idx="170">
                  <c:v>1212.8051275304988</c:v>
                </c:pt>
                <c:pt idx="171">
                  <c:v>1216.0524939601803</c:v>
                </c:pt>
                <c:pt idx="172">
                  <c:v>1219.1925425523768</c:v>
                </c:pt>
                <c:pt idx="173">
                  <c:v>1222.225794853101</c:v>
                </c:pt>
                <c:pt idx="174">
                  <c:v>1225.1527530314638</c:v>
                </c:pt>
                <c:pt idx="175">
                  <c:v>1227.9739003025632</c:v>
                </c:pt>
                <c:pt idx="176">
                  <c:v>1230.6897013398766</c:v>
                </c:pt>
                <c:pt idx="177">
                  <c:v>1233.3006026786238</c:v>
                </c:pt>
                <c:pt idx="178">
                  <c:v>1235.8070331116551</c:v>
                </c:pt>
                <c:pt idx="179">
                  <c:v>1238.2094040795375</c:v>
                </c:pt>
                <c:pt idx="180">
                  <c:v>1240.508110056642</c:v>
                </c:pt>
                <c:pt idx="181">
                  <c:v>1242.7035289351879</c:v>
                </c:pt>
                <c:pt idx="182">
                  <c:v>1244.796022409384</c:v>
                </c:pt>
                <c:pt idx="183">
                  <c:v>1246.7859363619984</c:v>
                </c:pt>
                <c:pt idx="184">
                  <c:v>1248.6736012559195</c:v>
                </c:pt>
                <c:pt idx="185">
                  <c:v>1250.4593325335093</c:v>
                </c:pt>
                <c:pt idx="186">
                  <c:v>1252.1434310268155</c:v>
                </c:pt>
                <c:pt idx="187">
                  <c:v>1253.7261833819759</c:v>
                </c:pt>
                <c:pt idx="188">
                  <c:v>1255.2078625014224</c:v>
                </c:pt>
                <c:pt idx="189">
                  <c:v>1256.5887280077513</c:v>
                </c:pt>
                <c:pt idx="190">
                  <c:v>1257.8690267333488</c:v>
                </c:pt>
                <c:pt idx="191">
                  <c:v>1259.0489932400233</c:v>
                </c:pt>
                <c:pt idx="192">
                  <c:v>1260.1288503729768</c:v>
                </c:pt>
                <c:pt idx="193">
                  <c:v>1261.108809853383</c:v>
                </c:pt>
                <c:pt idx="194">
                  <c:v>1261.9890729136159</c:v>
                </c:pt>
                <c:pt idx="195">
                  <c:v>1262.7698309787249</c:v>
                </c:pt>
                <c:pt idx="196">
                  <c:v>1263.4512663970443</c:v>
                </c:pt>
                <c:pt idx="197">
                  <c:v>1264.0335532218282</c:v>
                </c:pt>
                <c:pt idx="198">
                  <c:v>1264.5168580444956</c:v>
                </c:pt>
                <c:pt idx="199">
                  <c:v>1264.9013408784656</c:v>
                </c:pt>
                <c:pt idx="200">
                  <c:v>1265.187156090713</c:v>
                </c:pt>
                <c:pt idx="201">
                  <c:v>1265.3744533761555</c:v>
                </c:pt>
                <c:pt idx="202">
                  <c:v>1265.4633787679209</c:v>
                </c:pt>
                <c:pt idx="203">
                  <c:v>1265.4540756745942</c:v>
                </c:pt>
                <c:pt idx="204">
                  <c:v>1265.3466859338698</c:v>
                </c:pt>
                <c:pt idx="205">
                  <c:v>1265.1413508707933</c:v>
                </c:pt>
                <c:pt idx="206">
                  <c:v>1264.8382123480978</c:v>
                </c:pt>
                <c:pt idx="207">
                  <c:v>1264.4374137960986</c:v>
                </c:pt>
                <c:pt idx="208">
                  <c:v>1263.9391012101958</c:v>
                </c:pt>
                <c:pt idx="209">
                  <c:v>1263.3434241052155</c:v>
                </c:pt>
                <c:pt idx="210">
                  <c:v>1262.6505364174402</c:v>
                </c:pt>
                <c:pt idx="211">
                  <c:v>1261.8605973471206</c:v>
                </c:pt>
                <c:pt idx="212">
                  <c:v>1260.9737721363274</c:v>
                </c:pt>
                <c:pt idx="213">
                  <c:v>1259.9902327790496</c:v>
                </c:pt>
                <c:pt idx="214">
                  <c:v>1258.9101586623369</c:v>
                </c:pt>
                <c:pt idx="215">
                  <c:v>1257.733737138934</c:v>
                </c:pt>
                <c:pt idx="216">
                  <c:v>1256.4611640332055</c:v>
                </c:pt>
                <c:pt idx="217">
                  <c:v>1255.0926440831806</c:v>
                </c:pt>
                <c:pt idx="218">
                  <c:v>1253.6283913222851</c:v>
                </c:pt>
                <c:pt idx="219">
                  <c:v>1252.0686294047846</c:v>
                </c:pt>
                <c:pt idx="220">
                  <c:v>1250.4135918792031</c:v>
                </c:pt>
                <c:pt idx="221">
                  <c:v>1248.6635224140252</c:v>
                </c:pt>
                <c:pt idx="222">
                  <c:v>1246.818674979909</c:v>
                </c:pt>
                <c:pt idx="223">
                  <c:v>1244.8793139924508</c:v>
                </c:pt>
                <c:pt idx="224">
                  <c:v>1242.845714419296</c:v>
                </c:pt>
                <c:pt idx="225">
                  <c:v>1240.7181618551069</c:v>
                </c:pt>
                <c:pt idx="226">
                  <c:v>1238.4969525675995</c:v>
                </c:pt>
                <c:pt idx="227">
                  <c:v>1236.1823935175589</c:v>
                </c:pt>
                <c:pt idx="228">
                  <c:v>1233.7748023554582</c:v>
                </c:pt>
                <c:pt idx="229">
                  <c:v>1231.2745073970257</c:v>
                </c:pt>
                <c:pt idx="230">
                  <c:v>1228.6818475798614</c:v>
                </c:pt>
                <c:pt idx="231">
                  <c:v>1225.9971724029654</c:v>
                </c:pt>
                <c:pt idx="232">
                  <c:v>1223.2208418508415</c:v>
                </c:pt>
                <c:pt idx="233">
                  <c:v>1220.3532263036502</c:v>
                </c:pt>
                <c:pt idx="234">
                  <c:v>1217.3947064347235</c:v>
                </c:pt>
                <c:pt idx="235">
                  <c:v>1214.3456730966102</c:v>
                </c:pt>
                <c:pt idx="236">
                  <c:v>1211.2065271966944</c:v>
                </c:pt>
                <c:pt idx="237">
                  <c:v>1207.9776795633188</c:v>
                </c:pt>
                <c:pt idx="238">
                  <c:v>1204.659550803249</c:v>
                </c:pt>
                <c:pt idx="239">
                  <c:v>1201.252571151231</c:v>
                </c:pt>
                <c:pt idx="240">
                  <c:v>1197.7571803123217</c:v>
                </c:pt>
                <c:pt idx="241">
                  <c:v>1194.1738272976086</c:v>
                </c:pt>
                <c:pt idx="242">
                  <c:v>1190.50297025388</c:v>
                </c:pt>
                <c:pt idx="243">
                  <c:v>1186.7450762877597</c:v>
                </c:pt>
                <c:pt idx="244">
                  <c:v>1182.9006212847778</c:v>
                </c:pt>
                <c:pt idx="245">
                  <c:v>1178.9700897238133</c:v>
                </c:pt>
                <c:pt idx="246">
                  <c:v>1174.9539744873139</c:v>
                </c:pt>
                <c:pt idx="247">
                  <c:v>1170.8527766676671</c:v>
                </c:pt>
                <c:pt idx="248">
                  <c:v>1166.667005370078</c:v>
                </c:pt>
                <c:pt idx="249">
                  <c:v>1162.3971775122814</c:v>
                </c:pt>
                <c:pt idx="250">
                  <c:v>1158.0438176214013</c:v>
                </c:pt>
                <c:pt idx="251">
                  <c:v>1153.6074576282535</c:v>
                </c:pt>
                <c:pt idx="252">
                  <c:v>1149.0886366593697</c:v>
                </c:pt>
                <c:pt idx="253">
                  <c:v>1144.4879008270116</c:v>
                </c:pt>
                <c:pt idx="254">
                  <c:v>1139.8058030174268</c:v>
                </c:pt>
                <c:pt idx="255">
                  <c:v>1135.042902677593</c:v>
                </c:pt>
                <c:pt idx="256">
                  <c:v>1130.1997656006811</c:v>
                </c:pt>
                <c:pt idx="257">
                  <c:v>1125.2769637104636</c:v>
                </c:pt>
                <c:pt idx="258">
                  <c:v>1120.2750748448823</c:v>
                </c:pt>
                <c:pt idx="259">
                  <c:v>1115.1946825389846</c:v>
                </c:pt>
                <c:pt idx="260">
                  <c:v>1110.036375807427</c:v>
                </c:pt>
                <c:pt idx="261">
                  <c:v>1104.8007489267416</c:v>
                </c:pt>
                <c:pt idx="262">
                  <c:v>1099.4884012175487</c:v>
                </c:pt>
                <c:pt idx="263">
                  <c:v>1094.0999368268999</c:v>
                </c:pt>
                <c:pt idx="264">
                  <c:v>1088.6359645109235</c:v>
                </c:pt>
                <c:pt idx="265">
                  <c:v>1083.0970974179406</c:v>
                </c:pt>
                <c:pt idx="266">
                  <c:v>1077.4839528722159</c:v>
                </c:pt>
                <c:pt idx="267">
                  <c:v>1071.7971521584996</c:v>
                </c:pt>
                <c:pt idx="268">
                  <c:v>1066.0373203075126</c:v>
                </c:pt>
                <c:pt idx="269">
                  <c:v>1060.205085882521</c:v>
                </c:pt>
                <c:pt idx="270">
                  <c:v>1054.3010807671417</c:v>
                </c:pt>
                <c:pt idx="271">
                  <c:v>1048.3259399545159</c:v>
                </c:pt>
                <c:pt idx="272">
                  <c:v>1042.2803013379798</c:v>
                </c:pt>
                <c:pt idx="273">
                  <c:v>1036.164805503362</c:v>
                </c:pt>
                <c:pt idx="274">
                  <c:v>1029.9800955230246</c:v>
                </c:pt>
                <c:pt idx="275">
                  <c:v>1023.7268167517692</c:v>
                </c:pt>
                <c:pt idx="276">
                  <c:v>1017.4056166247154</c:v>
                </c:pt>
                <c:pt idx="277">
                  <c:v>1011.0171444572616</c:v>
                </c:pt>
                <c:pt idx="278">
                  <c:v>1004.5620512472284</c:v>
                </c:pt>
                <c:pt idx="279">
                  <c:v>998.04098947928344</c:v>
                </c:pt>
                <c:pt idx="280">
                  <c:v>991.45461293173912</c:v>
                </c:pt>
                <c:pt idx="281">
                  <c:v>984.80357648581287</c:v>
                </c:pt>
                <c:pt idx="282">
                  <c:v>978.08853593743277</c:v>
                </c:pt>
                <c:pt idx="283">
                  <c:v>971.31014781166834</c:v>
                </c:pt>
                <c:pt idx="284">
                  <c:v>964.46906917986018</c:v>
                </c:pt>
                <c:pt idx="285">
                  <c:v>957.56595747952053</c:v>
                </c:pt>
                <c:pt idx="286">
                  <c:v>950.60147033706892</c:v>
                </c:pt>
                <c:pt idx="287">
                  <c:v>943.5762653934662</c:v>
                </c:pt>
                <c:pt idx="288">
                  <c:v>936.49100013280304</c:v>
                </c:pt>
                <c:pt idx="289">
                  <c:v>929.34633171389748</c:v>
                </c:pt>
                <c:pt idx="290">
                  <c:v>922.14291680494989</c:v>
                </c:pt>
                <c:pt idx="291">
                  <c:v>914.88141142130098</c:v>
                </c:pt>
                <c:pt idx="292">
                  <c:v>907.56247076633349</c:v>
                </c:pt>
                <c:pt idx="293">
                  <c:v>900.18674907555533</c:v>
                </c:pt>
                <c:pt idx="294">
                  <c:v>892.7548994638978</c:v>
                </c:pt>
                <c:pt idx="295">
                  <c:v>885.2675737762579</c:v>
                </c:pt>
                <c:pt idx="296">
                  <c:v>877.72542244131159</c:v>
                </c:pt>
                <c:pt idx="297">
                  <c:v>870.12909432861954</c:v>
                </c:pt>
                <c:pt idx="298">
                  <c:v>862.47923660904553</c:v>
                </c:pt>
                <c:pt idx="299">
                  <c:v>854.77649461850183</c:v>
                </c:pt>
                <c:pt idx="300">
                  <c:v>847.02151172503432</c:v>
                </c:pt>
                <c:pt idx="301">
                  <c:v>839.2149291992564</c:v>
                </c:pt>
                <c:pt idx="302">
                  <c:v>831.35738608813733</c:v>
                </c:pt>
                <c:pt idx="303">
                  <c:v>823.44951909214763</c:v>
                </c:pt>
                <c:pt idx="304">
                  <c:v>815.49196244576126</c:v>
                </c:pt>
                <c:pt idx="305">
                  <c:v>807.48534780131172</c:v>
                </c:pt>
                <c:pt idx="306">
                  <c:v>799.43030411619577</c:v>
                </c:pt>
                <c:pt idx="307">
                  <c:v>791.3274575434167</c:v>
                </c:pt>
                <c:pt idx="308">
                  <c:v>783.17743132545502</c:v>
                </c:pt>
                <c:pt idx="309">
                  <c:v>774.98084569145351</c:v>
                </c:pt>
                <c:pt idx="310">
                  <c:v>766.73831775770077</c:v>
                </c:pt>
                <c:pt idx="311">
                  <c:v>758.45046143139371</c:v>
                </c:pt>
                <c:pt idx="312">
                  <c:v>750.1178873176591</c:v>
                </c:pt>
                <c:pt idx="313">
                  <c:v>741.74120262981137</c:v>
                </c:pt>
                <c:pt idx="314">
                  <c:v>733.32101110282122</c:v>
                </c:pt>
                <c:pt idx="315">
                  <c:v>724.85791290996883</c:v>
                </c:pt>
                <c:pt idx="316">
                  <c:v>716.35250458265216</c:v>
                </c:pt>
                <c:pt idx="317">
                  <c:v>707.80537893332144</c:v>
                </c:pt>
                <c:pt idx="318">
                  <c:v>699.21712498150555</c:v>
                </c:pt>
                <c:pt idx="319">
                  <c:v>690.58832788289874</c:v>
                </c:pt>
                <c:pt idx="320">
                  <c:v>681.91956886147079</c:v>
                </c:pt>
                <c:pt idx="321">
                  <c:v>673.21142514456528</c:v>
                </c:pt>
                <c:pt idx="322">
                  <c:v>664.46446990094717</c:v>
                </c:pt>
                <c:pt idx="323">
                  <c:v>655.67927218176089</c:v>
                </c:pt>
                <c:pt idx="324">
                  <c:v>646.85639686435854</c:v>
                </c:pt>
                <c:pt idx="325">
                  <c:v>637.99640459895681</c:v>
                </c:pt>
                <c:pt idx="326">
                  <c:v>629.09985175808015</c:v>
                </c:pt>
                <c:pt idx="327">
                  <c:v>620.16729038874689</c:v>
                </c:pt>
                <c:pt idx="328">
                  <c:v>611.19926816735438</c:v>
                </c:pt>
                <c:pt idx="329">
                  <c:v>602.19632835721745</c:v>
                </c:pt>
                <c:pt idx="330">
                  <c:v>593.15900976871535</c:v>
                </c:pt>
                <c:pt idx="331">
                  <c:v>584.08784672200079</c:v>
                </c:pt>
                <c:pt idx="332">
                  <c:v>574.98336901222376</c:v>
                </c:pt>
                <c:pt idx="333">
                  <c:v>565.84610187722308</c:v>
                </c:pt>
                <c:pt idx="334">
                  <c:v>556.67656596763811</c:v>
                </c:pt>
                <c:pt idx="335">
                  <c:v>547.47527731939215</c:v>
                </c:pt>
                <c:pt idx="336">
                  <c:v>538.24274732849926</c:v>
                </c:pt>
                <c:pt idx="337">
                  <c:v>528.97948272814608</c:v>
                </c:pt>
                <c:pt idx="338">
                  <c:v>519.68598556799907</c:v>
                </c:pt>
                <c:pt idx="339">
                  <c:v>510.36275319568915</c:v>
                </c:pt>
                <c:pt idx="340">
                  <c:v>501.01027824042353</c:v>
                </c:pt>
                <c:pt idx="341">
                  <c:v>491.6290485986766</c:v>
                </c:pt>
                <c:pt idx="342">
                  <c:v>482.21954742191019</c:v>
                </c:pt>
                <c:pt idx="343">
                  <c:v>472.78225310627437</c:v>
                </c:pt>
                <c:pt idx="344">
                  <c:v>463.31763928423987</c:v>
                </c:pt>
                <c:pt idx="345">
                  <c:v>453.82617481811303</c:v>
                </c:pt>
                <c:pt idx="346">
                  <c:v>444.30832379538526</c:v>
                </c:pt>
                <c:pt idx="347">
                  <c:v>434.76454552586796</c:v>
                </c:pt>
                <c:pt idx="348">
                  <c:v>425.19529454056544</c:v>
                </c:pt>
                <c:pt idx="349">
                  <c:v>415.60102059223755</c:v>
                </c:pt>
                <c:pt idx="350">
                  <c:v>405.98216865760492</c:v>
                </c:pt>
                <c:pt idx="351">
                  <c:v>396.33917894114938</c:v>
                </c:pt>
                <c:pt idx="352">
                  <c:v>386.67248688046323</c:v>
                </c:pt>
                <c:pt idx="353">
                  <c:v>376.98252315310083</c:v>
                </c:pt>
                <c:pt idx="354">
                  <c:v>367.26971368488677</c:v>
                </c:pt>
                <c:pt idx="355">
                  <c:v>357.53447965963528</c:v>
                </c:pt>
                <c:pt idx="356">
                  <c:v>347.77723753023628</c:v>
                </c:pt>
                <c:pt idx="357">
                  <c:v>337.99839903106323</c:v>
                </c:pt>
                <c:pt idx="358">
                  <c:v>328.1983711916597</c:v>
                </c:pt>
                <c:pt idx="359">
                  <c:v>318.37755635166081</c:v>
                </c:pt>
                <c:pt idx="360">
                  <c:v>308.53635217690749</c:v>
                </c:pt>
                <c:pt idx="361">
                  <c:v>298.67515167671098</c:v>
                </c:pt>
                <c:pt idx="362">
                  <c:v>288.79434322222687</c:v>
                </c:pt>
                <c:pt idx="363">
                  <c:v>278.89431056589717</c:v>
                </c:pt>
                <c:pt idx="364">
                  <c:v>268.97543286192075</c:v>
                </c:pt>
                <c:pt idx="365">
                  <c:v>259.03808468771251</c:v>
                </c:pt>
                <c:pt idx="366">
                  <c:v>249.0826360663124</c:v>
                </c:pt>
                <c:pt idx="367">
                  <c:v>239.10945248970629</c:v>
                </c:pt>
                <c:pt idx="368">
                  <c:v>229.11889494302099</c:v>
                </c:pt>
                <c:pt idx="369">
                  <c:v>219.11131992955686</c:v>
                </c:pt>
                <c:pt idx="370">
                  <c:v>209.08707949662161</c:v>
                </c:pt>
                <c:pt idx="371">
                  <c:v>199.04652126213011</c:v>
                </c:pt>
                <c:pt idx="372">
                  <c:v>188.9899884419354</c:v>
                </c:pt>
                <c:pt idx="373">
                  <c:v>178.91781987785677</c:v>
                </c:pt>
                <c:pt idx="374">
                  <c:v>168.83035006637186</c:v>
                </c:pt>
                <c:pt idx="375">
                  <c:v>158.72790918793982</c:v>
                </c:pt>
                <c:pt idx="376">
                  <c:v>148.61082313692376</c:v>
                </c:pt>
                <c:pt idx="377">
                  <c:v>138.47941355208138</c:v>
                </c:pt>
                <c:pt idx="378">
                  <c:v>128.33399784759305</c:v>
                </c:pt>
                <c:pt idx="379">
                  <c:v>118.17488924459772</c:v>
                </c:pt>
                <c:pt idx="380">
                  <c:v>108.00239680320728</c:v>
                </c:pt>
                <c:pt idx="381">
                  <c:v>97.816825454971223</c:v>
                </c:pt>
                <c:pt idx="382">
                  <c:v>87.618476035763706</c:v>
                </c:pt>
                <c:pt idx="383">
                  <c:v>77.407645319065949</c:v>
                </c:pt>
                <c:pt idx="384">
                  <c:v>67.184626049617634</c:v>
                </c:pt>
                <c:pt idx="385">
                  <c:v>56.949706977411587</c:v>
                </c:pt>
                <c:pt idx="386">
                  <c:v>46.703172892006727</c:v>
                </c:pt>
                <c:pt idx="387">
                  <c:v>36.445304657134891</c:v>
                </c:pt>
                <c:pt idx="388">
                  <c:v>26.17637924557782</c:v>
                </c:pt>
                <c:pt idx="389">
                  <c:v>15.896669774291256</c:v>
                </c:pt>
                <c:pt idx="390">
                  <c:v>5.6064455397537234</c:v>
                </c:pt>
                <c:pt idx="391">
                  <c:v>-4.6940279464818033</c:v>
                </c:pt>
                <c:pt idx="392">
                  <c:v>-4.7043334836156578</c:v>
                </c:pt>
                <c:pt idx="393">
                  <c:v>-4.714639030606925</c:v>
                </c:pt>
                <c:pt idx="394">
                  <c:v>-4.72494458745535</c:v>
                </c:pt>
                <c:pt idx="395">
                  <c:v>-4.735250154160676</c:v>
                </c:pt>
                <c:pt idx="396">
                  <c:v>-4.7455557307226472</c:v>
                </c:pt>
                <c:pt idx="397">
                  <c:v>-4.7558613171410089</c:v>
                </c:pt>
                <c:pt idx="398">
                  <c:v>-4.7661669134155042</c:v>
                </c:pt>
                <c:pt idx="399">
                  <c:v>-4.7764725195458775</c:v>
                </c:pt>
                <c:pt idx="400">
                  <c:v>-4.7867781355318728</c:v>
                </c:pt>
                <c:pt idx="401">
                  <c:v>-4.7970837613732344</c:v>
                </c:pt>
                <c:pt idx="402">
                  <c:v>-4.8073893970697066</c:v>
                </c:pt>
                <c:pt idx="403">
                  <c:v>-4.8176950426210334</c:v>
                </c:pt>
                <c:pt idx="404">
                  <c:v>-4.8280006980269601</c:v>
                </c:pt>
                <c:pt idx="405">
                  <c:v>-4.8383063632872298</c:v>
                </c:pt>
                <c:pt idx="406">
                  <c:v>-4.8486120384015869</c:v>
                </c:pt>
                <c:pt idx="407">
                  <c:v>-4.8589177233697756</c:v>
                </c:pt>
                <c:pt idx="408">
                  <c:v>-4.8692234181915399</c:v>
                </c:pt>
                <c:pt idx="409">
                  <c:v>-4.8795291228666242</c:v>
                </c:pt>
                <c:pt idx="410">
                  <c:v>-4.8898348373947726</c:v>
                </c:pt>
                <c:pt idx="411">
                  <c:v>-4.9001405617757294</c:v>
                </c:pt>
                <c:pt idx="412">
                  <c:v>-4.9104462960092388</c:v>
                </c:pt>
                <c:pt idx="413">
                  <c:v>-4.9207520400950449</c:v>
                </c:pt>
                <c:pt idx="414">
                  <c:v>-4.9310577940328919</c:v>
                </c:pt>
                <c:pt idx="415">
                  <c:v>-4.941363557822525</c:v>
                </c:pt>
                <c:pt idx="416">
                  <c:v>-4.9516693314636875</c:v>
                </c:pt>
                <c:pt idx="417">
                  <c:v>-4.9619751149561235</c:v>
                </c:pt>
                <c:pt idx="418">
                  <c:v>-4.9722809082995774</c:v>
                </c:pt>
                <c:pt idx="419">
                  <c:v>-4.9825867114937941</c:v>
                </c:pt>
                <c:pt idx="420">
                  <c:v>-4.992892524538517</c:v>
                </c:pt>
                <c:pt idx="421">
                  <c:v>-5.0031983474334911</c:v>
                </c:pt>
                <c:pt idx="422">
                  <c:v>-5.0135041801784599</c:v>
                </c:pt>
                <c:pt idx="423">
                  <c:v>-5.0238100227731683</c:v>
                </c:pt>
                <c:pt idx="424">
                  <c:v>-5.0341158752173598</c:v>
                </c:pt>
                <c:pt idx="425">
                  <c:v>-5.0444217375107794</c:v>
                </c:pt>
                <c:pt idx="426">
                  <c:v>-5.0547276096531712</c:v>
                </c:pt>
                <c:pt idx="427">
                  <c:v>-5.0650334916442796</c:v>
                </c:pt>
                <c:pt idx="428">
                  <c:v>-5.0753393834838487</c:v>
                </c:pt>
                <c:pt idx="429">
                  <c:v>-5.0856452851716227</c:v>
                </c:pt>
                <c:pt idx="430">
                  <c:v>-5.0959511967073459</c:v>
                </c:pt>
                <c:pt idx="431">
                  <c:v>-5.1062571180907623</c:v>
                </c:pt>
                <c:pt idx="432">
                  <c:v>-5.1165630493216163</c:v>
                </c:pt>
                <c:pt idx="433">
                  <c:v>-5.1268689903996529</c:v>
                </c:pt>
                <c:pt idx="434">
                  <c:v>-5.1371749413246164</c:v>
                </c:pt>
                <c:pt idx="435">
                  <c:v>-5.14748090209625</c:v>
                </c:pt>
                <c:pt idx="436">
                  <c:v>-5.1577868727142988</c:v>
                </c:pt>
                <c:pt idx="437">
                  <c:v>-5.1680928531785071</c:v>
                </c:pt>
                <c:pt idx="438">
                  <c:v>-5.178398843488619</c:v>
                </c:pt>
                <c:pt idx="439">
                  <c:v>-5.1887048436443788</c:v>
                </c:pt>
                <c:pt idx="440">
                  <c:v>-5.1990108536455306</c:v>
                </c:pt>
                <c:pt idx="441">
                  <c:v>-5.2093168734918196</c:v>
                </c:pt>
                <c:pt idx="442">
                  <c:v>-5.219622903182989</c:v>
                </c:pt>
                <c:pt idx="443">
                  <c:v>-5.2299289427187841</c:v>
                </c:pt>
                <c:pt idx="444">
                  <c:v>-5.2402349920989488</c:v>
                </c:pt>
                <c:pt idx="445">
                  <c:v>-5.2505410513232276</c:v>
                </c:pt>
                <c:pt idx="446">
                  <c:v>-5.2608471203913645</c:v>
                </c:pt>
                <c:pt idx="447">
                  <c:v>-5.2711531993031047</c:v>
                </c:pt>
                <c:pt idx="448">
                  <c:v>-5.2814592880581914</c:v>
                </c:pt>
                <c:pt idx="449">
                  <c:v>-5.2917653866563699</c:v>
                </c:pt>
                <c:pt idx="450">
                  <c:v>-5.3020714950973842</c:v>
                </c:pt>
                <c:pt idx="451">
                  <c:v>-5.3123776133809786</c:v>
                </c:pt>
                <c:pt idx="452">
                  <c:v>-5.3226837415068973</c:v>
                </c:pt>
                <c:pt idx="453">
                  <c:v>-5.3329898794748845</c:v>
                </c:pt>
                <c:pt idx="454">
                  <c:v>-5.3432960272846852</c:v>
                </c:pt>
                <c:pt idx="455">
                  <c:v>-5.3536021849360438</c:v>
                </c:pt>
                <c:pt idx="456">
                  <c:v>-5.3639083524287043</c:v>
                </c:pt>
                <c:pt idx="457">
                  <c:v>-5.3742145297624111</c:v>
                </c:pt>
                <c:pt idx="458">
                  <c:v>-5.3845207169369083</c:v>
                </c:pt>
                <c:pt idx="459">
                  <c:v>-5.3948269139519409</c:v>
                </c:pt>
                <c:pt idx="460">
                  <c:v>-5.4051331208072533</c:v>
                </c:pt>
                <c:pt idx="461">
                  <c:v>-5.4154393375025895</c:v>
                </c:pt>
                <c:pt idx="462">
                  <c:v>-5.4257455640376939</c:v>
                </c:pt>
                <c:pt idx="463">
                  <c:v>-5.4360518004123115</c:v>
                </c:pt>
                <c:pt idx="464">
                  <c:v>-5.4463580466261856</c:v>
                </c:pt>
                <c:pt idx="465">
                  <c:v>-5.4566643026790613</c:v>
                </c:pt>
                <c:pt idx="466">
                  <c:v>-5.4669705685706838</c:v>
                </c:pt>
                <c:pt idx="467">
                  <c:v>-5.4772768443007962</c:v>
                </c:pt>
                <c:pt idx="468">
                  <c:v>-5.4875831298691438</c:v>
                </c:pt>
                <c:pt idx="469">
                  <c:v>-5.4978894252754706</c:v>
                </c:pt>
                <c:pt idx="470">
                  <c:v>-5.508195730519521</c:v>
                </c:pt>
                <c:pt idx="471">
                  <c:v>-5.5185020456010392</c:v>
                </c:pt>
                <c:pt idx="472">
                  <c:v>-5.5288083705197701</c:v>
                </c:pt>
                <c:pt idx="473">
                  <c:v>-5.5391147052754581</c:v>
                </c:pt>
                <c:pt idx="474">
                  <c:v>-5.5494210498678482</c:v>
                </c:pt>
                <c:pt idx="475">
                  <c:v>-5.5597274042966838</c:v>
                </c:pt>
                <c:pt idx="476">
                  <c:v>-5.5700337685617098</c:v>
                </c:pt>
                <c:pt idx="477">
                  <c:v>-5.5803401426626706</c:v>
                </c:pt>
                <c:pt idx="478">
                  <c:v>-5.5906465265993104</c:v>
                </c:pt>
                <c:pt idx="479">
                  <c:v>-5.6009529203713742</c:v>
                </c:pt>
                <c:pt idx="480">
                  <c:v>-5.6112593239786062</c:v>
                </c:pt>
                <c:pt idx="481">
                  <c:v>-5.6215657374207515</c:v>
                </c:pt>
                <c:pt idx="482">
                  <c:v>-5.6318721606975535</c:v>
                </c:pt>
                <c:pt idx="483">
                  <c:v>-5.6421785938087572</c:v>
                </c:pt>
                <c:pt idx="484">
                  <c:v>-5.6524850367541069</c:v>
                </c:pt>
                <c:pt idx="485">
                  <c:v>-5.6627914895333475</c:v>
                </c:pt>
                <c:pt idx="486">
                  <c:v>-5.6730979521462235</c:v>
                </c:pt>
                <c:pt idx="487">
                  <c:v>-5.6834044245924789</c:v>
                </c:pt>
                <c:pt idx="488">
                  <c:v>-5.6937109068718579</c:v>
                </c:pt>
                <c:pt idx="489">
                  <c:v>-5.7040173989841056</c:v>
                </c:pt>
                <c:pt idx="490">
                  <c:v>-5.7143239009289672</c:v>
                </c:pt>
                <c:pt idx="491">
                  <c:v>-5.724630412706186</c:v>
                </c:pt>
                <c:pt idx="492">
                  <c:v>-5.734936934315507</c:v>
                </c:pt>
                <c:pt idx="493">
                  <c:v>-5.7452434657566744</c:v>
                </c:pt>
                <c:pt idx="494">
                  <c:v>-5.7555500070294334</c:v>
                </c:pt>
                <c:pt idx="495">
                  <c:v>-5.7658565581335282</c:v>
                </c:pt>
                <c:pt idx="496">
                  <c:v>-5.7761631190687028</c:v>
                </c:pt>
                <c:pt idx="497">
                  <c:v>-5.7864696898347026</c:v>
                </c:pt>
                <c:pt idx="498">
                  <c:v>-5.7967762704312715</c:v>
                </c:pt>
                <c:pt idx="499">
                  <c:v>-5.8070828608581539</c:v>
                </c:pt>
                <c:pt idx="500">
                  <c:v>-5.8173894611150949</c:v>
                </c:pt>
                <c:pt idx="501">
                  <c:v>-5.8276960712018386</c:v>
                </c:pt>
                <c:pt idx="502">
                  <c:v>-5.8380026911181302</c:v>
                </c:pt>
                <c:pt idx="503">
                  <c:v>-5.8483093208637138</c:v>
                </c:pt>
                <c:pt idx="504">
                  <c:v>-5.8586159604383337</c:v>
                </c:pt>
                <c:pt idx="505">
                  <c:v>-5.8689226098417349</c:v>
                </c:pt>
                <c:pt idx="506">
                  <c:v>-5.8792292690736616</c:v>
                </c:pt>
                <c:pt idx="507">
                  <c:v>-5.889535938133859</c:v>
                </c:pt>
                <c:pt idx="508">
                  <c:v>-5.8998426170220712</c:v>
                </c:pt>
                <c:pt idx="509">
                  <c:v>-5.9101493057380425</c:v>
                </c:pt>
                <c:pt idx="510">
                  <c:v>-5.920456004281518</c:v>
                </c:pt>
                <c:pt idx="511">
                  <c:v>-5.9307627126522418</c:v>
                </c:pt>
                <c:pt idx="512">
                  <c:v>-5.941069430849959</c:v>
                </c:pt>
                <c:pt idx="513">
                  <c:v>-5.9513761588744138</c:v>
                </c:pt>
                <c:pt idx="514">
                  <c:v>-5.9616828967253515</c:v>
                </c:pt>
                <c:pt idx="515">
                  <c:v>-5.971989644402516</c:v>
                </c:pt>
                <c:pt idx="516">
                  <c:v>-5.9822964019056517</c:v>
                </c:pt>
                <c:pt idx="517">
                  <c:v>-5.9926031692345036</c:v>
                </c:pt>
                <c:pt idx="518">
                  <c:v>-6.002909946388816</c:v>
                </c:pt>
                <c:pt idx="519">
                  <c:v>-6.013216733368334</c:v>
                </c:pt>
                <c:pt idx="520">
                  <c:v>-6.0235235301728016</c:v>
                </c:pt>
                <c:pt idx="521">
                  <c:v>-6.0338303368019641</c:v>
                </c:pt>
                <c:pt idx="522">
                  <c:v>-6.0441371532555657</c:v>
                </c:pt>
                <c:pt idx="523">
                  <c:v>-6.0544439795333513</c:v>
                </c:pt>
                <c:pt idx="524">
                  <c:v>-6.0647508156350654</c:v>
                </c:pt>
                <c:pt idx="525">
                  <c:v>-6.0750576615604528</c:v>
                </c:pt>
                <c:pt idx="526">
                  <c:v>-6.0853645173092579</c:v>
                </c:pt>
                <c:pt idx="527">
                  <c:v>-6.0956713828812257</c:v>
                </c:pt>
                <c:pt idx="528">
                  <c:v>-6.1059782582761004</c:v>
                </c:pt>
                <c:pt idx="529">
                  <c:v>-6.1162851434936263</c:v>
                </c:pt>
                <c:pt idx="530">
                  <c:v>-6.1265920385335484</c:v>
                </c:pt>
                <c:pt idx="531">
                  <c:v>-6.1368989433956118</c:v>
                </c:pt>
                <c:pt idx="532">
                  <c:v>-6.1472058580795608</c:v>
                </c:pt>
                <c:pt idx="533">
                  <c:v>-6.1575127825851403</c:v>
                </c:pt>
                <c:pt idx="534">
                  <c:v>-6.1678197169120947</c:v>
                </c:pt>
                <c:pt idx="535">
                  <c:v>-6.1781266610601691</c:v>
                </c:pt>
                <c:pt idx="536">
                  <c:v>-6.1884336150291075</c:v>
                </c:pt>
                <c:pt idx="537">
                  <c:v>-6.1987405788186543</c:v>
                </c:pt>
                <c:pt idx="538">
                  <c:v>-6.2090475524285553</c:v>
                </c:pt>
                <c:pt idx="539">
                  <c:v>-6.2193545358585549</c:v>
                </c:pt>
                <c:pt idx="540">
                  <c:v>-6.2296615291083972</c:v>
                </c:pt>
                <c:pt idx="541">
                  <c:v>-6.2399685321778273</c:v>
                </c:pt>
                <c:pt idx="542">
                  <c:v>-6.2502755450665894</c:v>
                </c:pt>
                <c:pt idx="543">
                  <c:v>-6.2605825677744287</c:v>
                </c:pt>
                <c:pt idx="544">
                  <c:v>-6.2708896003010901</c:v>
                </c:pt>
                <c:pt idx="545">
                  <c:v>-6.2811966426463179</c:v>
                </c:pt>
                <c:pt idx="546">
                  <c:v>-6.2915036948098573</c:v>
                </c:pt>
                <c:pt idx="547">
                  <c:v>-6.3018107567914523</c:v>
                </c:pt>
                <c:pt idx="548">
                  <c:v>-6.3121178285908481</c:v>
                </c:pt>
                <c:pt idx="549">
                  <c:v>-6.322424910207789</c:v>
                </c:pt>
                <c:pt idx="550">
                  <c:v>-6.3327320016420199</c:v>
                </c:pt>
                <c:pt idx="551">
                  <c:v>-6.343039102893286</c:v>
                </c:pt>
                <c:pt idx="552">
                  <c:v>-6.3533462139613315</c:v>
                </c:pt>
                <c:pt idx="553">
                  <c:v>-6.3636533348459015</c:v>
                </c:pt>
                <c:pt idx="554">
                  <c:v>-6.3739604655467401</c:v>
                </c:pt>
                <c:pt idx="555">
                  <c:v>-6.3842676060635926</c:v>
                </c:pt>
                <c:pt idx="556">
                  <c:v>-6.394574756396203</c:v>
                </c:pt>
                <c:pt idx="557">
                  <c:v>-6.4048819165443174</c:v>
                </c:pt>
                <c:pt idx="558">
                  <c:v>-6.4151890865076791</c:v>
                </c:pt>
                <c:pt idx="559">
                  <c:v>-6.425496266286034</c:v>
                </c:pt>
                <c:pt idx="560">
                  <c:v>-6.4358034558791264</c:v>
                </c:pt>
                <c:pt idx="561">
                  <c:v>-6.4461106552867014</c:v>
                </c:pt>
                <c:pt idx="562">
                  <c:v>-6.4564178645085031</c:v>
                </c:pt>
                <c:pt idx="563">
                  <c:v>-6.4667250835442767</c:v>
                </c:pt>
                <c:pt idx="564">
                  <c:v>-6.4770323123937672</c:v>
                </c:pt>
                <c:pt idx="565">
                  <c:v>-6.4873395510567189</c:v>
                </c:pt>
                <c:pt idx="566">
                  <c:v>-6.4976467995328768</c:v>
                </c:pt>
                <c:pt idx="567">
                  <c:v>-6.5079540578219852</c:v>
                </c:pt>
                <c:pt idx="568">
                  <c:v>-6.5182613259237892</c:v>
                </c:pt>
                <c:pt idx="569">
                  <c:v>-6.5285686038380337</c:v>
                </c:pt>
                <c:pt idx="570">
                  <c:v>-6.538875891564464</c:v>
                </c:pt>
                <c:pt idx="571">
                  <c:v>-6.5491831891028243</c:v>
                </c:pt>
                <c:pt idx="572">
                  <c:v>-6.5594904964528595</c:v>
                </c:pt>
                <c:pt idx="573">
                  <c:v>-6.569797813614314</c:v>
                </c:pt>
                <c:pt idx="574">
                  <c:v>-6.5801051405869337</c:v>
                </c:pt>
                <c:pt idx="575">
                  <c:v>-6.5904124773704629</c:v>
                </c:pt>
                <c:pt idx="576">
                  <c:v>-6.6007198239646456</c:v>
                </c:pt>
                <c:pt idx="577">
                  <c:v>-6.6110271803692271</c:v>
                </c:pt>
                <c:pt idx="578">
                  <c:v>-6.6213345465839524</c:v>
                </c:pt>
                <c:pt idx="579">
                  <c:v>-6.6316419226085666</c:v>
                </c:pt>
                <c:pt idx="580">
                  <c:v>-6.6419493084428147</c:v>
                </c:pt>
                <c:pt idx="581">
                  <c:v>-6.6522567040864411</c:v>
                </c:pt>
                <c:pt idx="582">
                  <c:v>-6.6625641095391908</c:v>
                </c:pt>
                <c:pt idx="583">
                  <c:v>-6.6728715248008079</c:v>
                </c:pt>
                <c:pt idx="584">
                  <c:v>-6.6831789498710377</c:v>
                </c:pt>
                <c:pt idx="585">
                  <c:v>-6.6934863847496251</c:v>
                </c:pt>
                <c:pt idx="586">
                  <c:v>-6.7037938294363153</c:v>
                </c:pt>
                <c:pt idx="587">
                  <c:v>-6.7141012839308534</c:v>
                </c:pt>
                <c:pt idx="588">
                  <c:v>-6.7244087482329835</c:v>
                </c:pt>
                <c:pt idx="589">
                  <c:v>-6.7347162223424508</c:v>
                </c:pt>
                <c:pt idx="590">
                  <c:v>-6.7450237062589995</c:v>
                </c:pt>
                <c:pt idx="591">
                  <c:v>-6.7553311999823755</c:v>
                </c:pt>
                <c:pt idx="592">
                  <c:v>-6.7656387035123231</c:v>
                </c:pt>
                <c:pt idx="593">
                  <c:v>-6.7759462168485873</c:v>
                </c:pt>
                <c:pt idx="594">
                  <c:v>-6.7862537399909133</c:v>
                </c:pt>
                <c:pt idx="595">
                  <c:v>-6.7965612729390452</c:v>
                </c:pt>
                <c:pt idx="596">
                  <c:v>-6.8068688156927282</c:v>
                </c:pt>
                <c:pt idx="597">
                  <c:v>-6.8171763682517081</c:v>
                </c:pt>
                <c:pt idx="598">
                  <c:v>-6.8274839306157284</c:v>
                </c:pt>
                <c:pt idx="599">
                  <c:v>-6.8377915027845351</c:v>
                </c:pt>
                <c:pt idx="600">
                  <c:v>-6.8480990847578722</c:v>
                </c:pt>
                <c:pt idx="601">
                  <c:v>-6.858406676535485</c:v>
                </c:pt>
                <c:pt idx="602">
                  <c:v>-6.8687142781171184</c:v>
                </c:pt>
                <c:pt idx="603">
                  <c:v>-6.8790218895025177</c:v>
                </c:pt>
                <c:pt idx="604">
                  <c:v>-6.8893295106914278</c:v>
                </c:pt>
                <c:pt idx="605">
                  <c:v>-6.8996371416835931</c:v>
                </c:pt>
                <c:pt idx="606">
                  <c:v>-6.9099447824787585</c:v>
                </c:pt>
                <c:pt idx="607">
                  <c:v>-6.9202524330766693</c:v>
                </c:pt>
                <c:pt idx="608">
                  <c:v>-6.9305600934770704</c:v>
                </c:pt>
                <c:pt idx="609">
                  <c:v>-6.9408677636797069</c:v>
                </c:pt>
                <c:pt idx="610">
                  <c:v>-6.9511754436843232</c:v>
                </c:pt>
                <c:pt idx="611">
                  <c:v>-6.9614831334906651</c:v>
                </c:pt>
                <c:pt idx="612">
                  <c:v>-6.9717908330984768</c:v>
                </c:pt>
                <c:pt idx="613">
                  <c:v>-6.9820985425075035</c:v>
                </c:pt>
                <c:pt idx="614">
                  <c:v>-6.9924062617174902</c:v>
                </c:pt>
                <c:pt idx="615">
                  <c:v>-7.0027139907281821</c:v>
                </c:pt>
                <c:pt idx="616">
                  <c:v>-7.0130217295393233</c:v>
                </c:pt>
                <c:pt idx="617">
                  <c:v>-7.023329478150659</c:v>
                </c:pt>
                <c:pt idx="618">
                  <c:v>-7.0336372365619351</c:v>
                </c:pt>
                <c:pt idx="619">
                  <c:v>-7.0439450047728958</c:v>
                </c:pt>
                <c:pt idx="620">
                  <c:v>-7.0542527827832862</c:v>
                </c:pt>
                <c:pt idx="621">
                  <c:v>-7.0645605705928514</c:v>
                </c:pt>
                <c:pt idx="622">
                  <c:v>-7.0748683682013365</c:v>
                </c:pt>
                <c:pt idx="623">
                  <c:v>-7.0851761756084857</c:v>
                </c:pt>
                <c:pt idx="624">
                  <c:v>-7.095483992814045</c:v>
                </c:pt>
                <c:pt idx="625">
                  <c:v>-7.1057918198177585</c:v>
                </c:pt>
                <c:pt idx="626">
                  <c:v>-7.1160996566193715</c:v>
                </c:pt>
                <c:pt idx="627">
                  <c:v>-7.1264075032186298</c:v>
                </c:pt>
                <c:pt idx="628">
                  <c:v>-7.1367153596152777</c:v>
                </c:pt>
                <c:pt idx="629">
                  <c:v>-7.1470232258090602</c:v>
                </c:pt>
                <c:pt idx="630">
                  <c:v>-7.1573311017997225</c:v>
                </c:pt>
                <c:pt idx="631">
                  <c:v>-7.1676389875870097</c:v>
                </c:pt>
                <c:pt idx="632">
                  <c:v>-7.1779468831706659</c:v>
                </c:pt>
                <c:pt idx="633">
                  <c:v>-7.1882547885504371</c:v>
                </c:pt>
                <c:pt idx="634">
                  <c:v>-7.1985627037260684</c:v>
                </c:pt>
                <c:pt idx="635">
                  <c:v>-7.2088706286973041</c:v>
                </c:pt>
                <c:pt idx="636">
                  <c:v>-7.2191785634638901</c:v>
                </c:pt>
                <c:pt idx="637">
                  <c:v>-7.2294865080255706</c:v>
                </c:pt>
                <c:pt idx="638">
                  <c:v>-7.2397944623820916</c:v>
                </c:pt>
                <c:pt idx="639">
                  <c:v>-7.2501024265331973</c:v>
                </c:pt>
                <c:pt idx="640">
                  <c:v>-7.2604104004786327</c:v>
                </c:pt>
                <c:pt idx="641">
                  <c:v>-7.2707183842181431</c:v>
                </c:pt>
                <c:pt idx="642">
                  <c:v>-7.2810263777514734</c:v>
                </c:pt>
                <c:pt idx="643">
                  <c:v>-7.2913343810783697</c:v>
                </c:pt>
                <c:pt idx="644">
                  <c:v>-7.3016423941985762</c:v>
                </c:pt>
                <c:pt idx="645">
                  <c:v>-7.3119504171118379</c:v>
                </c:pt>
                <c:pt idx="646">
                  <c:v>-7.3222584498179</c:v>
                </c:pt>
                <c:pt idx="647">
                  <c:v>-7.3325664923165075</c:v>
                </c:pt>
                <c:pt idx="648">
                  <c:v>-7.3428745446074055</c:v>
                </c:pt>
                <c:pt idx="649">
                  <c:v>-7.3531826066903392</c:v>
                </c:pt>
                <c:pt idx="650">
                  <c:v>-7.3634906785650536</c:v>
                </c:pt>
                <c:pt idx="651">
                  <c:v>-7.3737987602312938</c:v>
                </c:pt>
                <c:pt idx="652">
                  <c:v>-7.3841068516888049</c:v>
                </c:pt>
                <c:pt idx="653">
                  <c:v>-7.394414952937332</c:v>
                </c:pt>
                <c:pt idx="654">
                  <c:v>-7.4047230639766202</c:v>
                </c:pt>
                <c:pt idx="655">
                  <c:v>-7.4150311848064145</c:v>
                </c:pt>
                <c:pt idx="656">
                  <c:v>-7.4253393154264602</c:v>
                </c:pt>
                <c:pt idx="657">
                  <c:v>-7.4356474558365022</c:v>
                </c:pt>
                <c:pt idx="658">
                  <c:v>-7.4459556060362857</c:v>
                </c:pt>
                <c:pt idx="659">
                  <c:v>-7.4562637660255557</c:v>
                </c:pt>
                <c:pt idx="660">
                  <c:v>-7.4665719358040574</c:v>
                </c:pt>
                <c:pt idx="661">
                  <c:v>-7.4768801153715367</c:v>
                </c:pt>
                <c:pt idx="662">
                  <c:v>-7.4871883047277379</c:v>
                </c:pt>
                <c:pt idx="663">
                  <c:v>-7.497496503872406</c:v>
                </c:pt>
                <c:pt idx="664">
                  <c:v>-7.5078047128052861</c:v>
                </c:pt>
                <c:pt idx="665">
                  <c:v>-7.5181129315261241</c:v>
                </c:pt>
                <c:pt idx="666">
                  <c:v>-7.5284211600346644</c:v>
                </c:pt>
                <c:pt idx="667">
                  <c:v>-7.5387293983306529</c:v>
                </c:pt>
                <c:pt idx="668">
                  <c:v>-7.5490376464138338</c:v>
                </c:pt>
                <c:pt idx="669">
                  <c:v>-7.559345904283953</c:v>
                </c:pt>
                <c:pt idx="670">
                  <c:v>-7.5696541719407557</c:v>
                </c:pt>
                <c:pt idx="671">
                  <c:v>-7.5799624493839861</c:v>
                </c:pt>
                <c:pt idx="672">
                  <c:v>-7.5902707366133901</c:v>
                </c:pt>
                <c:pt idx="673">
                  <c:v>-7.6005790336287129</c:v>
                </c:pt>
                <c:pt idx="674">
                  <c:v>-7.6108873404296995</c:v>
                </c:pt>
                <c:pt idx="675">
                  <c:v>-7.621195657016095</c:v>
                </c:pt>
                <c:pt idx="676">
                  <c:v>-7.6315039833876455</c:v>
                </c:pt>
                <c:pt idx="677">
                  <c:v>-7.641812319544095</c:v>
                </c:pt>
                <c:pt idx="678">
                  <c:v>-7.6521206654851888</c:v>
                </c:pt>
                <c:pt idx="679">
                  <c:v>-7.6624290212106727</c:v>
                </c:pt>
                <c:pt idx="680">
                  <c:v>-7.6727373867202919</c:v>
                </c:pt>
                <c:pt idx="681">
                  <c:v>-7.6830457620137906</c:v>
                </c:pt>
                <c:pt idx="682">
                  <c:v>-7.6933541470909148</c:v>
                </c:pt>
                <c:pt idx="683">
                  <c:v>-7.7036625419514095</c:v>
                </c:pt>
                <c:pt idx="684">
                  <c:v>-7.7139709465950208</c:v>
                </c:pt>
                <c:pt idx="685">
                  <c:v>-7.7242793610214928</c:v>
                </c:pt>
                <c:pt idx="686">
                  <c:v>-7.7345877852305707</c:v>
                </c:pt>
                <c:pt idx="687">
                  <c:v>-7.7448962192220003</c:v>
                </c:pt>
                <c:pt idx="688">
                  <c:v>-7.7552046629955269</c:v>
                </c:pt>
                <c:pt idx="689">
                  <c:v>-7.7655131165508955</c:v>
                </c:pt>
                <c:pt idx="690">
                  <c:v>-7.7758215798878512</c:v>
                </c:pt>
                <c:pt idx="691">
                  <c:v>-7.786130053006139</c:v>
                </c:pt>
                <c:pt idx="692">
                  <c:v>-7.7964385359055042</c:v>
                </c:pt>
                <c:pt idx="693">
                  <c:v>-7.8067470285856926</c:v>
                </c:pt>
                <c:pt idx="694">
                  <c:v>-7.8170555310464485</c:v>
                </c:pt>
                <c:pt idx="695">
                  <c:v>-7.8273640432875178</c:v>
                </c:pt>
                <c:pt idx="696">
                  <c:v>-7.8376725653086456</c:v>
                </c:pt>
                <c:pt idx="697">
                  <c:v>-7.847981097109578</c:v>
                </c:pt>
                <c:pt idx="698">
                  <c:v>-7.8582896386900591</c:v>
                </c:pt>
                <c:pt idx="699">
                  <c:v>-7.868598190049835</c:v>
                </c:pt>
                <c:pt idx="700">
                  <c:v>-7.8789067511886506</c:v>
                </c:pt>
                <c:pt idx="701">
                  <c:v>-7.8892153221062511</c:v>
                </c:pt>
                <c:pt idx="702">
                  <c:v>-7.8995239028023816</c:v>
                </c:pt>
                <c:pt idx="703">
                  <c:v>-7.9098324932767872</c:v>
                </c:pt>
                <c:pt idx="704">
                  <c:v>-7.9201410935292138</c:v>
                </c:pt>
                <c:pt idx="705">
                  <c:v>-7.9304497035594066</c:v>
                </c:pt>
                <c:pt idx="706">
                  <c:v>-7.9407583233671106</c:v>
                </c:pt>
                <c:pt idx="707">
                  <c:v>-7.951066952952071</c:v>
                </c:pt>
                <c:pt idx="708">
                  <c:v>-7.9613755923140337</c:v>
                </c:pt>
                <c:pt idx="709">
                  <c:v>-7.9716842414527429</c:v>
                </c:pt>
                <c:pt idx="710">
                  <c:v>-7.9819929003679446</c:v>
                </c:pt>
                <c:pt idx="711">
                  <c:v>-7.9923015690593848</c:v>
                </c:pt>
                <c:pt idx="712">
                  <c:v>-8.0026102475268086</c:v>
                </c:pt>
                <c:pt idx="713">
                  <c:v>-8.0129189357699602</c:v>
                </c:pt>
                <c:pt idx="714">
                  <c:v>-8.0232276337885846</c:v>
                </c:pt>
                <c:pt idx="715">
                  <c:v>-8.0335363415824297</c:v>
                </c:pt>
                <c:pt idx="716">
                  <c:v>-8.0438450591512378</c:v>
                </c:pt>
                <c:pt idx="717">
                  <c:v>-8.0541537864947568</c:v>
                </c:pt>
                <c:pt idx="718">
                  <c:v>-8.0644625236127307</c:v>
                </c:pt>
                <c:pt idx="719">
                  <c:v>-8.074771270504904</c:v>
                </c:pt>
                <c:pt idx="720">
                  <c:v>-8.0850800271710241</c:v>
                </c:pt>
                <c:pt idx="721">
                  <c:v>-8.0953887936108355</c:v>
                </c:pt>
                <c:pt idx="722">
                  <c:v>-8.1056975698240823</c:v>
                </c:pt>
                <c:pt idx="723">
                  <c:v>-8.1160063558105122</c:v>
                </c:pt>
                <c:pt idx="724">
                  <c:v>-8.1263151515698677</c:v>
                </c:pt>
                <c:pt idx="725">
                  <c:v>-8.1366239571018966</c:v>
                </c:pt>
                <c:pt idx="726">
                  <c:v>-8.1469327724063429</c:v>
                </c:pt>
                <c:pt idx="727">
                  <c:v>-8.1572415974829529</c:v>
                </c:pt>
                <c:pt idx="728">
                  <c:v>-8.1675504323314705</c:v>
                </c:pt>
                <c:pt idx="729">
                  <c:v>-8.1778592769516436</c:v>
                </c:pt>
                <c:pt idx="730">
                  <c:v>-8.1881681313432146</c:v>
                </c:pt>
                <c:pt idx="731">
                  <c:v>-8.1984769955059313</c:v>
                </c:pt>
                <c:pt idx="732">
                  <c:v>-8.2087858694395379</c:v>
                </c:pt>
                <c:pt idx="733">
                  <c:v>-8.2190947531437804</c:v>
                </c:pt>
                <c:pt idx="734">
                  <c:v>-8.2294036466184028</c:v>
                </c:pt>
                <c:pt idx="735">
                  <c:v>-8.2397125498631514</c:v>
                </c:pt>
                <c:pt idx="736">
                  <c:v>-8.2500214628777719</c:v>
                </c:pt>
                <c:pt idx="737">
                  <c:v>-8.2603303856620105</c:v>
                </c:pt>
                <c:pt idx="738">
                  <c:v>-8.2706393182156113</c:v>
                </c:pt>
                <c:pt idx="739">
                  <c:v>-8.2809482605383202</c:v>
                </c:pt>
                <c:pt idx="740">
                  <c:v>-8.2912572126298816</c:v>
                </c:pt>
                <c:pt idx="741">
                  <c:v>-8.3015661744900413</c:v>
                </c:pt>
                <c:pt idx="742">
                  <c:v>-8.3118751461185454</c:v>
                </c:pt>
                <c:pt idx="743">
                  <c:v>-8.3221841275151398</c:v>
                </c:pt>
                <c:pt idx="744">
                  <c:v>-8.3324931186795688</c:v>
                </c:pt>
                <c:pt idx="745">
                  <c:v>-8.3428021196115782</c:v>
                </c:pt>
                <c:pt idx="746">
                  <c:v>-8.3531111303109142</c:v>
                </c:pt>
                <c:pt idx="747">
                  <c:v>-8.3634201507773209</c:v>
                </c:pt>
                <c:pt idx="748">
                  <c:v>-8.3737291810105443</c:v>
                </c:pt>
                <c:pt idx="749">
                  <c:v>-8.3840382210103304</c:v>
                </c:pt>
                <c:pt idx="750">
                  <c:v>-8.3943472707764233</c:v>
                </c:pt>
                <c:pt idx="751">
                  <c:v>-8.4046563303085691</c:v>
                </c:pt>
                <c:pt idx="752">
                  <c:v>-8.4149653996065137</c:v>
                </c:pt>
                <c:pt idx="753">
                  <c:v>-8.4252744786700031</c:v>
                </c:pt>
                <c:pt idx="754">
                  <c:v>-8.4355835674987816</c:v>
                </c:pt>
                <c:pt idx="755">
                  <c:v>-8.445892666092595</c:v>
                </c:pt>
                <c:pt idx="756">
                  <c:v>-8.4562017744511895</c:v>
                </c:pt>
                <c:pt idx="757">
                  <c:v>-8.4665108925743091</c:v>
                </c:pt>
                <c:pt idx="758">
                  <c:v>-8.4768200204616999</c:v>
                </c:pt>
                <c:pt idx="759">
                  <c:v>-8.4871291581131079</c:v>
                </c:pt>
                <c:pt idx="760">
                  <c:v>-8.4974383055282772</c:v>
                </c:pt>
                <c:pt idx="761">
                  <c:v>-8.5077474627069556</c:v>
                </c:pt>
                <c:pt idx="762">
                  <c:v>-8.5180566296488873</c:v>
                </c:pt>
                <c:pt idx="763">
                  <c:v>-8.5283658063538166</c:v>
                </c:pt>
                <c:pt idx="764">
                  <c:v>-8.5386749928214911</c:v>
                </c:pt>
                <c:pt idx="765">
                  <c:v>-8.5489841890516551</c:v>
                </c:pt>
                <c:pt idx="766">
                  <c:v>-8.5592933950440546</c:v>
                </c:pt>
                <c:pt idx="767">
                  <c:v>-8.5696026107984355</c:v>
                </c:pt>
                <c:pt idx="768">
                  <c:v>-8.5799118363145421</c:v>
                </c:pt>
                <c:pt idx="769">
                  <c:v>-8.5902210715921203</c:v>
                </c:pt>
                <c:pt idx="770">
                  <c:v>-8.6005303166309162</c:v>
                </c:pt>
                <c:pt idx="771">
                  <c:v>-8.6108395714306756</c:v>
                </c:pt>
                <c:pt idx="772">
                  <c:v>-8.6211488359911428</c:v>
                </c:pt>
                <c:pt idx="773">
                  <c:v>-8.6314581103120638</c:v>
                </c:pt>
                <c:pt idx="774">
                  <c:v>-8.6417673943931845</c:v>
                </c:pt>
                <c:pt idx="775">
                  <c:v>-8.6520766882342492</c:v>
                </c:pt>
                <c:pt idx="776">
                  <c:v>-8.6623859918350057</c:v>
                </c:pt>
                <c:pt idx="777">
                  <c:v>-8.672695305195198</c:v>
                </c:pt>
                <c:pt idx="778">
                  <c:v>-8.6830046283145723</c:v>
                </c:pt>
                <c:pt idx="779">
                  <c:v>-8.6933139611928727</c:v>
                </c:pt>
                <c:pt idx="780">
                  <c:v>-8.7036233038298469</c:v>
                </c:pt>
                <c:pt idx="781">
                  <c:v>-8.7139326562252393</c:v>
                </c:pt>
                <c:pt idx="782">
                  <c:v>-8.7242420183787956</c:v>
                </c:pt>
                <c:pt idx="783">
                  <c:v>-8.7345513902902603</c:v>
                </c:pt>
                <c:pt idx="784">
                  <c:v>-8.7448607719593809</c:v>
                </c:pt>
                <c:pt idx="785">
                  <c:v>-8.7551701633859018</c:v>
                </c:pt>
                <c:pt idx="786">
                  <c:v>-8.7654795645695689</c:v>
                </c:pt>
                <c:pt idx="787">
                  <c:v>-8.7757889755101282</c:v>
                </c:pt>
                <c:pt idx="788">
                  <c:v>-8.7860983962073238</c:v>
                </c:pt>
                <c:pt idx="789">
                  <c:v>-8.7964078266609036</c:v>
                </c:pt>
                <c:pt idx="790">
                  <c:v>-8.8067172668706117</c:v>
                </c:pt>
                <c:pt idx="791">
                  <c:v>-8.8170267168361942</c:v>
                </c:pt>
                <c:pt idx="792">
                  <c:v>-8.8273361765573952</c:v>
                </c:pt>
                <c:pt idx="793">
                  <c:v>-8.8376456460339625</c:v>
                </c:pt>
                <c:pt idx="794">
                  <c:v>-8.8479551252656403</c:v>
                </c:pt>
                <c:pt idx="795">
                  <c:v>-8.8582646142521746</c:v>
                </c:pt>
                <c:pt idx="796">
                  <c:v>-8.8685741129933113</c:v>
                </c:pt>
                <c:pt idx="797">
                  <c:v>-8.8788836214887965</c:v>
                </c:pt>
                <c:pt idx="798">
                  <c:v>-8.8891931397383743</c:v>
                </c:pt>
                <c:pt idx="799">
                  <c:v>-8.8995026677417908</c:v>
                </c:pt>
                <c:pt idx="800">
                  <c:v>-8.9098122054987918</c:v>
                </c:pt>
                <c:pt idx="801">
                  <c:v>-8.9201217530091235</c:v>
                </c:pt>
                <c:pt idx="802">
                  <c:v>-8.9304313102725317</c:v>
                </c:pt>
                <c:pt idx="803">
                  <c:v>-8.9407408772887607</c:v>
                </c:pt>
                <c:pt idx="804">
                  <c:v>-8.9510504540575582</c:v>
                </c:pt>
                <c:pt idx="805">
                  <c:v>-8.9613600405786684</c:v>
                </c:pt>
                <c:pt idx="806">
                  <c:v>-8.9716696368518374</c:v>
                </c:pt>
                <c:pt idx="807">
                  <c:v>-8.9819792428768093</c:v>
                </c:pt>
                <c:pt idx="808">
                  <c:v>-8.9922888586533318</c:v>
                </c:pt>
                <c:pt idx="809">
                  <c:v>-9.0025984841811493</c:v>
                </c:pt>
                <c:pt idx="810">
                  <c:v>-9.0129081194600076</c:v>
                </c:pt>
                <c:pt idx="811">
                  <c:v>-9.0232177644896527</c:v>
                </c:pt>
                <c:pt idx="812">
                  <c:v>-9.0335274192698307</c:v>
                </c:pt>
                <c:pt idx="813">
                  <c:v>-9.0438370838002875</c:v>
                </c:pt>
                <c:pt idx="814">
                  <c:v>-9.0541467580807673</c:v>
                </c:pt>
                <c:pt idx="815">
                  <c:v>-9.0644564421110179</c:v>
                </c:pt>
                <c:pt idx="816">
                  <c:v>-9.0747661358907834</c:v>
                </c:pt>
                <c:pt idx="817">
                  <c:v>-9.0850758394198099</c:v>
                </c:pt>
                <c:pt idx="818">
                  <c:v>-9.0953855526978433</c:v>
                </c:pt>
                <c:pt idx="819">
                  <c:v>-9.1056952757246279</c:v>
                </c:pt>
                <c:pt idx="820">
                  <c:v>-9.1160050084999114</c:v>
                </c:pt>
                <c:pt idx="821">
                  <c:v>-9.1263147510234379</c:v>
                </c:pt>
                <c:pt idx="822">
                  <c:v>-9.1366245032949536</c:v>
                </c:pt>
                <c:pt idx="823">
                  <c:v>-9.1469342653142043</c:v>
                </c:pt>
                <c:pt idx="824">
                  <c:v>-9.157244037080936</c:v>
                </c:pt>
                <c:pt idx="825">
                  <c:v>-9.1675538185948948</c:v>
                </c:pt>
                <c:pt idx="826">
                  <c:v>-9.1778636098558266</c:v>
                </c:pt>
                <c:pt idx="827">
                  <c:v>-9.1881734108634756</c:v>
                </c:pt>
                <c:pt idx="828">
                  <c:v>-9.1984832216175878</c:v>
                </c:pt>
                <c:pt idx="829">
                  <c:v>-9.2087930421179109</c:v>
                </c:pt>
                <c:pt idx="830">
                  <c:v>-9.2191028723641892</c:v>
                </c:pt>
                <c:pt idx="831">
                  <c:v>-9.2294127123561687</c:v>
                </c:pt>
                <c:pt idx="832">
                  <c:v>-9.2397225620935934</c:v>
                </c:pt>
                <c:pt idx="833">
                  <c:v>-9.2500324215762113</c:v>
                </c:pt>
                <c:pt idx="834">
                  <c:v>-9.2603422908037683</c:v>
                </c:pt>
                <c:pt idx="835">
                  <c:v>-9.2706521697760085</c:v>
                </c:pt>
                <c:pt idx="836">
                  <c:v>-9.280962058492678</c:v>
                </c:pt>
                <c:pt idx="837">
                  <c:v>-9.2912719569535227</c:v>
                </c:pt>
                <c:pt idx="838">
                  <c:v>-9.3015818651582887</c:v>
                </c:pt>
                <c:pt idx="839">
                  <c:v>-9.3118917831067218</c:v>
                </c:pt>
                <c:pt idx="840">
                  <c:v>-9.3222017107985682</c:v>
                </c:pt>
                <c:pt idx="841">
                  <c:v>-9.3325116482335737</c:v>
                </c:pt>
                <c:pt idx="842">
                  <c:v>-9.3428215954114826</c:v>
                </c:pt>
                <c:pt idx="843">
                  <c:v>-9.3531315523320426</c:v>
                </c:pt>
                <c:pt idx="844">
                  <c:v>-9.363441518994998</c:v>
                </c:pt>
                <c:pt idx="845">
                  <c:v>-9.3737514954000947</c:v>
                </c:pt>
                <c:pt idx="846">
                  <c:v>-9.3840614815470804</c:v>
                </c:pt>
                <c:pt idx="847">
                  <c:v>-9.3943714774356994</c:v>
                </c:pt>
                <c:pt idx="848">
                  <c:v>-9.4046814830656977</c:v>
                </c:pt>
                <c:pt idx="849">
                  <c:v>-9.4149914984368195</c:v>
                </c:pt>
                <c:pt idx="850">
                  <c:v>-9.4253015235488125</c:v>
                </c:pt>
                <c:pt idx="851">
                  <c:v>-9.4356115584014226</c:v>
                </c:pt>
                <c:pt idx="852">
                  <c:v>-9.4459216029943942</c:v>
                </c:pt>
                <c:pt idx="853">
                  <c:v>-9.4562316573274749</c:v>
                </c:pt>
                <c:pt idx="854">
                  <c:v>-9.4665417214004091</c:v>
                </c:pt>
                <c:pt idx="855">
                  <c:v>-9.4768517952129443</c:v>
                </c:pt>
                <c:pt idx="856">
                  <c:v>-9.4871618787648249</c:v>
                </c:pt>
                <c:pt idx="857">
                  <c:v>-9.4974719720557967</c:v>
                </c:pt>
                <c:pt idx="858">
                  <c:v>-9.5077820750856059</c:v>
                </c:pt>
                <c:pt idx="859">
                  <c:v>-9.5180921878539984</c:v>
                </c:pt>
                <c:pt idx="860">
                  <c:v>-9.5284023103607201</c:v>
                </c:pt>
                <c:pt idx="861">
                  <c:v>-9.538712442605517</c:v>
                </c:pt>
                <c:pt idx="862">
                  <c:v>-9.5490225845881334</c:v>
                </c:pt>
                <c:pt idx="863">
                  <c:v>-9.5593327363083169</c:v>
                </c:pt>
                <c:pt idx="864">
                  <c:v>-9.5696428977658137</c:v>
                </c:pt>
                <c:pt idx="865">
                  <c:v>-9.5799530689603678</c:v>
                </c:pt>
                <c:pt idx="866">
                  <c:v>-9.5902632498917271</c:v>
                </c:pt>
                <c:pt idx="867">
                  <c:v>-9.6005734405596357</c:v>
                </c:pt>
                <c:pt idx="868">
                  <c:v>-9.6108836409638414</c:v>
                </c:pt>
                <c:pt idx="869">
                  <c:v>-9.6211938511040884</c:v>
                </c:pt>
                <c:pt idx="870">
                  <c:v>-9.6315040709801227</c:v>
                </c:pt>
                <c:pt idx="871">
                  <c:v>-9.6418143005916903</c:v>
                </c:pt>
                <c:pt idx="872">
                  <c:v>-9.6521245399385389</c:v>
                </c:pt>
                <c:pt idx="873">
                  <c:v>-9.6624347890204128</c:v>
                </c:pt>
                <c:pt idx="874">
                  <c:v>-9.6727450478370578</c:v>
                </c:pt>
                <c:pt idx="875">
                  <c:v>-9.68305531638822</c:v>
                </c:pt>
                <c:pt idx="876">
                  <c:v>-9.6933655946736454</c:v>
                </c:pt>
                <c:pt idx="877">
                  <c:v>-9.70367588269308</c:v>
                </c:pt>
                <c:pt idx="878">
                  <c:v>-9.7139861804462697</c:v>
                </c:pt>
                <c:pt idx="879">
                  <c:v>-9.7242964879329588</c:v>
                </c:pt>
                <c:pt idx="880">
                  <c:v>-9.7346068051528949</c:v>
                </c:pt>
                <c:pt idx="881">
                  <c:v>-9.7449171321058241</c:v>
                </c:pt>
                <c:pt idx="882">
                  <c:v>-9.7552274687914924</c:v>
                </c:pt>
                <c:pt idx="883">
                  <c:v>-9.7655378152096457</c:v>
                </c:pt>
                <c:pt idx="884">
                  <c:v>-9.7758481713600283</c:v>
                </c:pt>
                <c:pt idx="885">
                  <c:v>-9.7861585372423878</c:v>
                </c:pt>
                <c:pt idx="886">
                  <c:v>-9.7964689128564704</c:v>
                </c:pt>
                <c:pt idx="887">
                  <c:v>-9.8067792982020201</c:v>
                </c:pt>
                <c:pt idx="888">
                  <c:v>-9.8170896932787848</c:v>
                </c:pt>
                <c:pt idx="889">
                  <c:v>-9.8274000980865086</c:v>
                </c:pt>
                <c:pt idx="890">
                  <c:v>-9.8377105126249393</c:v>
                </c:pt>
                <c:pt idx="891">
                  <c:v>-9.848020936893823</c:v>
                </c:pt>
                <c:pt idx="892">
                  <c:v>-9.8583313708929037</c:v>
                </c:pt>
                <c:pt idx="893">
                  <c:v>-9.8686418146219292</c:v>
                </c:pt>
                <c:pt idx="894">
                  <c:v>-9.8789522680806439</c:v>
                </c:pt>
                <c:pt idx="895">
                  <c:v>-9.8892627312687953</c:v>
                </c:pt>
                <c:pt idx="896">
                  <c:v>-9.8995732041861277</c:v>
                </c:pt>
                <c:pt idx="897">
                  <c:v>-9.909883686832389</c:v>
                </c:pt>
                <c:pt idx="898">
                  <c:v>-9.9201941792073232</c:v>
                </c:pt>
                <c:pt idx="899">
                  <c:v>-9.9305046813106781</c:v>
                </c:pt>
                <c:pt idx="900">
                  <c:v>-9.9408151931421997</c:v>
                </c:pt>
                <c:pt idx="901">
                  <c:v>-9.9511257147016323</c:v>
                </c:pt>
                <c:pt idx="902">
                  <c:v>-9.9614362459887236</c:v>
                </c:pt>
                <c:pt idx="903">
                  <c:v>-9.9717467870032177</c:v>
                </c:pt>
                <c:pt idx="904">
                  <c:v>-9.9820573377448625</c:v>
                </c:pt>
                <c:pt idx="905">
                  <c:v>-9.9923678982134021</c:v>
                </c:pt>
                <c:pt idx="906">
                  <c:v>-10.002678468408584</c:v>
                </c:pt>
                <c:pt idx="907">
                  <c:v>-10.012989048330155</c:v>
                </c:pt>
                <c:pt idx="908">
                  <c:v>-10.023299637977859</c:v>
                </c:pt>
                <c:pt idx="909">
                  <c:v>-10.033610237351443</c:v>
                </c:pt>
                <c:pt idx="910">
                  <c:v>-10.043920846450654</c:v>
                </c:pt>
                <c:pt idx="911">
                  <c:v>-10.054231465275237</c:v>
                </c:pt>
                <c:pt idx="912">
                  <c:v>-10.064542093824937</c:v>
                </c:pt>
                <c:pt idx="913">
                  <c:v>-10.074852732099501</c:v>
                </c:pt>
                <c:pt idx="914">
                  <c:v>-10.085163380098676</c:v>
                </c:pt>
                <c:pt idx="915">
                  <c:v>-10.095474037822207</c:v>
                </c:pt>
                <c:pt idx="916">
                  <c:v>-10.105784705269841</c:v>
                </c:pt>
                <c:pt idx="917">
                  <c:v>-10.116095382441323</c:v>
                </c:pt>
                <c:pt idx="918">
                  <c:v>-10.126406069336399</c:v>
                </c:pt>
                <c:pt idx="919">
                  <c:v>-10.136716765954816</c:v>
                </c:pt>
                <c:pt idx="920">
                  <c:v>-10.147027472296319</c:v>
                </c:pt>
                <c:pt idx="921">
                  <c:v>-10.157338188360654</c:v>
                </c:pt>
                <c:pt idx="922">
                  <c:v>-10.167648914147568</c:v>
                </c:pt>
                <c:pt idx="923">
                  <c:v>-10.177959649656808</c:v>
                </c:pt>
                <c:pt idx="924">
                  <c:v>-10.188270394888118</c:v>
                </c:pt>
                <c:pt idx="925">
                  <c:v>-10.198581149841244</c:v>
                </c:pt>
                <c:pt idx="926">
                  <c:v>-10.208891914515934</c:v>
                </c:pt>
                <c:pt idx="927">
                  <c:v>-10.219202688911933</c:v>
                </c:pt>
                <c:pt idx="928">
                  <c:v>-10.229513473028987</c:v>
                </c:pt>
                <c:pt idx="929">
                  <c:v>-10.239824266866842</c:v>
                </c:pt>
                <c:pt idx="930">
                  <c:v>-10.250135070425245</c:v>
                </c:pt>
                <c:pt idx="931">
                  <c:v>-10.260445883703941</c:v>
                </c:pt>
                <c:pt idx="932">
                  <c:v>-10.270756706702677</c:v>
                </c:pt>
                <c:pt idx="933">
                  <c:v>-10.281067539421199</c:v>
                </c:pt>
                <c:pt idx="934">
                  <c:v>-10.291378381859253</c:v>
                </c:pt>
                <c:pt idx="935">
                  <c:v>-10.301689234016585</c:v>
                </c:pt>
                <c:pt idx="936">
                  <c:v>-10.312000095892941</c:v>
                </c:pt>
                <c:pt idx="937">
                  <c:v>-10.322310967488066</c:v>
                </c:pt>
                <c:pt idx="938">
                  <c:v>-10.332621848801708</c:v>
                </c:pt>
                <c:pt idx="939">
                  <c:v>-10.342932739833612</c:v>
                </c:pt>
                <c:pt idx="940">
                  <c:v>-10.353243640583525</c:v>
                </c:pt>
                <c:pt idx="941">
                  <c:v>-10.363554551051193</c:v>
                </c:pt>
                <c:pt idx="942">
                  <c:v>-10.37386547123636</c:v>
                </c:pt>
                <c:pt idx="943">
                  <c:v>-10.384176401138776</c:v>
                </c:pt>
                <c:pt idx="944">
                  <c:v>-10.394487340758184</c:v>
                </c:pt>
                <c:pt idx="945">
                  <c:v>-10.404798290094332</c:v>
                </c:pt>
                <c:pt idx="946">
                  <c:v>-10.415109249146965</c:v>
                </c:pt>
                <c:pt idx="947">
                  <c:v>-10.42542021791583</c:v>
                </c:pt>
                <c:pt idx="948">
                  <c:v>-10.435731196400672</c:v>
                </c:pt>
                <c:pt idx="949">
                  <c:v>-10.446042184601239</c:v>
                </c:pt>
                <c:pt idx="950">
                  <c:v>-10.456353182517276</c:v>
                </c:pt>
                <c:pt idx="951">
                  <c:v>-10.46666419014853</c:v>
                </c:pt>
                <c:pt idx="952">
                  <c:v>-10.476975207494744</c:v>
                </c:pt>
                <c:pt idx="953">
                  <c:v>-10.487286234555668</c:v>
                </c:pt>
                <c:pt idx="954">
                  <c:v>-10.497597271331047</c:v>
                </c:pt>
                <c:pt idx="955">
                  <c:v>-10.507908317820627</c:v>
                </c:pt>
                <c:pt idx="956">
                  <c:v>-10.518219374024154</c:v>
                </c:pt>
                <c:pt idx="957">
                  <c:v>-10.528530439941374</c:v>
                </c:pt>
                <c:pt idx="958">
                  <c:v>-10.538841515572035</c:v>
                </c:pt>
                <c:pt idx="959">
                  <c:v>-10.54915260091588</c:v>
                </c:pt>
                <c:pt idx="960">
                  <c:v>-10.559463695972658</c:v>
                </c:pt>
                <c:pt idx="961">
                  <c:v>-10.569774800742115</c:v>
                </c:pt>
                <c:pt idx="962">
                  <c:v>-10.580085915223997</c:v>
                </c:pt>
                <c:pt idx="963">
                  <c:v>-10.590397039418049</c:v>
                </c:pt>
                <c:pt idx="964">
                  <c:v>-10.600708173324017</c:v>
                </c:pt>
                <c:pt idx="965">
                  <c:v>-10.611019316941649</c:v>
                </c:pt>
                <c:pt idx="966">
                  <c:v>-10.62133047027069</c:v>
                </c:pt>
                <c:pt idx="967">
                  <c:v>-10.631641633310887</c:v>
                </c:pt>
                <c:pt idx="968">
                  <c:v>-10.641952806061985</c:v>
                </c:pt>
                <c:pt idx="969">
                  <c:v>-10.652263988523732</c:v>
                </c:pt>
                <c:pt idx="970">
                  <c:v>-10.662575180695873</c:v>
                </c:pt>
                <c:pt idx="971">
                  <c:v>-10.672886382578154</c:v>
                </c:pt>
                <c:pt idx="972">
                  <c:v>-10.683197594170322</c:v>
                </c:pt>
                <c:pt idx="973">
                  <c:v>-10.693508815472123</c:v>
                </c:pt>
                <c:pt idx="974">
                  <c:v>-10.703820046483305</c:v>
                </c:pt>
                <c:pt idx="975">
                  <c:v>-10.71413128720361</c:v>
                </c:pt>
                <c:pt idx="976">
                  <c:v>-10.724442537632788</c:v>
                </c:pt>
                <c:pt idx="977">
                  <c:v>-10.734753797770583</c:v>
                </c:pt>
                <c:pt idx="978">
                  <c:v>-10.745065067616745</c:v>
                </c:pt>
                <c:pt idx="979">
                  <c:v>-10.755376347171016</c:v>
                </c:pt>
                <c:pt idx="980">
                  <c:v>-10.765687636433144</c:v>
                </c:pt>
                <c:pt idx="981">
                  <c:v>-10.775998935402876</c:v>
                </c:pt>
                <c:pt idx="982">
                  <c:v>-10.786310244079958</c:v>
                </c:pt>
                <c:pt idx="983">
                  <c:v>-10.796621562464136</c:v>
                </c:pt>
                <c:pt idx="984">
                  <c:v>-10.806932890555155</c:v>
                </c:pt>
                <c:pt idx="985">
                  <c:v>-10.817244228352763</c:v>
                </c:pt>
                <c:pt idx="986">
                  <c:v>-10.827555575856705</c:v>
                </c:pt>
                <c:pt idx="987">
                  <c:v>-10.837866933066728</c:v>
                </c:pt>
                <c:pt idx="988">
                  <c:v>-10.848178299982578</c:v>
                </c:pt>
                <c:pt idx="989">
                  <c:v>-10.858489676604002</c:v>
                </c:pt>
                <c:pt idx="990">
                  <c:v>-10.868801062930746</c:v>
                </c:pt>
                <c:pt idx="991">
                  <c:v>-10.879112458962558</c:v>
                </c:pt>
                <c:pt idx="992">
                  <c:v>-10.889423864699181</c:v>
                </c:pt>
                <c:pt idx="993">
                  <c:v>-10.899735280140362</c:v>
                </c:pt>
                <c:pt idx="994">
                  <c:v>-10.910046705285851</c:v>
                </c:pt>
                <c:pt idx="995">
                  <c:v>-10.92035814013539</c:v>
                </c:pt>
                <c:pt idx="996">
                  <c:v>-10.930669584688728</c:v>
                </c:pt>
                <c:pt idx="997">
                  <c:v>-10.940981038945608</c:v>
                </c:pt>
                <c:pt idx="998">
                  <c:v>-10.95129250290578</c:v>
                </c:pt>
                <c:pt idx="999">
                  <c:v>-10.961603976568989</c:v>
                </c:pt>
                <c:pt idx="1000">
                  <c:v>-10.971915459934982</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100.55190764607381</c:v>
                </c:pt>
                <c:pt idx="1">
                  <c:v>100.92582593540088</c:v>
                </c:pt>
                <c:pt idx="2">
                  <c:v>101.2992238773755</c:v>
                </c:pt>
                <c:pt idx="3">
                  <c:v>101.67210329534501</c:v>
                </c:pt>
                <c:pt idx="4">
                  <c:v>102.04446600350735</c:v>
                </c:pt>
                <c:pt idx="5">
                  <c:v>102.41631380697338</c:v>
                </c:pt>
                <c:pt idx="6">
                  <c:v>102.78764850182868</c:v>
                </c:pt>
                <c:pt idx="7">
                  <c:v>103.15847187519493</c:v>
                </c:pt>
                <c:pt idx="8">
                  <c:v>103.52878570529062</c:v>
                </c:pt>
                <c:pt idx="9">
                  <c:v>103.89859176149129</c:v>
                </c:pt>
                <c:pt idx="10">
                  <c:v>104.26789180438936</c:v>
                </c:pt>
                <c:pt idx="11">
                  <c:v>104.63668758355028</c:v>
                </c:pt>
                <c:pt idx="12">
                  <c:v>105.00498083532554</c:v>
                </c:pt>
                <c:pt idx="13">
                  <c:v>105.37277328533068</c:v>
                </c:pt>
                <c:pt idx="14">
                  <c:v>105.74006665086398</c:v>
                </c:pt>
                <c:pt idx="15">
                  <c:v>106.10686264096066</c:v>
                </c:pt>
                <c:pt idx="16">
                  <c:v>106.47316295644663</c:v>
                </c:pt>
                <c:pt idx="17">
                  <c:v>106.83896928999185</c:v>
                </c:pt>
                <c:pt idx="18">
                  <c:v>107.20428332616324</c:v>
                </c:pt>
                <c:pt idx="19">
                  <c:v>107.56910674147709</c:v>
                </c:pt>
                <c:pt idx="20">
                  <c:v>107.93344120445114</c:v>
                </c:pt>
                <c:pt idx="21">
                  <c:v>108.29728837681533</c:v>
                </c:pt>
                <c:pt idx="22">
                  <c:v>108.66064991469433</c:v>
                </c:pt>
                <c:pt idx="23">
                  <c:v>109.02352746744293</c:v>
                </c:pt>
                <c:pt idx="24">
                  <c:v>109.38592267650932</c:v>
                </c:pt>
                <c:pt idx="25">
                  <c:v>109.74783717548654</c:v>
                </c:pt>
                <c:pt idx="26">
                  <c:v>110.10927259016347</c:v>
                </c:pt>
                <c:pt idx="27">
                  <c:v>110.47023053857548</c:v>
                </c:pt>
                <c:pt idx="28">
                  <c:v>110.83071263105455</c:v>
                </c:pt>
                <c:pt idx="29">
                  <c:v>111.19072047027913</c:v>
                </c:pt>
                <c:pt idx="30">
                  <c:v>111.55025565132347</c:v>
                </c:pt>
                <c:pt idx="31">
                  <c:v>111.90931976170663</c:v>
                </c:pt>
                <c:pt idx="32">
                  <c:v>112.26791438144107</c:v>
                </c:pt>
                <c:pt idx="33">
                  <c:v>112.62604108308085</c:v>
                </c:pt>
                <c:pt idx="34">
                  <c:v>112.9837014317694</c:v>
                </c:pt>
                <c:pt idx="35">
                  <c:v>113.34089698528703</c:v>
                </c:pt>
                <c:pt idx="36">
                  <c:v>113.69762929409791</c:v>
                </c:pt>
                <c:pt idx="37">
                  <c:v>114.05389990139675</c:v>
                </c:pt>
                <c:pt idx="38">
                  <c:v>114.40971034315514</c:v>
                </c:pt>
                <c:pt idx="39">
                  <c:v>114.76506214816744</c:v>
                </c:pt>
                <c:pt idx="40">
                  <c:v>115.11995683809639</c:v>
                </c:pt>
                <c:pt idx="41">
                  <c:v>115.47439592751824</c:v>
                </c:pt>
                <c:pt idx="42">
                  <c:v>115.82838092396771</c:v>
                </c:pt>
                <c:pt idx="43">
                  <c:v>116.18191332798239</c:v>
                </c:pt>
                <c:pt idx="44">
                  <c:v>116.53499463314687</c:v>
                </c:pt>
                <c:pt idx="45">
                  <c:v>116.88762632613661</c:v>
                </c:pt>
                <c:pt idx="46">
                  <c:v>117.23980988676135</c:v>
                </c:pt>
                <c:pt idx="47">
                  <c:v>117.59154678800819</c:v>
                </c:pt>
                <c:pt idx="48">
                  <c:v>117.94283849608439</c:v>
                </c:pt>
                <c:pt idx="49">
                  <c:v>118.29368647045979</c:v>
                </c:pt>
                <c:pt idx="50">
                  <c:v>118.64409216390891</c:v>
                </c:pt>
                <c:pt idx="51">
                  <c:v>118.99405702255271</c:v>
                </c:pt>
                <c:pt idx="52">
                  <c:v>119.34358248590006</c:v>
                </c:pt>
                <c:pt idx="53">
                  <c:v>119.69266998688883</c:v>
                </c:pt>
                <c:pt idx="54">
                  <c:v>120.04132095192675</c:v>
                </c:pt>
                <c:pt idx="55">
                  <c:v>120.38953680093181</c:v>
                </c:pt>
                <c:pt idx="56">
                  <c:v>120.73731894737251</c:v>
                </c:pt>
                <c:pt idx="57">
                  <c:v>121.08466879830769</c:v>
                </c:pt>
                <c:pt idx="58">
                  <c:v>121.43158775442605</c:v>
                </c:pt>
                <c:pt idx="59">
                  <c:v>121.77807721008547</c:v>
                </c:pt>
                <c:pt idx="60">
                  <c:v>122.12413855335191</c:v>
                </c:pt>
                <c:pt idx="61">
                  <c:v>122.46977316603805</c:v>
                </c:pt>
                <c:pt idx="62">
                  <c:v>122.81498242374165</c:v>
                </c:pt>
                <c:pt idx="63">
                  <c:v>123.15976769588363</c:v>
                </c:pt>
                <c:pt idx="64">
                  <c:v>123.50413034574579</c:v>
                </c:pt>
                <c:pt idx="65">
                  <c:v>123.84807173050834</c:v>
                </c:pt>
                <c:pt idx="66">
                  <c:v>124.19159320128702</c:v>
                </c:pt>
                <c:pt idx="67">
                  <c:v>124.53469610317006</c:v>
                </c:pt>
                <c:pt idx="68">
                  <c:v>124.87738177525482</c:v>
                </c:pt>
                <c:pt idx="69">
                  <c:v>125.21965155068406</c:v>
                </c:pt>
                <c:pt idx="70">
                  <c:v>125.56150675668209</c:v>
                </c:pt>
                <c:pt idx="71">
                  <c:v>125.90294871459054</c:v>
                </c:pt>
                <c:pt idx="72">
                  <c:v>126.24397873990387</c:v>
                </c:pt>
                <c:pt idx="73">
                  <c:v>126.58459814230467</c:v>
                </c:pt>
                <c:pt idx="74">
                  <c:v>126.92480822569863</c:v>
                </c:pt>
                <c:pt idx="75">
                  <c:v>127.26461028824924</c:v>
                </c:pt>
                <c:pt idx="76">
                  <c:v>127.60400562241234</c:v>
                </c:pt>
                <c:pt idx="77">
                  <c:v>127.94299551497028</c:v>
                </c:pt>
                <c:pt idx="78">
                  <c:v>128.28158124706584</c:v>
                </c:pt>
                <c:pt idx="79">
                  <c:v>128.61976409423602</c:v>
                </c:pt>
                <c:pt idx="80">
                  <c:v>128.9575453264454</c:v>
                </c:pt>
                <c:pt idx="81">
                  <c:v>129.29492620811942</c:v>
                </c:pt>
                <c:pt idx="82">
                  <c:v>129.63190799817727</c:v>
                </c:pt>
                <c:pt idx="83">
                  <c:v>129.96849195006465</c:v>
                </c:pt>
                <c:pt idx="84">
                  <c:v>130.30467931178617</c:v>
                </c:pt>
                <c:pt idx="85">
                  <c:v>130.64047132593768</c:v>
                </c:pt>
                <c:pt idx="86">
                  <c:v>130.97586922973812</c:v>
                </c:pt>
                <c:pt idx="87">
                  <c:v>131.31087425506138</c:v>
                </c:pt>
                <c:pt idx="88">
                  <c:v>131.64548762846778</c:v>
                </c:pt>
                <c:pt idx="89">
                  <c:v>131.97971057123536</c:v>
                </c:pt>
                <c:pt idx="90">
                  <c:v>132.31354429939088</c:v>
                </c:pt>
                <c:pt idx="91">
                  <c:v>132.64699002374076</c:v>
                </c:pt>
                <c:pt idx="92">
                  <c:v>132.98004894990154</c:v>
                </c:pt>
                <c:pt idx="93">
                  <c:v>133.3127222783304</c:v>
                </c:pt>
                <c:pt idx="94">
                  <c:v>133.64501120435517</c:v>
                </c:pt>
                <c:pt idx="95">
                  <c:v>133.97691691820438</c:v>
                </c:pt>
                <c:pt idx="96">
                  <c:v>134.30844060503691</c:v>
                </c:pt>
                <c:pt idx="97">
                  <c:v>134.63958344497152</c:v>
                </c:pt>
                <c:pt idx="98">
                  <c:v>134.97034661311613</c:v>
                </c:pt>
                <c:pt idx="99">
                  <c:v>135.30073127959687</c:v>
                </c:pt>
                <c:pt idx="100">
                  <c:v>135.63073860958696</c:v>
                </c:pt>
                <c:pt idx="101">
                  <c:v>138.91014826655956</c:v>
                </c:pt>
                <c:pt idx="102">
                  <c:v>142.15257024749508</c:v>
                </c:pt>
                <c:pt idx="103">
                  <c:v>145.35912500696966</c:v>
                </c:pt>
                <c:pt idx="104">
                  <c:v>148.53088700021385</c:v>
                </c:pt>
                <c:pt idx="105">
                  <c:v>151.66888724188854</c:v>
                </c:pt>
                <c:pt idx="106">
                  <c:v>154.77411568902434</c:v>
                </c:pt>
                <c:pt idx="107">
                  <c:v>157.84752346250016</c:v>
                </c:pt>
                <c:pt idx="108">
                  <c:v>160.89002492007907</c:v>
                </c:pt>
                <c:pt idx="109">
                  <c:v>163.90249959280561</c:v>
                </c:pt>
                <c:pt idx="110">
                  <c:v>166.88579399548388</c:v>
                </c:pt>
                <c:pt idx="111">
                  <c:v>169.84072332098305</c:v>
                </c:pt>
                <c:pt idx="112">
                  <c:v>172.7680730272441</c:v>
                </c:pt>
                <c:pt idx="113">
                  <c:v>175.66860032507736</c:v>
                </c:pt>
                <c:pt idx="114">
                  <c:v>178.54303557413405</c:v>
                </c:pt>
                <c:pt idx="115">
                  <c:v>181.39208359379913</c:v>
                </c:pt>
                <c:pt idx="116">
                  <c:v>184.21642489517814</c:v>
                </c:pt>
                <c:pt idx="117">
                  <c:v>187.01671683983164</c:v>
                </c:pt>
                <c:pt idx="118">
                  <c:v>189.79359473044127</c:v>
                </c:pt>
                <c:pt idx="119">
                  <c:v>192.54767283816543</c:v>
                </c:pt>
                <c:pt idx="120">
                  <c:v>195.27954537105697</c:v>
                </c:pt>
                <c:pt idx="121">
                  <c:v>197.98978738756392</c:v>
                </c:pt>
                <c:pt idx="122">
                  <c:v>200.67895565881551</c:v>
                </c:pt>
                <c:pt idx="123">
                  <c:v>203.34758948310525</c:v>
                </c:pt>
                <c:pt idx="124">
                  <c:v>205.99621145571791</c:v>
                </c:pt>
                <c:pt idx="125">
                  <c:v>208.62532819700573</c:v>
                </c:pt>
                <c:pt idx="126">
                  <c:v>211.2354310413981</c:v>
                </c:pt>
                <c:pt idx="127">
                  <c:v>213.82699668982721</c:v>
                </c:pt>
                <c:pt idx="128">
                  <c:v>216.40048782786724</c:v>
                </c:pt>
                <c:pt idx="129">
                  <c:v>218.95635371171483</c:v>
                </c:pt>
                <c:pt idx="130">
                  <c:v>221.49503072398349</c:v>
                </c:pt>
                <c:pt idx="131">
                  <c:v>224.01694290114111</c:v>
                </c:pt>
                <c:pt idx="132">
                  <c:v>226.5225024342887</c:v>
                </c:pt>
                <c:pt idx="133">
                  <c:v>229.01211014485756</c:v>
                </c:pt>
                <c:pt idx="134">
                  <c:v>231.48615593668987</c:v>
                </c:pt>
                <c:pt idx="135">
                  <c:v>233.94501922586574</c:v>
                </c:pt>
                <c:pt idx="136">
                  <c:v>236.38906934954386</c:v>
                </c:pt>
                <c:pt idx="137">
                  <c:v>238.8186659549954</c:v>
                </c:pt>
                <c:pt idx="138">
                  <c:v>241.23415936992919</c:v>
                </c:pt>
                <c:pt idx="139">
                  <c:v>243.63589095513089</c:v>
                </c:pt>
                <c:pt idx="140">
                  <c:v>246.02419344036841</c:v>
                </c:pt>
                <c:pt idx="141">
                  <c:v>248.39939124445104</c:v>
                </c:pt>
                <c:pt idx="142">
                  <c:v>250.76180078026889</c:v>
                </c:pt>
                <c:pt idx="143">
                  <c:v>253.11173074558229</c:v>
                </c:pt>
                <c:pt idx="144">
                  <c:v>255.44948240027867</c:v>
                </c:pt>
                <c:pt idx="145">
                  <c:v>257.77534983076373</c:v>
                </c:pt>
                <c:pt idx="146">
                  <c:v>260.08962020210856</c:v>
                </c:pt>
                <c:pt idx="147">
                  <c:v>262.3925739985296</c:v>
                </c:pt>
                <c:pt idx="148">
                  <c:v>264.68448525273726</c:v>
                </c:pt>
                <c:pt idx="149">
                  <c:v>266.96562176465079</c:v>
                </c:pt>
                <c:pt idx="150">
                  <c:v>269.23624530993879</c:v>
                </c:pt>
                <c:pt idx="151">
                  <c:v>271.49661183881085</c:v>
                </c:pt>
                <c:pt idx="152">
                  <c:v>273.7469716654511</c:v>
                </c:pt>
                <c:pt idx="153">
                  <c:v>275.98756964845245</c:v>
                </c:pt>
                <c:pt idx="154">
                  <c:v>278.21864536257988</c:v>
                </c:pt>
                <c:pt idx="155">
                  <c:v>280.4404332621599</c:v>
                </c:pt>
                <c:pt idx="156">
                  <c:v>282.6531628363648</c:v>
                </c:pt>
                <c:pt idx="157">
                  <c:v>284.85705875663081</c:v>
                </c:pt>
                <c:pt idx="158">
                  <c:v>287.05234101642202</c:v>
                </c:pt>
                <c:pt idx="159">
                  <c:v>289.23922506352261</c:v>
                </c:pt>
                <c:pt idx="160">
                  <c:v>291.41792192501254</c:v>
                </c:pt>
                <c:pt idx="161">
                  <c:v>293.58863832505352</c:v>
                </c:pt>
                <c:pt idx="162">
                  <c:v>295.75157679558396</c:v>
                </c:pt>
                <c:pt idx="163">
                  <c:v>297.90693577999173</c:v>
                </c:pt>
                <c:pt idx="164">
                  <c:v>300.05490972980476</c:v>
                </c:pt>
                <c:pt idx="165">
                  <c:v>302.19568919440826</c:v>
                </c:pt>
                <c:pt idx="166">
                  <c:v>304.32946090376629</c:v>
                </c:pt>
                <c:pt idx="167">
                  <c:v>306.45640784409215</c:v>
                </c:pt>
                <c:pt idx="168">
                  <c:v>308.57670932637751</c:v>
                </c:pt>
                <c:pt idx="169">
                  <c:v>310.69054104765479</c:v>
                </c:pt>
                <c:pt idx="170">
                  <c:v>312.7980751448298</c:v>
                </c:pt>
                <c:pt idx="171">
                  <c:v>314.89948024088125</c:v>
                </c:pt>
                <c:pt idx="172">
                  <c:v>316.99492148318387</c:v>
                </c:pt>
                <c:pt idx="173">
                  <c:v>319.08456057366777</c:v>
                </c:pt>
                <c:pt idx="174">
                  <c:v>321.16855579048297</c:v>
                </c:pt>
                <c:pt idx="175">
                  <c:v>323.24706200079106</c:v>
                </c:pt>
                <c:pt idx="176">
                  <c:v>325.32023066426092</c:v>
                </c:pt>
                <c:pt idx="177">
                  <c:v>327.38820982679664</c:v>
                </c:pt>
                <c:pt idx="178">
                  <c:v>329.45114410398259</c:v>
                </c:pt>
                <c:pt idx="179">
                  <c:v>331.50917465368622</c:v>
                </c:pt>
                <c:pt idx="180">
                  <c:v>333.5624391372217</c:v>
                </c:pt>
                <c:pt idx="181">
                  <c:v>335.61107166844795</c:v>
                </c:pt>
                <c:pt idx="182">
                  <c:v>337.65520275015501</c:v>
                </c:pt>
                <c:pt idx="183">
                  <c:v>339.69495919709027</c:v>
                </c:pt>
                <c:pt idx="184">
                  <c:v>341.73046404499468</c:v>
                </c:pt>
                <c:pt idx="185">
                  <c:v>343.76183644506784</c:v>
                </c:pt>
                <c:pt idx="186">
                  <c:v>345.78919154336512</c:v>
                </c:pt>
                <c:pt idx="187">
                  <c:v>347.81264034476243</c:v>
                </c:pt>
                <c:pt idx="188">
                  <c:v>349.83228956131563</c:v>
                </c:pt>
                <c:pt idx="189">
                  <c:v>351.84824144509975</c:v>
                </c:pt>
                <c:pt idx="190">
                  <c:v>353.86059360595482</c:v>
                </c:pt>
                <c:pt idx="191">
                  <c:v>355.86943881499616</c:v>
                </c:pt>
                <c:pt idx="192">
                  <c:v>357.87486479527439</c:v>
                </c:pt>
                <c:pt idx="193">
                  <c:v>359.8769540015976</c:v>
                </c:pt>
                <c:pt idx="194">
                  <c:v>361.87578339224342</c:v>
                </c:pt>
                <c:pt idx="195">
                  <c:v>363.87142419607653</c:v>
                </c:pt>
                <c:pt idx="196">
                  <c:v>365.86394167940858</c:v>
                </c:pt>
                <c:pt idx="197">
                  <c:v>367.85339491774778</c:v>
                </c:pt>
                <c:pt idx="198">
                  <c:v>369.83983657831322</c:v>
                </c:pt>
                <c:pt idx="199">
                  <c:v>371.82331271975636</c:v>
                </c:pt>
                <c:pt idx="200">
                  <c:v>373.80386261585443</c:v>
                </c:pt>
                <c:pt idx="201">
                  <c:v>375.78151860993569</c:v>
                </c:pt>
                <c:pt idx="202">
                  <c:v>377.75630600640295</c:v>
                </c:pt>
                <c:pt idx="203">
                  <c:v>379.72824300490981</c:v>
                </c:pt>
                <c:pt idx="204">
                  <c:v>381.69734068152678</c:v>
                </c:pt>
                <c:pt idx="205">
                  <c:v>383.66360301967751</c:v>
                </c:pt>
                <c:pt idx="206">
                  <c:v>385.62702699183723</c:v>
                </c:pt>
                <c:pt idx="207">
                  <c:v>387.58760269110775</c:v>
                </c:pt>
                <c:pt idx="208">
                  <c:v>389.5453135099761</c:v>
                </c:pt>
                <c:pt idx="209">
                  <c:v>391.5001363619711</c:v>
                </c:pt>
                <c:pt idx="210">
                  <c:v>393.45204194067139</c:v>
                </c:pt>
                <c:pt idx="211">
                  <c:v>395.40099500966107</c:v>
                </c:pt>
                <c:pt idx="212">
                  <c:v>397.34695471659808</c:v>
                </c:pt>
                <c:pt idx="213">
                  <c:v>399.28987492452916</c:v>
                </c:pt>
                <c:pt idx="214">
                  <c:v>401.22970455389628</c:v>
                </c:pt>
                <c:pt idx="215">
                  <c:v>403.16638792925028</c:v>
                </c:pt>
                <c:pt idx="216">
                  <c:v>405.09986512543213</c:v>
                </c:pt>
                <c:pt idx="217">
                  <c:v>407.03007230881553</c:v>
                </c:pt>
                <c:pt idx="218">
                  <c:v>408.9569420700588</c:v>
                </c:pt>
                <c:pt idx="219">
                  <c:v>410.88040374563195</c:v>
                </c:pt>
                <c:pt idx="220">
                  <c:v>412.80038372613285</c:v>
                </c:pt>
                <c:pt idx="221">
                  <c:v>414.71680575006002</c:v>
                </c:pt>
                <c:pt idx="222">
                  <c:v>416.62959118226166</c:v>
                </c:pt>
                <c:pt idx="223">
                  <c:v>418.53865927673064</c:v>
                </c:pt>
                <c:pt idx="224">
                  <c:v>420.4439274237709</c:v>
                </c:pt>
                <c:pt idx="225">
                  <c:v>422.34531138183024</c:v>
                </c:pt>
                <c:pt idx="226">
                  <c:v>424.24272549449256</c:v>
                </c:pt>
                <c:pt idx="227">
                  <c:v>426.13608289325924</c:v>
                </c:pt>
                <c:pt idx="228">
                  <c:v>428.02529568683701</c:v>
                </c:pt>
                <c:pt idx="229">
                  <c:v>429.91027513769893</c:v>
                </c:pt>
                <c:pt idx="230">
                  <c:v>431.79093182670408</c:v>
                </c:pt>
                <c:pt idx="231">
                  <c:v>433.6671758065591</c:v>
                </c:pt>
                <c:pt idx="232">
                  <c:v>435.53891674488517</c:v>
                </c:pt>
                <c:pt idx="233">
                  <c:v>437.40606405762492</c:v>
                </c:pt>
                <c:pt idx="234">
                  <c:v>439.26852703348527</c:v>
                </c:pt>
                <c:pt idx="235">
                  <c:v>441.12621495007136</c:v>
                </c:pt>
                <c:pt idx="236">
                  <c:v>442.97903718232322</c:v>
                </c:pt>
                <c:pt idx="237">
                  <c:v>444.82690330382155</c:v>
                </c:pt>
                <c:pt idx="238">
                  <c:v>446.66972318148697</c:v>
                </c:pt>
                <c:pt idx="239">
                  <c:v>448.50740706415417</c:v>
                </c:pt>
                <c:pt idx="240">
                  <c:v>450.33986566546275</c:v>
                </c:pt>
                <c:pt idx="241">
                  <c:v>452.16701024147</c:v>
                </c:pt>
                <c:pt idx="242">
                  <c:v>453.98875266335421</c:v>
                </c:pt>
                <c:pt idx="243">
                  <c:v>455.8050054855467</c:v>
                </c:pt>
                <c:pt idx="244">
                  <c:v>457.61568200959982</c:v>
                </c:pt>
                <c:pt idx="245">
                  <c:v>459.42069634407113</c:v>
                </c:pt>
                <c:pt idx="246">
                  <c:v>461.21996346067982</c:v>
                </c:pt>
                <c:pt idx="247">
                  <c:v>463.01339924696799</c:v>
                </c:pt>
                <c:pt idx="248">
                  <c:v>464.8009205556794</c:v>
                </c:pt>
                <c:pt idx="249">
                  <c:v>466.58244525104925</c:v>
                </c:pt>
                <c:pt idx="250">
                  <c:v>468.35789225218275</c:v>
                </c:pt>
                <c:pt idx="251">
                  <c:v>470.1271815736838</c:v>
                </c:pt>
                <c:pt idx="252">
                  <c:v>471.89023436368228</c:v>
                </c:pt>
                <c:pt idx="253">
                  <c:v>473.64697293939577</c:v>
                </c:pt>
                <c:pt idx="254">
                  <c:v>475.39732082035067</c:v>
                </c:pt>
                <c:pt idx="255">
                  <c:v>477.14120275937768</c:v>
                </c:pt>
                <c:pt idx="256">
                  <c:v>478.87854477148665</c:v>
                </c:pt>
                <c:pt idx="257">
                  <c:v>480.60927416071979</c:v>
                </c:pt>
                <c:pt idx="258">
                  <c:v>482.33331954507264</c:v>
                </c:pt>
                <c:pt idx="259">
                  <c:v>484.05061087956727</c:v>
                </c:pt>
                <c:pt idx="260">
                  <c:v>485.76107947755565</c:v>
                </c:pt>
                <c:pt idx="261">
                  <c:v>487.46465803032578</c:v>
                </c:pt>
                <c:pt idx="262">
                  <c:v>489.1612806250788</c:v>
                </c:pt>
                <c:pt idx="263">
                  <c:v>490.85088276134047</c:v>
                </c:pt>
                <c:pt idx="264">
                  <c:v>492.53340136586723</c:v>
                </c:pt>
                <c:pt idx="265">
                  <c:v>494.20877480610301</c:v>
                </c:pt>
                <c:pt idx="266">
                  <c:v>495.87694290223982</c:v>
                </c:pt>
                <c:pt idx="267">
                  <c:v>497.53784693793318</c:v>
                </c:pt>
                <c:pt idx="268">
                  <c:v>499.19142966971947</c:v>
                </c:pt>
                <c:pt idx="269">
                  <c:v>500.83763533518135</c:v>
                </c:pt>
                <c:pt idx="270">
                  <c:v>502.47640965990456</c:v>
                </c:pt>
                <c:pt idx="271">
                  <c:v>504.10769986326778</c:v>
                </c:pt>
                <c:pt idx="272">
                  <c:v>505.7314546631053</c:v>
                </c:pt>
                <c:pt idx="273">
                  <c:v>507.34762427928104</c:v>
                </c:pt>
                <c:pt idx="274">
                  <c:v>508.95616043621101</c:v>
                </c:pt>
                <c:pt idx="275">
                  <c:v>510.55701636436942</c:v>
                </c:pt>
                <c:pt idx="276">
                  <c:v>512.15014680081356</c:v>
                </c:pt>
                <c:pt idx="277">
                  <c:v>513.73550798876022</c:v>
                </c:pt>
                <c:pt idx="278">
                  <c:v>515.3130576762469</c:v>
                </c:pt>
                <c:pt idx="279">
                  <c:v>516.88275511390873</c:v>
                </c:pt>
                <c:pt idx="280">
                  <c:v>518.44456105190193</c:v>
                </c:pt>
                <c:pt idx="281">
                  <c:v>519.99843773600367</c:v>
                </c:pt>
                <c:pt idx="282">
                  <c:v>521.54434890291827</c:v>
                </c:pt>
                <c:pt idx="283">
                  <c:v>523.08225977481709</c:v>
                </c:pt>
                <c:pt idx="284">
                  <c:v>524.61213705314094</c:v>
                </c:pt>
                <c:pt idx="285">
                  <c:v>526.13394891169173</c:v>
                </c:pt>
                <c:pt idx="286">
                  <c:v>527.64766498904078</c:v>
                </c:pt>
                <c:pt idx="287">
                  <c:v>529.15325638027878</c:v>
                </c:pt>
                <c:pt idx="288">
                  <c:v>530.65069562813449</c:v>
                </c:pt>
                <c:pt idx="289">
                  <c:v>532.13995671348641</c:v>
                </c:pt>
                <c:pt idx="290">
                  <c:v>533.62101504529244</c:v>
                </c:pt>
                <c:pt idx="291">
                  <c:v>535.09384744996169</c:v>
                </c:pt>
                <c:pt idx="292">
                  <c:v>536.55843216019207</c:v>
                </c:pt>
                <c:pt idx="293">
                  <c:v>538.01474880329749</c:v>
                </c:pt>
                <c:pt idx="294">
                  <c:v>539.46277838904689</c:v>
                </c:pt>
                <c:pt idx="295">
                  <c:v>540.90250329703838</c:v>
                </c:pt>
                <c:pt idx="296">
                  <c:v>542.33390726362984</c:v>
                </c:pt>
                <c:pt idx="297">
                  <c:v>543.75697536844791</c:v>
                </c:pt>
                <c:pt idx="298">
                  <c:v>545.1716940204966</c:v>
                </c:pt>
                <c:pt idx="299">
                  <c:v>546.57805094388664</c:v>
                </c:pt>
                <c:pt idx="300">
                  <c:v>547.97603516320578</c:v>
                </c:pt>
                <c:pt idx="301">
                  <c:v>549.36563698854957</c:v>
                </c:pt>
                <c:pt idx="302">
                  <c:v>550.74684800023317</c:v>
                </c:pt>
                <c:pt idx="303">
                  <c:v>552.1196610332031</c:v>
                </c:pt>
                <c:pt idx="304">
                  <c:v>553.48407016116721</c:v>
                </c:pt>
                <c:pt idx="305">
                  <c:v>554.84007068046242</c:v>
                </c:pt>
                <c:pt idx="306">
                  <c:v>556.18765909367687</c:v>
                </c:pt>
                <c:pt idx="307">
                  <c:v>557.52683309304564</c:v>
                </c:pt>
                <c:pt idx="308">
                  <c:v>558.85759154363632</c:v>
                </c:pt>
                <c:pt idx="309">
                  <c:v>560.17993446634114</c:v>
                </c:pt>
                <c:pt idx="310">
                  <c:v>561.49386302069297</c:v>
                </c:pt>
                <c:pt idx="311">
                  <c:v>562.79937948752104</c:v>
                </c:pt>
                <c:pt idx="312">
                  <c:v>564.09648725146087</c:v>
                </c:pt>
                <c:pt idx="313">
                  <c:v>565.3851907833357</c:v>
                </c:pt>
                <c:pt idx="314">
                  <c:v>566.66549562242267</c:v>
                </c:pt>
                <c:pt idx="315">
                  <c:v>567.93740835861854</c:v>
                </c:pt>
                <c:pt idx="316">
                  <c:v>569.2009366145204</c:v>
                </c:pt>
                <c:pt idx="317">
                  <c:v>570.45608902743265</c:v>
                </c:pt>
                <c:pt idx="318">
                  <c:v>571.70287523131617</c:v>
                </c:pt>
                <c:pt idx="319">
                  <c:v>572.94130583869048</c:v>
                </c:pt>
                <c:pt idx="320">
                  <c:v>574.17139242250278</c:v>
                </c:pt>
                <c:pt idx="321">
                  <c:v>575.39314749797552</c:v>
                </c:pt>
                <c:pt idx="322">
                  <c:v>576.60658450444453</c:v>
                </c:pt>
                <c:pt idx="323">
                  <c:v>577.8117177871984</c:v>
                </c:pt>
                <c:pt idx="324">
                  <c:v>579.00856257933162</c:v>
                </c:pt>
                <c:pt idx="325">
                  <c:v>580.19713498362034</c:v>
                </c:pt>
                <c:pt idx="326">
                  <c:v>581.37745195443279</c:v>
                </c:pt>
                <c:pt idx="327">
                  <c:v>582.54953127968258</c:v>
                </c:pt>
                <c:pt idx="328">
                  <c:v>583.71339156283636</c:v>
                </c:pt>
                <c:pt idx="329">
                  <c:v>584.86905220498295</c:v>
                </c:pt>
                <c:pt idx="330">
                  <c:v>586.01653338697486</c:v>
                </c:pt>
                <c:pt idx="331">
                  <c:v>587.15585605164927</c:v>
                </c:pt>
                <c:pt idx="332">
                  <c:v>588.2870418861371</c:v>
                </c:pt>
                <c:pt idx="333">
                  <c:v>589.41011330426863</c:v>
                </c:pt>
                <c:pt idx="334">
                  <c:v>590.52509342908172</c:v>
                </c:pt>
                <c:pt idx="335">
                  <c:v>591.6320060754415</c:v>
                </c:pt>
                <c:pt idx="336">
                  <c:v>592.73087573277746</c:v>
                </c:pt>
                <c:pt idx="337">
                  <c:v>593.82172754794431</c:v>
                </c:pt>
                <c:pt idx="338">
                  <c:v>594.90458730821342</c:v>
                </c:pt>
                <c:pt idx="339">
                  <c:v>595.97948142440055</c:v>
                </c:pt>
                <c:pt idx="340">
                  <c:v>597.04643691413548</c:v>
                </c:pt>
                <c:pt idx="341">
                  <c:v>598.10548138527884</c:v>
                </c:pt>
                <c:pt idx="342">
                  <c:v>599.15664301949107</c:v>
                </c:pt>
                <c:pt idx="343">
                  <c:v>600.19995055595871</c:v>
                </c:pt>
                <c:pt idx="344">
                  <c:v>601.23543327528228</c:v>
                </c:pt>
                <c:pt idx="345">
                  <c:v>602.26312098352969</c:v>
                </c:pt>
                <c:pt idx="346">
                  <c:v>603.28304399645958</c:v>
                </c:pt>
                <c:pt idx="347">
                  <c:v>604.29523312391814</c:v>
                </c:pt>
                <c:pt idx="348">
                  <c:v>605.29971965441268</c:v>
                </c:pt>
                <c:pt idx="349">
                  <c:v>606.29653533986573</c:v>
                </c:pt>
                <c:pt idx="350">
                  <c:v>607.28571238055156</c:v>
                </c:pt>
                <c:pt idx="351">
                  <c:v>608.26728341021931</c:v>
                </c:pt>
                <c:pt idx="352">
                  <c:v>609.24128148140403</c:v>
                </c:pt>
                <c:pt idx="353">
                  <c:v>610.20774005092846</c:v>
                </c:pt>
                <c:pt idx="354">
                  <c:v>611.16669296559792</c:v>
                </c:pt>
                <c:pt idx="355">
                  <c:v>612.11817444808923</c:v>
                </c:pt>
                <c:pt idx="356">
                  <c:v>613.06221908303644</c:v>
                </c:pt>
                <c:pt idx="357">
                  <c:v>613.9988618033143</c:v>
                </c:pt>
                <c:pt idx="358">
                  <c:v>614.92813787652062</c:v>
                </c:pt>
                <c:pt idx="359">
                  <c:v>615.8500828916591</c:v>
                </c:pt>
                <c:pt idx="360">
                  <c:v>616.76473274602347</c:v>
                </c:pt>
                <c:pt idx="361">
                  <c:v>617.67212363228293</c:v>
                </c:pt>
                <c:pt idx="362">
                  <c:v>618.57229202577116</c:v>
                </c:pt>
                <c:pt idx="363">
                  <c:v>619.46527467197723</c:v>
                </c:pt>
                <c:pt idx="364">
                  <c:v>620.3511085742407</c:v>
                </c:pt>
                <c:pt idx="365">
                  <c:v>621.2298309816498</c:v>
                </c:pt>
                <c:pt idx="366">
                  <c:v>622.10147937714305</c:v>
                </c:pt>
                <c:pt idx="367">
                  <c:v>622.96609146581454</c:v>
                </c:pt>
                <c:pt idx="368">
                  <c:v>623.82370516342178</c:v>
                </c:pt>
                <c:pt idx="369">
                  <c:v>624.67435858509657</c:v>
                </c:pt>
                <c:pt idx="370">
                  <c:v>625.51809003425842</c:v>
                </c:pt>
                <c:pt idx="371">
                  <c:v>626.35493799172878</c:v>
                </c:pt>
                <c:pt idx="372">
                  <c:v>627.18494110504685</c:v>
                </c:pt>
                <c:pt idx="373">
                  <c:v>628.00813817798496</c:v>
                </c:pt>
                <c:pt idx="374">
                  <c:v>628.82456816026331</c:v>
                </c:pt>
                <c:pt idx="375">
                  <c:v>629.63427013746264</c:v>
                </c:pt>
                <c:pt idx="376">
                  <c:v>630.43728332113415</c:v>
                </c:pt>
                <c:pt idx="377">
                  <c:v>631.23364703910465</c:v>
                </c:pt>
                <c:pt idx="378">
                  <c:v>632.0234007259769</c:v>
                </c:pt>
                <c:pt idx="379">
                  <c:v>632.80658391382212</c:v>
                </c:pt>
                <c:pt idx="380">
                  <c:v>633.58323622306534</c:v>
                </c:pt>
                <c:pt idx="381">
                  <c:v>634.35339735355967</c:v>
                </c:pt>
                <c:pt idx="382">
                  <c:v>635.11710707585019</c:v>
                </c:pt>
                <c:pt idx="383">
                  <c:v>635.87440522262432</c:v>
                </c:pt>
                <c:pt idx="384">
                  <c:v>636.62533168034747</c:v>
                </c:pt>
                <c:pt idx="385">
                  <c:v>637.36992638108211</c:v>
                </c:pt>
                <c:pt idx="386">
                  <c:v>638.10822929448909</c:v>
                </c:pt>
                <c:pt idx="387">
                  <c:v>638.84028042000807</c:v>
                </c:pt>
                <c:pt idx="388">
                  <c:v>639.56611977921671</c:v>
                </c:pt>
                <c:pt idx="389">
                  <c:v>640.2857874083652</c:v>
                </c:pt>
                <c:pt idx="390">
                  <c:v>640.99932335108542</c:v>
                </c:pt>
                <c:pt idx="391">
                  <c:v>641.70676765127212</c:v>
                </c:pt>
                <c:pt idx="392">
                  <c:v>641.70676765127212</c:v>
                </c:pt>
                <c:pt idx="393">
                  <c:v>641.70676765127212</c:v>
                </c:pt>
                <c:pt idx="394">
                  <c:v>641.70676765127212</c:v>
                </c:pt>
                <c:pt idx="395">
                  <c:v>641.70676765127212</c:v>
                </c:pt>
                <c:pt idx="396">
                  <c:v>641.70676765127212</c:v>
                </c:pt>
                <c:pt idx="397">
                  <c:v>641.70676765127212</c:v>
                </c:pt>
                <c:pt idx="398">
                  <c:v>641.70676765127212</c:v>
                </c:pt>
                <c:pt idx="399">
                  <c:v>641.70676765127212</c:v>
                </c:pt>
                <c:pt idx="400">
                  <c:v>641.70676765127212</c:v>
                </c:pt>
                <c:pt idx="401">
                  <c:v>641.70676765127212</c:v>
                </c:pt>
                <c:pt idx="402">
                  <c:v>641.70676765127212</c:v>
                </c:pt>
                <c:pt idx="403">
                  <c:v>641.70676765127212</c:v>
                </c:pt>
                <c:pt idx="404">
                  <c:v>641.70676765127212</c:v>
                </c:pt>
                <c:pt idx="405">
                  <c:v>641.70676765127212</c:v>
                </c:pt>
                <c:pt idx="406">
                  <c:v>641.70676765127212</c:v>
                </c:pt>
                <c:pt idx="407">
                  <c:v>641.70676765127212</c:v>
                </c:pt>
                <c:pt idx="408">
                  <c:v>641.70676765127212</c:v>
                </c:pt>
                <c:pt idx="409">
                  <c:v>641.70676765127212</c:v>
                </c:pt>
                <c:pt idx="410">
                  <c:v>641.70676765127212</c:v>
                </c:pt>
                <c:pt idx="411">
                  <c:v>641.70676765127212</c:v>
                </c:pt>
                <c:pt idx="412">
                  <c:v>641.70676765127212</c:v>
                </c:pt>
                <c:pt idx="413">
                  <c:v>641.70676765127212</c:v>
                </c:pt>
                <c:pt idx="414">
                  <c:v>641.70676765127212</c:v>
                </c:pt>
                <c:pt idx="415">
                  <c:v>641.70676765127212</c:v>
                </c:pt>
                <c:pt idx="416">
                  <c:v>641.70676765127212</c:v>
                </c:pt>
                <c:pt idx="417">
                  <c:v>641.70676765127212</c:v>
                </c:pt>
                <c:pt idx="418">
                  <c:v>641.70676765127212</c:v>
                </c:pt>
                <c:pt idx="419">
                  <c:v>641.70676765127212</c:v>
                </c:pt>
                <c:pt idx="420">
                  <c:v>641.70676765127212</c:v>
                </c:pt>
                <c:pt idx="421">
                  <c:v>641.70676765127212</c:v>
                </c:pt>
                <c:pt idx="422">
                  <c:v>641.70676765127212</c:v>
                </c:pt>
                <c:pt idx="423">
                  <c:v>641.70676765127212</c:v>
                </c:pt>
                <c:pt idx="424">
                  <c:v>641.70676765127212</c:v>
                </c:pt>
                <c:pt idx="425">
                  <c:v>641.70676765127212</c:v>
                </c:pt>
                <c:pt idx="426">
                  <c:v>641.70676765127212</c:v>
                </c:pt>
                <c:pt idx="427">
                  <c:v>641.70676765127212</c:v>
                </c:pt>
                <c:pt idx="428">
                  <c:v>641.70676765127212</c:v>
                </c:pt>
                <c:pt idx="429">
                  <c:v>641.70676765127212</c:v>
                </c:pt>
                <c:pt idx="430">
                  <c:v>641.70676765127212</c:v>
                </c:pt>
                <c:pt idx="431">
                  <c:v>641.70676765127212</c:v>
                </c:pt>
                <c:pt idx="432">
                  <c:v>641.70676765127212</c:v>
                </c:pt>
                <c:pt idx="433">
                  <c:v>641.70676765127212</c:v>
                </c:pt>
                <c:pt idx="434">
                  <c:v>641.70676765127212</c:v>
                </c:pt>
                <c:pt idx="435">
                  <c:v>641.70676765127212</c:v>
                </c:pt>
                <c:pt idx="436">
                  <c:v>641.70676765127212</c:v>
                </c:pt>
                <c:pt idx="437">
                  <c:v>641.70676765127212</c:v>
                </c:pt>
                <c:pt idx="438">
                  <c:v>641.70676765127212</c:v>
                </c:pt>
                <c:pt idx="439">
                  <c:v>641.70676765127212</c:v>
                </c:pt>
                <c:pt idx="440">
                  <c:v>641.70676765127212</c:v>
                </c:pt>
                <c:pt idx="441">
                  <c:v>641.70676765127212</c:v>
                </c:pt>
                <c:pt idx="442">
                  <c:v>641.70676765127212</c:v>
                </c:pt>
                <c:pt idx="443">
                  <c:v>641.70676765127212</c:v>
                </c:pt>
                <c:pt idx="444">
                  <c:v>641.70676765127212</c:v>
                </c:pt>
                <c:pt idx="445">
                  <c:v>641.70676765127212</c:v>
                </c:pt>
                <c:pt idx="446">
                  <c:v>641.70676765127212</c:v>
                </c:pt>
                <c:pt idx="447">
                  <c:v>641.70676765127212</c:v>
                </c:pt>
                <c:pt idx="448">
                  <c:v>641.70676765127212</c:v>
                </c:pt>
                <c:pt idx="449">
                  <c:v>641.70676765127212</c:v>
                </c:pt>
                <c:pt idx="450">
                  <c:v>641.70676765127212</c:v>
                </c:pt>
                <c:pt idx="451">
                  <c:v>641.70676765127212</c:v>
                </c:pt>
                <c:pt idx="452">
                  <c:v>641.70676765127212</c:v>
                </c:pt>
                <c:pt idx="453">
                  <c:v>641.70676765127212</c:v>
                </c:pt>
                <c:pt idx="454">
                  <c:v>641.70676765127212</c:v>
                </c:pt>
                <c:pt idx="455">
                  <c:v>641.70676765127212</c:v>
                </c:pt>
                <c:pt idx="456">
                  <c:v>641.70676765127212</c:v>
                </c:pt>
                <c:pt idx="457">
                  <c:v>641.70676765127212</c:v>
                </c:pt>
                <c:pt idx="458">
                  <c:v>641.70676765127212</c:v>
                </c:pt>
                <c:pt idx="459">
                  <c:v>641.70676765127212</c:v>
                </c:pt>
                <c:pt idx="460">
                  <c:v>641.70676765127212</c:v>
                </c:pt>
                <c:pt idx="461">
                  <c:v>641.70676765127212</c:v>
                </c:pt>
                <c:pt idx="462">
                  <c:v>641.70676765127212</c:v>
                </c:pt>
                <c:pt idx="463">
                  <c:v>641.70676765127212</c:v>
                </c:pt>
                <c:pt idx="464">
                  <c:v>641.70676765127212</c:v>
                </c:pt>
                <c:pt idx="465">
                  <c:v>641.70676765127212</c:v>
                </c:pt>
                <c:pt idx="466">
                  <c:v>641.70676765127212</c:v>
                </c:pt>
                <c:pt idx="467">
                  <c:v>641.70676765127212</c:v>
                </c:pt>
                <c:pt idx="468">
                  <c:v>641.70676765127212</c:v>
                </c:pt>
                <c:pt idx="469">
                  <c:v>641.70676765127212</c:v>
                </c:pt>
                <c:pt idx="470">
                  <c:v>641.70676765127212</c:v>
                </c:pt>
                <c:pt idx="471">
                  <c:v>641.70676765127212</c:v>
                </c:pt>
                <c:pt idx="472">
                  <c:v>641.70676765127212</c:v>
                </c:pt>
                <c:pt idx="473">
                  <c:v>641.70676765127212</c:v>
                </c:pt>
                <c:pt idx="474">
                  <c:v>641.70676765127212</c:v>
                </c:pt>
                <c:pt idx="475">
                  <c:v>641.70676765127212</c:v>
                </c:pt>
                <c:pt idx="476">
                  <c:v>641.70676765127212</c:v>
                </c:pt>
                <c:pt idx="477">
                  <c:v>641.70676765127212</c:v>
                </c:pt>
                <c:pt idx="478">
                  <c:v>641.70676765127212</c:v>
                </c:pt>
                <c:pt idx="479">
                  <c:v>641.70676765127212</c:v>
                </c:pt>
                <c:pt idx="480">
                  <c:v>641.70676765127212</c:v>
                </c:pt>
                <c:pt idx="481">
                  <c:v>641.70676765127212</c:v>
                </c:pt>
                <c:pt idx="482">
                  <c:v>641.70676765127212</c:v>
                </c:pt>
                <c:pt idx="483">
                  <c:v>641.70676765127212</c:v>
                </c:pt>
                <c:pt idx="484">
                  <c:v>641.70676765127212</c:v>
                </c:pt>
                <c:pt idx="485">
                  <c:v>641.70676765127212</c:v>
                </c:pt>
                <c:pt idx="486">
                  <c:v>641.70676765127212</c:v>
                </c:pt>
                <c:pt idx="487">
                  <c:v>641.70676765127212</c:v>
                </c:pt>
                <c:pt idx="488">
                  <c:v>641.70676765127212</c:v>
                </c:pt>
                <c:pt idx="489">
                  <c:v>641.70676765127212</c:v>
                </c:pt>
                <c:pt idx="490">
                  <c:v>641.70676765127212</c:v>
                </c:pt>
                <c:pt idx="491">
                  <c:v>641.70676765127212</c:v>
                </c:pt>
                <c:pt idx="492">
                  <c:v>641.70676765127212</c:v>
                </c:pt>
                <c:pt idx="493">
                  <c:v>641.70676765127212</c:v>
                </c:pt>
                <c:pt idx="494">
                  <c:v>641.70676765127212</c:v>
                </c:pt>
                <c:pt idx="495">
                  <c:v>641.70676765127212</c:v>
                </c:pt>
                <c:pt idx="496">
                  <c:v>641.70676765127212</c:v>
                </c:pt>
                <c:pt idx="497">
                  <c:v>641.70676765127212</c:v>
                </c:pt>
                <c:pt idx="498">
                  <c:v>641.70676765127212</c:v>
                </c:pt>
                <c:pt idx="499">
                  <c:v>641.70676765127212</c:v>
                </c:pt>
                <c:pt idx="500">
                  <c:v>641.70676765127212</c:v>
                </c:pt>
                <c:pt idx="501">
                  <c:v>641.70676765127212</c:v>
                </c:pt>
                <c:pt idx="502">
                  <c:v>641.70676765127212</c:v>
                </c:pt>
                <c:pt idx="503">
                  <c:v>641.70676765127212</c:v>
                </c:pt>
                <c:pt idx="504">
                  <c:v>641.70676765127212</c:v>
                </c:pt>
                <c:pt idx="505">
                  <c:v>641.70676765127212</c:v>
                </c:pt>
                <c:pt idx="506">
                  <c:v>641.70676765127212</c:v>
                </c:pt>
                <c:pt idx="507">
                  <c:v>641.70676765127212</c:v>
                </c:pt>
                <c:pt idx="508">
                  <c:v>641.70676765127212</c:v>
                </c:pt>
                <c:pt idx="509">
                  <c:v>641.70676765127212</c:v>
                </c:pt>
                <c:pt idx="510">
                  <c:v>641.70676765127212</c:v>
                </c:pt>
                <c:pt idx="511">
                  <c:v>641.70676765127212</c:v>
                </c:pt>
                <c:pt idx="512">
                  <c:v>641.70676765127212</c:v>
                </c:pt>
                <c:pt idx="513">
                  <c:v>641.70676765127212</c:v>
                </c:pt>
                <c:pt idx="514">
                  <c:v>641.70676765127212</c:v>
                </c:pt>
                <c:pt idx="515">
                  <c:v>641.70676765127212</c:v>
                </c:pt>
                <c:pt idx="516">
                  <c:v>641.70676765127212</c:v>
                </c:pt>
                <c:pt idx="517">
                  <c:v>641.70676765127212</c:v>
                </c:pt>
                <c:pt idx="518">
                  <c:v>641.70676765127212</c:v>
                </c:pt>
                <c:pt idx="519">
                  <c:v>641.70676765127212</c:v>
                </c:pt>
                <c:pt idx="520">
                  <c:v>641.70676765127212</c:v>
                </c:pt>
                <c:pt idx="521">
                  <c:v>641.70676765127212</c:v>
                </c:pt>
                <c:pt idx="522">
                  <c:v>641.70676765127212</c:v>
                </c:pt>
                <c:pt idx="523">
                  <c:v>641.70676765127212</c:v>
                </c:pt>
                <c:pt idx="524">
                  <c:v>641.70676765127212</c:v>
                </c:pt>
                <c:pt idx="525">
                  <c:v>641.70676765127212</c:v>
                </c:pt>
                <c:pt idx="526">
                  <c:v>641.70676765127212</c:v>
                </c:pt>
                <c:pt idx="527">
                  <c:v>641.70676765127212</c:v>
                </c:pt>
                <c:pt idx="528">
                  <c:v>641.70676765127212</c:v>
                </c:pt>
                <c:pt idx="529">
                  <c:v>641.70676765127212</c:v>
                </c:pt>
                <c:pt idx="530">
                  <c:v>641.70676765127212</c:v>
                </c:pt>
                <c:pt idx="531">
                  <c:v>641.70676765127212</c:v>
                </c:pt>
                <c:pt idx="532">
                  <c:v>641.70676765127212</c:v>
                </c:pt>
                <c:pt idx="533">
                  <c:v>641.70676765127212</c:v>
                </c:pt>
                <c:pt idx="534">
                  <c:v>641.70676765127212</c:v>
                </c:pt>
                <c:pt idx="535">
                  <c:v>641.70676765127212</c:v>
                </c:pt>
                <c:pt idx="536">
                  <c:v>641.70676765127212</c:v>
                </c:pt>
                <c:pt idx="537">
                  <c:v>641.70676765127212</c:v>
                </c:pt>
                <c:pt idx="538">
                  <c:v>641.70676765127212</c:v>
                </c:pt>
                <c:pt idx="539">
                  <c:v>641.70676765127212</c:v>
                </c:pt>
                <c:pt idx="540">
                  <c:v>641.70676765127212</c:v>
                </c:pt>
                <c:pt idx="541">
                  <c:v>641.70676765127212</c:v>
                </c:pt>
                <c:pt idx="542">
                  <c:v>641.70676765127212</c:v>
                </c:pt>
                <c:pt idx="543">
                  <c:v>641.70676765127212</c:v>
                </c:pt>
                <c:pt idx="544">
                  <c:v>641.70676765127212</c:v>
                </c:pt>
                <c:pt idx="545">
                  <c:v>641.70676765127212</c:v>
                </c:pt>
                <c:pt idx="546">
                  <c:v>641.70676765127212</c:v>
                </c:pt>
                <c:pt idx="547">
                  <c:v>641.70676765127212</c:v>
                </c:pt>
                <c:pt idx="548">
                  <c:v>641.70676765127212</c:v>
                </c:pt>
                <c:pt idx="549">
                  <c:v>641.70676765127212</c:v>
                </c:pt>
                <c:pt idx="550">
                  <c:v>641.70676765127212</c:v>
                </c:pt>
                <c:pt idx="551">
                  <c:v>641.70676765127212</c:v>
                </c:pt>
                <c:pt idx="552">
                  <c:v>641.70676765127212</c:v>
                </c:pt>
                <c:pt idx="553">
                  <c:v>641.70676765127212</c:v>
                </c:pt>
                <c:pt idx="554">
                  <c:v>641.70676765127212</c:v>
                </c:pt>
                <c:pt idx="555">
                  <c:v>641.70676765127212</c:v>
                </c:pt>
                <c:pt idx="556">
                  <c:v>641.70676765127212</c:v>
                </c:pt>
                <c:pt idx="557">
                  <c:v>641.70676765127212</c:v>
                </c:pt>
                <c:pt idx="558">
                  <c:v>641.70676765127212</c:v>
                </c:pt>
                <c:pt idx="559">
                  <c:v>641.70676765127212</c:v>
                </c:pt>
                <c:pt idx="560">
                  <c:v>641.70676765127212</c:v>
                </c:pt>
                <c:pt idx="561">
                  <c:v>641.70676765127212</c:v>
                </c:pt>
                <c:pt idx="562">
                  <c:v>641.70676765127212</c:v>
                </c:pt>
                <c:pt idx="563">
                  <c:v>641.70676765127212</c:v>
                </c:pt>
                <c:pt idx="564">
                  <c:v>641.70676765127212</c:v>
                </c:pt>
                <c:pt idx="565">
                  <c:v>641.70676765127212</c:v>
                </c:pt>
                <c:pt idx="566">
                  <c:v>641.70676765127212</c:v>
                </c:pt>
                <c:pt idx="567">
                  <c:v>641.70676765127212</c:v>
                </c:pt>
                <c:pt idx="568">
                  <c:v>641.70676765127212</c:v>
                </c:pt>
                <c:pt idx="569">
                  <c:v>641.70676765127212</c:v>
                </c:pt>
                <c:pt idx="570">
                  <c:v>641.70676765127212</c:v>
                </c:pt>
                <c:pt idx="571">
                  <c:v>641.70676765127212</c:v>
                </c:pt>
                <c:pt idx="572">
                  <c:v>641.70676765127212</c:v>
                </c:pt>
                <c:pt idx="573">
                  <c:v>641.70676765127212</c:v>
                </c:pt>
                <c:pt idx="574">
                  <c:v>641.70676765127212</c:v>
                </c:pt>
                <c:pt idx="575">
                  <c:v>641.70676765127212</c:v>
                </c:pt>
                <c:pt idx="576">
                  <c:v>641.70676765127212</c:v>
                </c:pt>
                <c:pt idx="577">
                  <c:v>641.70676765127212</c:v>
                </c:pt>
                <c:pt idx="578">
                  <c:v>641.70676765127212</c:v>
                </c:pt>
                <c:pt idx="579">
                  <c:v>641.70676765127212</c:v>
                </c:pt>
                <c:pt idx="580">
                  <c:v>641.70676765127212</c:v>
                </c:pt>
                <c:pt idx="581">
                  <c:v>641.70676765127212</c:v>
                </c:pt>
                <c:pt idx="582">
                  <c:v>641.70676765127212</c:v>
                </c:pt>
                <c:pt idx="583">
                  <c:v>641.70676765127212</c:v>
                </c:pt>
                <c:pt idx="584">
                  <c:v>641.70676765127212</c:v>
                </c:pt>
                <c:pt idx="585">
                  <c:v>641.70676765127212</c:v>
                </c:pt>
                <c:pt idx="586">
                  <c:v>641.70676765127212</c:v>
                </c:pt>
                <c:pt idx="587">
                  <c:v>641.70676765127212</c:v>
                </c:pt>
                <c:pt idx="588">
                  <c:v>641.70676765127212</c:v>
                </c:pt>
                <c:pt idx="589">
                  <c:v>641.70676765127212</c:v>
                </c:pt>
                <c:pt idx="590">
                  <c:v>641.70676765127212</c:v>
                </c:pt>
                <c:pt idx="591">
                  <c:v>641.70676765127212</c:v>
                </c:pt>
                <c:pt idx="592">
                  <c:v>641.70676765127212</c:v>
                </c:pt>
                <c:pt idx="593">
                  <c:v>641.70676765127212</c:v>
                </c:pt>
                <c:pt idx="594">
                  <c:v>641.70676765127212</c:v>
                </c:pt>
                <c:pt idx="595">
                  <c:v>641.70676765127212</c:v>
                </c:pt>
                <c:pt idx="596">
                  <c:v>641.70676765127212</c:v>
                </c:pt>
                <c:pt idx="597">
                  <c:v>641.70676765127212</c:v>
                </c:pt>
                <c:pt idx="598">
                  <c:v>641.70676765127212</c:v>
                </c:pt>
                <c:pt idx="599">
                  <c:v>641.70676765127212</c:v>
                </c:pt>
                <c:pt idx="600">
                  <c:v>641.70676765127212</c:v>
                </c:pt>
                <c:pt idx="601">
                  <c:v>641.70676765127212</c:v>
                </c:pt>
                <c:pt idx="602">
                  <c:v>641.70676765127212</c:v>
                </c:pt>
                <c:pt idx="603">
                  <c:v>641.70676765127212</c:v>
                </c:pt>
                <c:pt idx="604">
                  <c:v>641.70676765127212</c:v>
                </c:pt>
                <c:pt idx="605">
                  <c:v>641.70676765127212</c:v>
                </c:pt>
                <c:pt idx="606">
                  <c:v>641.70676765127212</c:v>
                </c:pt>
                <c:pt idx="607">
                  <c:v>641.70676765127212</c:v>
                </c:pt>
                <c:pt idx="608">
                  <c:v>641.70676765127212</c:v>
                </c:pt>
                <c:pt idx="609">
                  <c:v>641.70676765127212</c:v>
                </c:pt>
                <c:pt idx="610">
                  <c:v>641.70676765127212</c:v>
                </c:pt>
                <c:pt idx="611">
                  <c:v>641.70676765127212</c:v>
                </c:pt>
                <c:pt idx="612">
                  <c:v>641.70676765127212</c:v>
                </c:pt>
                <c:pt idx="613">
                  <c:v>641.70676765127212</c:v>
                </c:pt>
                <c:pt idx="614">
                  <c:v>641.70676765127212</c:v>
                </c:pt>
                <c:pt idx="615">
                  <c:v>641.70676765127212</c:v>
                </c:pt>
                <c:pt idx="616">
                  <c:v>641.70676765127212</c:v>
                </c:pt>
                <c:pt idx="617">
                  <c:v>641.70676765127212</c:v>
                </c:pt>
                <c:pt idx="618">
                  <c:v>641.70676765127212</c:v>
                </c:pt>
                <c:pt idx="619">
                  <c:v>641.70676765127212</c:v>
                </c:pt>
                <c:pt idx="620">
                  <c:v>641.70676765127212</c:v>
                </c:pt>
                <c:pt idx="621">
                  <c:v>641.70676765127212</c:v>
                </c:pt>
                <c:pt idx="622">
                  <c:v>641.70676765127212</c:v>
                </c:pt>
                <c:pt idx="623">
                  <c:v>641.70676765127212</c:v>
                </c:pt>
                <c:pt idx="624">
                  <c:v>641.70676765127212</c:v>
                </c:pt>
                <c:pt idx="625">
                  <c:v>641.70676765127212</c:v>
                </c:pt>
                <c:pt idx="626">
                  <c:v>641.70676765127212</c:v>
                </c:pt>
                <c:pt idx="627">
                  <c:v>641.70676765127212</c:v>
                </c:pt>
                <c:pt idx="628">
                  <c:v>641.70676765127212</c:v>
                </c:pt>
                <c:pt idx="629">
                  <c:v>641.70676765127212</c:v>
                </c:pt>
                <c:pt idx="630">
                  <c:v>641.70676765127212</c:v>
                </c:pt>
                <c:pt idx="631">
                  <c:v>641.70676765127212</c:v>
                </c:pt>
                <c:pt idx="632">
                  <c:v>641.70676765127212</c:v>
                </c:pt>
                <c:pt idx="633">
                  <c:v>641.70676765127212</c:v>
                </c:pt>
                <c:pt idx="634">
                  <c:v>641.70676765127212</c:v>
                </c:pt>
                <c:pt idx="635">
                  <c:v>641.70676765127212</c:v>
                </c:pt>
                <c:pt idx="636">
                  <c:v>641.70676765127212</c:v>
                </c:pt>
                <c:pt idx="637">
                  <c:v>641.70676765127212</c:v>
                </c:pt>
                <c:pt idx="638">
                  <c:v>641.70676765127212</c:v>
                </c:pt>
                <c:pt idx="639">
                  <c:v>641.70676765127212</c:v>
                </c:pt>
                <c:pt idx="640">
                  <c:v>641.70676765127212</c:v>
                </c:pt>
                <c:pt idx="641">
                  <c:v>641.70676765127212</c:v>
                </c:pt>
                <c:pt idx="642">
                  <c:v>641.70676765127212</c:v>
                </c:pt>
                <c:pt idx="643">
                  <c:v>641.70676765127212</c:v>
                </c:pt>
                <c:pt idx="644">
                  <c:v>641.70676765127212</c:v>
                </c:pt>
                <c:pt idx="645">
                  <c:v>641.70676765127212</c:v>
                </c:pt>
                <c:pt idx="646">
                  <c:v>641.70676765127212</c:v>
                </c:pt>
                <c:pt idx="647">
                  <c:v>641.70676765127212</c:v>
                </c:pt>
                <c:pt idx="648">
                  <c:v>641.70676765127212</c:v>
                </c:pt>
                <c:pt idx="649">
                  <c:v>641.70676765127212</c:v>
                </c:pt>
                <c:pt idx="650">
                  <c:v>641.70676765127212</c:v>
                </c:pt>
                <c:pt idx="651">
                  <c:v>641.70676765127212</c:v>
                </c:pt>
                <c:pt idx="652">
                  <c:v>641.70676765127212</c:v>
                </c:pt>
                <c:pt idx="653">
                  <c:v>641.70676765127212</c:v>
                </c:pt>
                <c:pt idx="654">
                  <c:v>641.70676765127212</c:v>
                </c:pt>
                <c:pt idx="655">
                  <c:v>641.70676765127212</c:v>
                </c:pt>
                <c:pt idx="656">
                  <c:v>641.70676765127212</c:v>
                </c:pt>
                <c:pt idx="657">
                  <c:v>641.70676765127212</c:v>
                </c:pt>
                <c:pt idx="658">
                  <c:v>641.70676765127212</c:v>
                </c:pt>
                <c:pt idx="659">
                  <c:v>641.70676765127212</c:v>
                </c:pt>
                <c:pt idx="660">
                  <c:v>641.70676765127212</c:v>
                </c:pt>
                <c:pt idx="661">
                  <c:v>641.70676765127212</c:v>
                </c:pt>
                <c:pt idx="662">
                  <c:v>641.70676765127212</c:v>
                </c:pt>
                <c:pt idx="663">
                  <c:v>641.70676765127212</c:v>
                </c:pt>
                <c:pt idx="664">
                  <c:v>641.70676765127212</c:v>
                </c:pt>
                <c:pt idx="665">
                  <c:v>641.70676765127212</c:v>
                </c:pt>
                <c:pt idx="666">
                  <c:v>641.70676765127212</c:v>
                </c:pt>
                <c:pt idx="667">
                  <c:v>641.70676765127212</c:v>
                </c:pt>
                <c:pt idx="668">
                  <c:v>641.70676765127212</c:v>
                </c:pt>
                <c:pt idx="669">
                  <c:v>641.70676765127212</c:v>
                </c:pt>
                <c:pt idx="670">
                  <c:v>641.70676765127212</c:v>
                </c:pt>
                <c:pt idx="671">
                  <c:v>641.70676765127212</c:v>
                </c:pt>
                <c:pt idx="672">
                  <c:v>641.70676765127212</c:v>
                </c:pt>
                <c:pt idx="673">
                  <c:v>641.70676765127212</c:v>
                </c:pt>
                <c:pt idx="674">
                  <c:v>641.70676765127212</c:v>
                </c:pt>
                <c:pt idx="675">
                  <c:v>641.70676765127212</c:v>
                </c:pt>
                <c:pt idx="676">
                  <c:v>641.70676765127212</c:v>
                </c:pt>
                <c:pt idx="677">
                  <c:v>641.70676765127212</c:v>
                </c:pt>
                <c:pt idx="678">
                  <c:v>641.70676765127212</c:v>
                </c:pt>
                <c:pt idx="679">
                  <c:v>641.70676765127212</c:v>
                </c:pt>
                <c:pt idx="680">
                  <c:v>641.70676765127212</c:v>
                </c:pt>
                <c:pt idx="681">
                  <c:v>641.70676765127212</c:v>
                </c:pt>
                <c:pt idx="682">
                  <c:v>641.70676765127212</c:v>
                </c:pt>
                <c:pt idx="683">
                  <c:v>641.70676765127212</c:v>
                </c:pt>
                <c:pt idx="684">
                  <c:v>641.70676765127212</c:v>
                </c:pt>
                <c:pt idx="685">
                  <c:v>641.70676765127212</c:v>
                </c:pt>
                <c:pt idx="686">
                  <c:v>641.70676765127212</c:v>
                </c:pt>
                <c:pt idx="687">
                  <c:v>641.70676765127212</c:v>
                </c:pt>
                <c:pt idx="688">
                  <c:v>641.70676765127212</c:v>
                </c:pt>
                <c:pt idx="689">
                  <c:v>641.70676765127212</c:v>
                </c:pt>
                <c:pt idx="690">
                  <c:v>641.70676765127212</c:v>
                </c:pt>
                <c:pt idx="691">
                  <c:v>641.70676765127212</c:v>
                </c:pt>
                <c:pt idx="692">
                  <c:v>641.70676765127212</c:v>
                </c:pt>
                <c:pt idx="693">
                  <c:v>641.70676765127212</c:v>
                </c:pt>
                <c:pt idx="694">
                  <c:v>641.70676765127212</c:v>
                </c:pt>
                <c:pt idx="695">
                  <c:v>641.70676765127212</c:v>
                </c:pt>
                <c:pt idx="696">
                  <c:v>641.70676765127212</c:v>
                </c:pt>
                <c:pt idx="697">
                  <c:v>641.70676765127212</c:v>
                </c:pt>
                <c:pt idx="698">
                  <c:v>641.70676765127212</c:v>
                </c:pt>
                <c:pt idx="699">
                  <c:v>641.70676765127212</c:v>
                </c:pt>
                <c:pt idx="700">
                  <c:v>641.70676765127212</c:v>
                </c:pt>
                <c:pt idx="701">
                  <c:v>641.70676765127212</c:v>
                </c:pt>
                <c:pt idx="702">
                  <c:v>641.70676765127212</c:v>
                </c:pt>
                <c:pt idx="703">
                  <c:v>641.70676765127212</c:v>
                </c:pt>
                <c:pt idx="704">
                  <c:v>641.70676765127212</c:v>
                </c:pt>
                <c:pt idx="705">
                  <c:v>641.70676765127212</c:v>
                </c:pt>
                <c:pt idx="706">
                  <c:v>641.70676765127212</c:v>
                </c:pt>
                <c:pt idx="707">
                  <c:v>641.70676765127212</c:v>
                </c:pt>
                <c:pt idx="708">
                  <c:v>641.70676765127212</c:v>
                </c:pt>
                <c:pt idx="709">
                  <c:v>641.70676765127212</c:v>
                </c:pt>
                <c:pt idx="710">
                  <c:v>641.70676765127212</c:v>
                </c:pt>
                <c:pt idx="711">
                  <c:v>641.70676765127212</c:v>
                </c:pt>
                <c:pt idx="712">
                  <c:v>641.70676765127212</c:v>
                </c:pt>
                <c:pt idx="713">
                  <c:v>641.70676765127212</c:v>
                </c:pt>
                <c:pt idx="714">
                  <c:v>641.70676765127212</c:v>
                </c:pt>
                <c:pt idx="715">
                  <c:v>641.70676765127212</c:v>
                </c:pt>
                <c:pt idx="716">
                  <c:v>641.70676765127212</c:v>
                </c:pt>
                <c:pt idx="717">
                  <c:v>641.70676765127212</c:v>
                </c:pt>
                <c:pt idx="718">
                  <c:v>641.70676765127212</c:v>
                </c:pt>
                <c:pt idx="719">
                  <c:v>641.70676765127212</c:v>
                </c:pt>
                <c:pt idx="720">
                  <c:v>641.70676765127212</c:v>
                </c:pt>
                <c:pt idx="721">
                  <c:v>641.70676765127212</c:v>
                </c:pt>
                <c:pt idx="722">
                  <c:v>641.70676765127212</c:v>
                </c:pt>
                <c:pt idx="723">
                  <c:v>641.70676765127212</c:v>
                </c:pt>
                <c:pt idx="724">
                  <c:v>641.70676765127212</c:v>
                </c:pt>
                <c:pt idx="725">
                  <c:v>641.70676765127212</c:v>
                </c:pt>
                <c:pt idx="726">
                  <c:v>641.70676765127212</c:v>
                </c:pt>
                <c:pt idx="727">
                  <c:v>641.70676765127212</c:v>
                </c:pt>
                <c:pt idx="728">
                  <c:v>641.70676765127212</c:v>
                </c:pt>
                <c:pt idx="729">
                  <c:v>641.70676765127212</c:v>
                </c:pt>
                <c:pt idx="730">
                  <c:v>641.70676765127212</c:v>
                </c:pt>
                <c:pt idx="731">
                  <c:v>641.70676765127212</c:v>
                </c:pt>
                <c:pt idx="732">
                  <c:v>641.70676765127212</c:v>
                </c:pt>
                <c:pt idx="733">
                  <c:v>641.70676765127212</c:v>
                </c:pt>
                <c:pt idx="734">
                  <c:v>641.70676765127212</c:v>
                </c:pt>
                <c:pt idx="735">
                  <c:v>641.70676765127212</c:v>
                </c:pt>
                <c:pt idx="736">
                  <c:v>641.70676765127212</c:v>
                </c:pt>
                <c:pt idx="737">
                  <c:v>641.70676765127212</c:v>
                </c:pt>
                <c:pt idx="738">
                  <c:v>641.70676765127212</c:v>
                </c:pt>
                <c:pt idx="739">
                  <c:v>641.70676765127212</c:v>
                </c:pt>
                <c:pt idx="740">
                  <c:v>641.70676765127212</c:v>
                </c:pt>
                <c:pt idx="741">
                  <c:v>641.70676765127212</c:v>
                </c:pt>
                <c:pt idx="742">
                  <c:v>641.70676765127212</c:v>
                </c:pt>
                <c:pt idx="743">
                  <c:v>641.70676765127212</c:v>
                </c:pt>
                <c:pt idx="744">
                  <c:v>641.70676765127212</c:v>
                </c:pt>
                <c:pt idx="745">
                  <c:v>641.70676765127212</c:v>
                </c:pt>
                <c:pt idx="746">
                  <c:v>641.70676765127212</c:v>
                </c:pt>
                <c:pt idx="747">
                  <c:v>641.70676765127212</c:v>
                </c:pt>
                <c:pt idx="748">
                  <c:v>641.70676765127212</c:v>
                </c:pt>
                <c:pt idx="749">
                  <c:v>641.70676765127212</c:v>
                </c:pt>
                <c:pt idx="750">
                  <c:v>641.70676765127212</c:v>
                </c:pt>
                <c:pt idx="751">
                  <c:v>641.70676765127212</c:v>
                </c:pt>
                <c:pt idx="752">
                  <c:v>641.70676765127212</c:v>
                </c:pt>
                <c:pt idx="753">
                  <c:v>641.70676765127212</c:v>
                </c:pt>
                <c:pt idx="754">
                  <c:v>641.70676765127212</c:v>
                </c:pt>
                <c:pt idx="755">
                  <c:v>641.70676765127212</c:v>
                </c:pt>
                <c:pt idx="756">
                  <c:v>641.70676765127212</c:v>
                </c:pt>
                <c:pt idx="757">
                  <c:v>641.70676765127212</c:v>
                </c:pt>
                <c:pt idx="758">
                  <c:v>641.70676765127212</c:v>
                </c:pt>
                <c:pt idx="759">
                  <c:v>641.70676765127212</c:v>
                </c:pt>
                <c:pt idx="760">
                  <c:v>641.70676765127212</c:v>
                </c:pt>
                <c:pt idx="761">
                  <c:v>641.70676765127212</c:v>
                </c:pt>
                <c:pt idx="762">
                  <c:v>641.70676765127212</c:v>
                </c:pt>
                <c:pt idx="763">
                  <c:v>641.70676765127212</c:v>
                </c:pt>
                <c:pt idx="764">
                  <c:v>641.70676765127212</c:v>
                </c:pt>
                <c:pt idx="765">
                  <c:v>641.70676765127212</c:v>
                </c:pt>
                <c:pt idx="766">
                  <c:v>641.70676765127212</c:v>
                </c:pt>
                <c:pt idx="767">
                  <c:v>641.70676765127212</c:v>
                </c:pt>
                <c:pt idx="768">
                  <c:v>641.70676765127212</c:v>
                </c:pt>
                <c:pt idx="769">
                  <c:v>641.70676765127212</c:v>
                </c:pt>
                <c:pt idx="770">
                  <c:v>641.70676765127212</c:v>
                </c:pt>
                <c:pt idx="771">
                  <c:v>641.70676765127212</c:v>
                </c:pt>
                <c:pt idx="772">
                  <c:v>641.70676765127212</c:v>
                </c:pt>
                <c:pt idx="773">
                  <c:v>641.70676765127212</c:v>
                </c:pt>
                <c:pt idx="774">
                  <c:v>641.70676765127212</c:v>
                </c:pt>
                <c:pt idx="775">
                  <c:v>641.70676765127212</c:v>
                </c:pt>
                <c:pt idx="776">
                  <c:v>641.70676765127212</c:v>
                </c:pt>
                <c:pt idx="777">
                  <c:v>641.70676765127212</c:v>
                </c:pt>
                <c:pt idx="778">
                  <c:v>641.70676765127212</c:v>
                </c:pt>
                <c:pt idx="779">
                  <c:v>641.70676765127212</c:v>
                </c:pt>
                <c:pt idx="780">
                  <c:v>641.70676765127212</c:v>
                </c:pt>
                <c:pt idx="781">
                  <c:v>641.70676765127212</c:v>
                </c:pt>
                <c:pt idx="782">
                  <c:v>641.70676765127212</c:v>
                </c:pt>
                <c:pt idx="783">
                  <c:v>641.70676765127212</c:v>
                </c:pt>
                <c:pt idx="784">
                  <c:v>641.70676765127212</c:v>
                </c:pt>
                <c:pt idx="785">
                  <c:v>641.70676765127212</c:v>
                </c:pt>
                <c:pt idx="786">
                  <c:v>641.70676765127212</c:v>
                </c:pt>
                <c:pt idx="787">
                  <c:v>641.70676765127212</c:v>
                </c:pt>
                <c:pt idx="788">
                  <c:v>641.70676765127212</c:v>
                </c:pt>
                <c:pt idx="789">
                  <c:v>641.70676765127212</c:v>
                </c:pt>
                <c:pt idx="790">
                  <c:v>641.70676765127212</c:v>
                </c:pt>
                <c:pt idx="791">
                  <c:v>641.70676765127212</c:v>
                </c:pt>
                <c:pt idx="792">
                  <c:v>641.70676765127212</c:v>
                </c:pt>
                <c:pt idx="793">
                  <c:v>641.70676765127212</c:v>
                </c:pt>
                <c:pt idx="794">
                  <c:v>641.70676765127212</c:v>
                </c:pt>
                <c:pt idx="795">
                  <c:v>641.70676765127212</c:v>
                </c:pt>
                <c:pt idx="796">
                  <c:v>641.70676765127212</c:v>
                </c:pt>
                <c:pt idx="797">
                  <c:v>641.70676765127212</c:v>
                </c:pt>
                <c:pt idx="798">
                  <c:v>641.70676765127212</c:v>
                </c:pt>
                <c:pt idx="799">
                  <c:v>641.70676765127212</c:v>
                </c:pt>
                <c:pt idx="800">
                  <c:v>641.70676765127212</c:v>
                </c:pt>
                <c:pt idx="801">
                  <c:v>641.70676765127212</c:v>
                </c:pt>
                <c:pt idx="802">
                  <c:v>641.70676765127212</c:v>
                </c:pt>
                <c:pt idx="803">
                  <c:v>641.70676765127212</c:v>
                </c:pt>
                <c:pt idx="804">
                  <c:v>641.70676765127212</c:v>
                </c:pt>
                <c:pt idx="805">
                  <c:v>641.70676765127212</c:v>
                </c:pt>
                <c:pt idx="806">
                  <c:v>641.70676765127212</c:v>
                </c:pt>
                <c:pt idx="807">
                  <c:v>641.70676765127212</c:v>
                </c:pt>
                <c:pt idx="808">
                  <c:v>641.70676765127212</c:v>
                </c:pt>
                <c:pt idx="809">
                  <c:v>641.70676765127212</c:v>
                </c:pt>
                <c:pt idx="810">
                  <c:v>641.70676765127212</c:v>
                </c:pt>
                <c:pt idx="811">
                  <c:v>641.70676765127212</c:v>
                </c:pt>
                <c:pt idx="812">
                  <c:v>641.70676765127212</c:v>
                </c:pt>
                <c:pt idx="813">
                  <c:v>641.70676765127212</c:v>
                </c:pt>
                <c:pt idx="814">
                  <c:v>641.70676765127212</c:v>
                </c:pt>
                <c:pt idx="815">
                  <c:v>641.70676765127212</c:v>
                </c:pt>
                <c:pt idx="816">
                  <c:v>641.70676765127212</c:v>
                </c:pt>
                <c:pt idx="817">
                  <c:v>641.70676765127212</c:v>
                </c:pt>
                <c:pt idx="818">
                  <c:v>641.70676765127212</c:v>
                </c:pt>
                <c:pt idx="819">
                  <c:v>641.70676765127212</c:v>
                </c:pt>
                <c:pt idx="820">
                  <c:v>641.70676765127212</c:v>
                </c:pt>
                <c:pt idx="821">
                  <c:v>641.70676765127212</c:v>
                </c:pt>
                <c:pt idx="822">
                  <c:v>641.70676765127212</c:v>
                </c:pt>
                <c:pt idx="823">
                  <c:v>641.70676765127212</c:v>
                </c:pt>
                <c:pt idx="824">
                  <c:v>641.70676765127212</c:v>
                </c:pt>
                <c:pt idx="825">
                  <c:v>641.70676765127212</c:v>
                </c:pt>
                <c:pt idx="826">
                  <c:v>641.70676765127212</c:v>
                </c:pt>
                <c:pt idx="827">
                  <c:v>641.70676765127212</c:v>
                </c:pt>
                <c:pt idx="828">
                  <c:v>641.70676765127212</c:v>
                </c:pt>
                <c:pt idx="829">
                  <c:v>641.70676765127212</c:v>
                </c:pt>
                <c:pt idx="830">
                  <c:v>641.70676765127212</c:v>
                </c:pt>
                <c:pt idx="831">
                  <c:v>641.70676765127212</c:v>
                </c:pt>
                <c:pt idx="832">
                  <c:v>641.70676765127212</c:v>
                </c:pt>
                <c:pt idx="833">
                  <c:v>641.70676765127212</c:v>
                </c:pt>
                <c:pt idx="834">
                  <c:v>641.70676765127212</c:v>
                </c:pt>
                <c:pt idx="835">
                  <c:v>641.70676765127212</c:v>
                </c:pt>
                <c:pt idx="836">
                  <c:v>641.70676765127212</c:v>
                </c:pt>
                <c:pt idx="837">
                  <c:v>641.70676765127212</c:v>
                </c:pt>
                <c:pt idx="838">
                  <c:v>641.70676765127212</c:v>
                </c:pt>
                <c:pt idx="839">
                  <c:v>641.70676765127212</c:v>
                </c:pt>
                <c:pt idx="840">
                  <c:v>641.70676765127212</c:v>
                </c:pt>
                <c:pt idx="841">
                  <c:v>641.70676765127212</c:v>
                </c:pt>
                <c:pt idx="842">
                  <c:v>641.70676765127212</c:v>
                </c:pt>
                <c:pt idx="843">
                  <c:v>641.70676765127212</c:v>
                </c:pt>
                <c:pt idx="844">
                  <c:v>641.70676765127212</c:v>
                </c:pt>
                <c:pt idx="845">
                  <c:v>641.70676765127212</c:v>
                </c:pt>
                <c:pt idx="846">
                  <c:v>641.70676765127212</c:v>
                </c:pt>
                <c:pt idx="847">
                  <c:v>641.70676765127212</c:v>
                </c:pt>
                <c:pt idx="848">
                  <c:v>641.70676765127212</c:v>
                </c:pt>
                <c:pt idx="849">
                  <c:v>641.70676765127212</c:v>
                </c:pt>
                <c:pt idx="850">
                  <c:v>641.70676765127212</c:v>
                </c:pt>
                <c:pt idx="851">
                  <c:v>641.70676765127212</c:v>
                </c:pt>
                <c:pt idx="852">
                  <c:v>641.70676765127212</c:v>
                </c:pt>
                <c:pt idx="853">
                  <c:v>641.70676765127212</c:v>
                </c:pt>
                <c:pt idx="854">
                  <c:v>641.70676765127212</c:v>
                </c:pt>
                <c:pt idx="855">
                  <c:v>641.70676765127212</c:v>
                </c:pt>
                <c:pt idx="856">
                  <c:v>641.70676765127212</c:v>
                </c:pt>
                <c:pt idx="857">
                  <c:v>641.70676765127212</c:v>
                </c:pt>
                <c:pt idx="858">
                  <c:v>641.70676765127212</c:v>
                </c:pt>
                <c:pt idx="859">
                  <c:v>641.70676765127212</c:v>
                </c:pt>
                <c:pt idx="860">
                  <c:v>641.70676765127212</c:v>
                </c:pt>
                <c:pt idx="861">
                  <c:v>641.70676765127212</c:v>
                </c:pt>
                <c:pt idx="862">
                  <c:v>641.70676765127212</c:v>
                </c:pt>
                <c:pt idx="863">
                  <c:v>641.70676765127212</c:v>
                </c:pt>
                <c:pt idx="864">
                  <c:v>641.70676765127212</c:v>
                </c:pt>
                <c:pt idx="865">
                  <c:v>641.70676765127212</c:v>
                </c:pt>
                <c:pt idx="866">
                  <c:v>641.70676765127212</c:v>
                </c:pt>
                <c:pt idx="867">
                  <c:v>641.70676765127212</c:v>
                </c:pt>
                <c:pt idx="868">
                  <c:v>641.70676765127212</c:v>
                </c:pt>
                <c:pt idx="869">
                  <c:v>641.70676765127212</c:v>
                </c:pt>
                <c:pt idx="870">
                  <c:v>641.70676765127212</c:v>
                </c:pt>
                <c:pt idx="871">
                  <c:v>641.70676765127212</c:v>
                </c:pt>
                <c:pt idx="872">
                  <c:v>641.70676765127212</c:v>
                </c:pt>
                <c:pt idx="873">
                  <c:v>641.70676765127212</c:v>
                </c:pt>
                <c:pt idx="874">
                  <c:v>641.70676765127212</c:v>
                </c:pt>
                <c:pt idx="875">
                  <c:v>641.70676765127212</c:v>
                </c:pt>
                <c:pt idx="876">
                  <c:v>641.70676765127212</c:v>
                </c:pt>
                <c:pt idx="877">
                  <c:v>641.70676765127212</c:v>
                </c:pt>
                <c:pt idx="878">
                  <c:v>641.70676765127212</c:v>
                </c:pt>
                <c:pt idx="879">
                  <c:v>641.70676765127212</c:v>
                </c:pt>
                <c:pt idx="880">
                  <c:v>641.70676765127212</c:v>
                </c:pt>
                <c:pt idx="881">
                  <c:v>641.70676765127212</c:v>
                </c:pt>
                <c:pt idx="882">
                  <c:v>641.70676765127212</c:v>
                </c:pt>
                <c:pt idx="883">
                  <c:v>641.70676765127212</c:v>
                </c:pt>
                <c:pt idx="884">
                  <c:v>641.70676765127212</c:v>
                </c:pt>
                <c:pt idx="885">
                  <c:v>641.70676765127212</c:v>
                </c:pt>
                <c:pt idx="886">
                  <c:v>641.70676765127212</c:v>
                </c:pt>
                <c:pt idx="887">
                  <c:v>641.70676765127212</c:v>
                </c:pt>
                <c:pt idx="888">
                  <c:v>641.70676765127212</c:v>
                </c:pt>
                <c:pt idx="889">
                  <c:v>641.70676765127212</c:v>
                </c:pt>
                <c:pt idx="890">
                  <c:v>641.70676765127212</c:v>
                </c:pt>
                <c:pt idx="891">
                  <c:v>641.70676765127212</c:v>
                </c:pt>
                <c:pt idx="892">
                  <c:v>641.70676765127212</c:v>
                </c:pt>
                <c:pt idx="893">
                  <c:v>641.70676765127212</c:v>
                </c:pt>
                <c:pt idx="894">
                  <c:v>641.70676765127212</c:v>
                </c:pt>
                <c:pt idx="895">
                  <c:v>641.70676765127212</c:v>
                </c:pt>
                <c:pt idx="896">
                  <c:v>641.70676765127212</c:v>
                </c:pt>
                <c:pt idx="897">
                  <c:v>641.70676765127212</c:v>
                </c:pt>
                <c:pt idx="898">
                  <c:v>641.70676765127212</c:v>
                </c:pt>
                <c:pt idx="899">
                  <c:v>641.70676765127212</c:v>
                </c:pt>
                <c:pt idx="900">
                  <c:v>641.70676765127212</c:v>
                </c:pt>
                <c:pt idx="901">
                  <c:v>641.70676765127212</c:v>
                </c:pt>
                <c:pt idx="902">
                  <c:v>641.70676765127212</c:v>
                </c:pt>
                <c:pt idx="903">
                  <c:v>641.70676765127212</c:v>
                </c:pt>
                <c:pt idx="904">
                  <c:v>641.70676765127212</c:v>
                </c:pt>
                <c:pt idx="905">
                  <c:v>641.70676765127212</c:v>
                </c:pt>
                <c:pt idx="906">
                  <c:v>641.70676765127212</c:v>
                </c:pt>
                <c:pt idx="907">
                  <c:v>641.70676765127212</c:v>
                </c:pt>
                <c:pt idx="908">
                  <c:v>641.70676765127212</c:v>
                </c:pt>
                <c:pt idx="909">
                  <c:v>641.70676765127212</c:v>
                </c:pt>
                <c:pt idx="910">
                  <c:v>641.70676765127212</c:v>
                </c:pt>
                <c:pt idx="911">
                  <c:v>641.70676765127212</c:v>
                </c:pt>
                <c:pt idx="912">
                  <c:v>641.70676765127212</c:v>
                </c:pt>
                <c:pt idx="913">
                  <c:v>641.70676765127212</c:v>
                </c:pt>
                <c:pt idx="914">
                  <c:v>641.70676765127212</c:v>
                </c:pt>
                <c:pt idx="915">
                  <c:v>641.70676765127212</c:v>
                </c:pt>
                <c:pt idx="916">
                  <c:v>641.70676765127212</c:v>
                </c:pt>
                <c:pt idx="917">
                  <c:v>641.70676765127212</c:v>
                </c:pt>
                <c:pt idx="918">
                  <c:v>641.70676765127212</c:v>
                </c:pt>
                <c:pt idx="919">
                  <c:v>641.70676765127212</c:v>
                </c:pt>
                <c:pt idx="920">
                  <c:v>641.70676765127212</c:v>
                </c:pt>
                <c:pt idx="921">
                  <c:v>641.70676765127212</c:v>
                </c:pt>
                <c:pt idx="922">
                  <c:v>641.70676765127212</c:v>
                </c:pt>
                <c:pt idx="923">
                  <c:v>641.70676765127212</c:v>
                </c:pt>
                <c:pt idx="924">
                  <c:v>641.70676765127212</c:v>
                </c:pt>
                <c:pt idx="925">
                  <c:v>641.70676765127212</c:v>
                </c:pt>
                <c:pt idx="926">
                  <c:v>641.70676765127212</c:v>
                </c:pt>
                <c:pt idx="927">
                  <c:v>641.70676765127212</c:v>
                </c:pt>
                <c:pt idx="928">
                  <c:v>641.70676765127212</c:v>
                </c:pt>
                <c:pt idx="929">
                  <c:v>641.70676765127212</c:v>
                </c:pt>
                <c:pt idx="930">
                  <c:v>641.70676765127212</c:v>
                </c:pt>
                <c:pt idx="931">
                  <c:v>641.70676765127212</c:v>
                </c:pt>
                <c:pt idx="932">
                  <c:v>641.70676765127212</c:v>
                </c:pt>
                <c:pt idx="933">
                  <c:v>641.70676765127212</c:v>
                </c:pt>
                <c:pt idx="934">
                  <c:v>641.70676765127212</c:v>
                </c:pt>
                <c:pt idx="935">
                  <c:v>641.70676765127212</c:v>
                </c:pt>
                <c:pt idx="936">
                  <c:v>641.70676765127212</c:v>
                </c:pt>
                <c:pt idx="937">
                  <c:v>641.70676765127212</c:v>
                </c:pt>
                <c:pt idx="938">
                  <c:v>641.70676765127212</c:v>
                </c:pt>
                <c:pt idx="939">
                  <c:v>641.70676765127212</c:v>
                </c:pt>
                <c:pt idx="940">
                  <c:v>641.70676765127212</c:v>
                </c:pt>
                <c:pt idx="941">
                  <c:v>641.70676765127212</c:v>
                </c:pt>
                <c:pt idx="942">
                  <c:v>641.70676765127212</c:v>
                </c:pt>
                <c:pt idx="943">
                  <c:v>641.70676765127212</c:v>
                </c:pt>
                <c:pt idx="944">
                  <c:v>641.70676765127212</c:v>
                </c:pt>
                <c:pt idx="945">
                  <c:v>641.70676765127212</c:v>
                </c:pt>
                <c:pt idx="946">
                  <c:v>641.70676765127212</c:v>
                </c:pt>
                <c:pt idx="947">
                  <c:v>641.70676765127212</c:v>
                </c:pt>
                <c:pt idx="948">
                  <c:v>641.70676765127212</c:v>
                </c:pt>
                <c:pt idx="949">
                  <c:v>641.70676765127212</c:v>
                </c:pt>
                <c:pt idx="950">
                  <c:v>641.70676765127212</c:v>
                </c:pt>
                <c:pt idx="951">
                  <c:v>641.70676765127212</c:v>
                </c:pt>
                <c:pt idx="952">
                  <c:v>641.70676765127212</c:v>
                </c:pt>
                <c:pt idx="953">
                  <c:v>641.70676765127212</c:v>
                </c:pt>
                <c:pt idx="954">
                  <c:v>641.70676765127212</c:v>
                </c:pt>
                <c:pt idx="955">
                  <c:v>641.70676765127212</c:v>
                </c:pt>
                <c:pt idx="956">
                  <c:v>641.70676765127212</c:v>
                </c:pt>
                <c:pt idx="957">
                  <c:v>641.70676765127212</c:v>
                </c:pt>
                <c:pt idx="958">
                  <c:v>641.70676765127212</c:v>
                </c:pt>
                <c:pt idx="959">
                  <c:v>641.70676765127212</c:v>
                </c:pt>
                <c:pt idx="960">
                  <c:v>641.70676765127212</c:v>
                </c:pt>
                <c:pt idx="961">
                  <c:v>641.70676765127212</c:v>
                </c:pt>
                <c:pt idx="962">
                  <c:v>641.70676765127212</c:v>
                </c:pt>
                <c:pt idx="963">
                  <c:v>641.70676765127212</c:v>
                </c:pt>
                <c:pt idx="964">
                  <c:v>641.70676765127212</c:v>
                </c:pt>
                <c:pt idx="965">
                  <c:v>641.70676765127212</c:v>
                </c:pt>
                <c:pt idx="966">
                  <c:v>641.70676765127212</c:v>
                </c:pt>
                <c:pt idx="967">
                  <c:v>641.70676765127212</c:v>
                </c:pt>
                <c:pt idx="968">
                  <c:v>641.70676765127212</c:v>
                </c:pt>
                <c:pt idx="969">
                  <c:v>641.70676765127212</c:v>
                </c:pt>
                <c:pt idx="970">
                  <c:v>641.70676765127212</c:v>
                </c:pt>
                <c:pt idx="971">
                  <c:v>641.70676765127212</c:v>
                </c:pt>
                <c:pt idx="972">
                  <c:v>641.70676765127212</c:v>
                </c:pt>
                <c:pt idx="973">
                  <c:v>641.70676765127212</c:v>
                </c:pt>
                <c:pt idx="974">
                  <c:v>641.70676765127212</c:v>
                </c:pt>
                <c:pt idx="975">
                  <c:v>641.70676765127212</c:v>
                </c:pt>
                <c:pt idx="976">
                  <c:v>641.70676765127212</c:v>
                </c:pt>
                <c:pt idx="977">
                  <c:v>641.70676765127212</c:v>
                </c:pt>
                <c:pt idx="978">
                  <c:v>641.70676765127212</c:v>
                </c:pt>
                <c:pt idx="979">
                  <c:v>641.70676765127212</c:v>
                </c:pt>
                <c:pt idx="980">
                  <c:v>641.70676765127212</c:v>
                </c:pt>
                <c:pt idx="981">
                  <c:v>641.70676765127212</c:v>
                </c:pt>
                <c:pt idx="982">
                  <c:v>641.70676765127212</c:v>
                </c:pt>
                <c:pt idx="983">
                  <c:v>641.70676765127212</c:v>
                </c:pt>
                <c:pt idx="984">
                  <c:v>641.70676765127212</c:v>
                </c:pt>
                <c:pt idx="985">
                  <c:v>641.70676765127212</c:v>
                </c:pt>
                <c:pt idx="986">
                  <c:v>641.70676765127212</c:v>
                </c:pt>
                <c:pt idx="987">
                  <c:v>641.70676765127212</c:v>
                </c:pt>
                <c:pt idx="988">
                  <c:v>641.70676765127212</c:v>
                </c:pt>
                <c:pt idx="989">
                  <c:v>641.70676765127212</c:v>
                </c:pt>
                <c:pt idx="990">
                  <c:v>641.70676765127212</c:v>
                </c:pt>
                <c:pt idx="991">
                  <c:v>641.70676765127212</c:v>
                </c:pt>
                <c:pt idx="992">
                  <c:v>641.70676765127212</c:v>
                </c:pt>
                <c:pt idx="993">
                  <c:v>641.70676765127212</c:v>
                </c:pt>
                <c:pt idx="994">
                  <c:v>641.70676765127212</c:v>
                </c:pt>
                <c:pt idx="995">
                  <c:v>641.70676765127212</c:v>
                </c:pt>
                <c:pt idx="996">
                  <c:v>641.70676765127212</c:v>
                </c:pt>
                <c:pt idx="997">
                  <c:v>641.70676765127212</c:v>
                </c:pt>
                <c:pt idx="998">
                  <c:v>641.70676765127212</c:v>
                </c:pt>
                <c:pt idx="999">
                  <c:v>641.70676765127212</c:v>
                </c:pt>
                <c:pt idx="1000">
                  <c:v>641.70676765127212</c:v>
                </c:pt>
              </c:numCache>
            </c:numRef>
          </c:xVal>
          <c:yVal>
            <c:numRef>
              <c:f>Calculs!$K$4:$K$1004</c:f>
              <c:numCache>
                <c:formatCode>0.00</c:formatCode>
                <c:ptCount val="1001"/>
                <c:pt idx="0">
                  <c:v>497.16938386972515</c:v>
                </c:pt>
                <c:pt idx="1">
                  <c:v>498.89472912247948</c:v>
                </c:pt>
                <c:pt idx="2">
                  <c:v>500.61669237177784</c:v>
                </c:pt>
                <c:pt idx="3">
                  <c:v>502.33528339324761</c:v>
                </c:pt>
                <c:pt idx="4">
                  <c:v>504.05051191265369</c:v>
                </c:pt>
                <c:pt idx="5">
                  <c:v>505.76238760623676</c:v>
                </c:pt>
                <c:pt idx="6">
                  <c:v>507.47092010104848</c:v>
                </c:pt>
                <c:pt idx="7">
                  <c:v>509.17611897528406</c:v>
                </c:pt>
                <c:pt idx="8">
                  <c:v>510.87799375861181</c:v>
                </c:pt>
                <c:pt idx="9">
                  <c:v>512.57655393249991</c:v>
                </c:pt>
                <c:pt idx="10">
                  <c:v>514.27180893054071</c:v>
                </c:pt>
                <c:pt idx="11">
                  <c:v>515.96376812820256</c:v>
                </c:pt>
                <c:pt idx="12">
                  <c:v>517.65244083286132</c:v>
                </c:pt>
                <c:pt idx="13">
                  <c:v>519.33783629524407</c:v>
                </c:pt>
                <c:pt idx="14">
                  <c:v>521.01996372058159</c:v>
                </c:pt>
                <c:pt idx="15">
                  <c:v>522.69883226890306</c:v>
                </c:pt>
                <c:pt idx="16">
                  <c:v>524.37445105532879</c:v>
                </c:pt>
                <c:pt idx="17">
                  <c:v>526.04682915036005</c:v>
                </c:pt>
                <c:pt idx="18">
                  <c:v>527.71597558016686</c:v>
                </c:pt>
                <c:pt idx="19">
                  <c:v>529.38189932687317</c:v>
                </c:pt>
                <c:pt idx="20">
                  <c:v>531.04460932884035</c:v>
                </c:pt>
                <c:pt idx="21">
                  <c:v>532.70411448623577</c:v>
                </c:pt>
                <c:pt idx="22">
                  <c:v>534.36042366646382</c:v>
                </c:pt>
                <c:pt idx="23">
                  <c:v>536.01354569888497</c:v>
                </c:pt>
                <c:pt idx="24">
                  <c:v>537.66348936967142</c:v>
                </c:pt>
                <c:pt idx="25">
                  <c:v>539.31026342208645</c:v>
                </c:pt>
                <c:pt idx="26">
                  <c:v>540.9538765567612</c:v>
                </c:pt>
                <c:pt idx="27">
                  <c:v>542.59433743196985</c:v>
                </c:pt>
                <c:pt idx="28">
                  <c:v>544.23165466390196</c:v>
                </c:pt>
                <c:pt idx="29">
                  <c:v>545.86583682693276</c:v>
                </c:pt>
                <c:pt idx="30">
                  <c:v>547.49689245389141</c:v>
                </c:pt>
                <c:pt idx="31">
                  <c:v>549.1248300363269</c:v>
                </c:pt>
                <c:pt idx="32">
                  <c:v>550.74965802477186</c:v>
                </c:pt>
                <c:pt idx="33">
                  <c:v>552.37138482900434</c:v>
                </c:pt>
                <c:pt idx="34">
                  <c:v>553.99001881830736</c:v>
                </c:pt>
                <c:pt idx="35">
                  <c:v>555.60556832172665</c:v>
                </c:pt>
                <c:pt idx="36">
                  <c:v>557.21804162832586</c:v>
                </c:pt>
                <c:pt idx="37">
                  <c:v>558.82744698744</c:v>
                </c:pt>
                <c:pt idx="38">
                  <c:v>560.43379260892709</c:v>
                </c:pt>
                <c:pt idx="39">
                  <c:v>562.03708666341709</c:v>
                </c:pt>
                <c:pt idx="40">
                  <c:v>563.63733728255977</c:v>
                </c:pt>
                <c:pt idx="41">
                  <c:v>565.23455255927001</c:v>
                </c:pt>
                <c:pt idx="42">
                  <c:v>566.82874054797117</c:v>
                </c:pt>
                <c:pt idx="43">
                  <c:v>568.41990926483663</c:v>
                </c:pt>
                <c:pt idx="44">
                  <c:v>570.00806668802988</c:v>
                </c:pt>
                <c:pt idx="45">
                  <c:v>571.59322075794159</c:v>
                </c:pt>
                <c:pt idx="46">
                  <c:v>573.17537937742622</c:v>
                </c:pt>
                <c:pt idx="47">
                  <c:v>574.75455041203543</c:v>
                </c:pt>
                <c:pt idx="48">
                  <c:v>576.33074169025065</c:v>
                </c:pt>
                <c:pt idx="49">
                  <c:v>577.90396100371333</c:v>
                </c:pt>
                <c:pt idx="50">
                  <c:v>579.47421610745369</c:v>
                </c:pt>
                <c:pt idx="51">
                  <c:v>581.04151472011711</c:v>
                </c:pt>
                <c:pt idx="52">
                  <c:v>582.60586452418954</c:v>
                </c:pt>
                <c:pt idx="53">
                  <c:v>584.16727316622053</c:v>
                </c:pt>
                <c:pt idx="54">
                  <c:v>585.72574825704487</c:v>
                </c:pt>
                <c:pt idx="55">
                  <c:v>587.2812973720022</c:v>
                </c:pt>
                <c:pt idx="56">
                  <c:v>588.83392805115534</c:v>
                </c:pt>
                <c:pt idx="57">
                  <c:v>590.38364779950655</c:v>
                </c:pt>
                <c:pt idx="58">
                  <c:v>591.93046408721227</c:v>
                </c:pt>
                <c:pt idx="59">
                  <c:v>593.47438434979631</c:v>
                </c:pt>
                <c:pt idx="60">
                  <c:v>595.01541598836104</c:v>
                </c:pt>
                <c:pt idx="61">
                  <c:v>596.55356636979741</c:v>
                </c:pt>
                <c:pt idx="62">
                  <c:v>598.08884282699319</c:v>
                </c:pt>
                <c:pt idx="63">
                  <c:v>599.6212526590391</c:v>
                </c:pt>
                <c:pt idx="64">
                  <c:v>601.15080313143449</c:v>
                </c:pt>
                <c:pt idx="65">
                  <c:v>602.67750147629033</c:v>
                </c:pt>
                <c:pt idx="66">
                  <c:v>604.20135489253107</c:v>
                </c:pt>
                <c:pt idx="67">
                  <c:v>605.72237054609525</c:v>
                </c:pt>
                <c:pt idx="68">
                  <c:v>607.24055557013423</c:v>
                </c:pt>
                <c:pt idx="69">
                  <c:v>608.75591706520936</c:v>
                </c:pt>
                <c:pt idx="70">
                  <c:v>610.26846209948803</c:v>
                </c:pt>
                <c:pt idx="71">
                  <c:v>611.77819770893768</c:v>
                </c:pt>
                <c:pt idx="72">
                  <c:v>613.28513089751891</c:v>
                </c:pt>
                <c:pt idx="73">
                  <c:v>614.78926863737672</c:v>
                </c:pt>
                <c:pt idx="74">
                  <c:v>616.29061786903071</c:v>
                </c:pt>
                <c:pt idx="75">
                  <c:v>617.78918550156345</c:v>
                </c:pt>
                <c:pt idx="76">
                  <c:v>619.28497841280739</c:v>
                </c:pt>
                <c:pt idx="77">
                  <c:v>620.77800344953084</c:v>
                </c:pt>
                <c:pt idx="78">
                  <c:v>622.26826742762216</c:v>
                </c:pt>
                <c:pt idx="79">
                  <c:v>623.75577713227278</c:v>
                </c:pt>
                <c:pt idx="80">
                  <c:v>625.24053931815865</c:v>
                </c:pt>
                <c:pt idx="81">
                  <c:v>626.72256070962055</c:v>
                </c:pt>
                <c:pt idx="82">
                  <c:v>628.20184800084269</c:v>
                </c:pt>
                <c:pt idx="83">
                  <c:v>629.67840785603062</c:v>
                </c:pt>
                <c:pt idx="84">
                  <c:v>631.15224690958723</c:v>
                </c:pt>
                <c:pt idx="85">
                  <c:v>632.62337176628762</c:v>
                </c:pt>
                <c:pt idx="86">
                  <c:v>634.09178900145275</c:v>
                </c:pt>
                <c:pt idx="87">
                  <c:v>635.55750516112187</c:v>
                </c:pt>
                <c:pt idx="88">
                  <c:v>637.02052676222354</c:v>
                </c:pt>
                <c:pt idx="89">
                  <c:v>638.48086029274509</c:v>
                </c:pt>
                <c:pt idx="90">
                  <c:v>639.93851221190175</c:v>
                </c:pt>
                <c:pt idx="91">
                  <c:v>641.39348895030344</c:v>
                </c:pt>
                <c:pt idx="92">
                  <c:v>642.84579691012107</c:v>
                </c:pt>
                <c:pt idx="93">
                  <c:v>644.29544246525131</c:v>
                </c:pt>
                <c:pt idx="94">
                  <c:v>645.74243196148029</c:v>
                </c:pt>
                <c:pt idx="95">
                  <c:v>647.18677171664615</c:v>
                </c:pt>
                <c:pt idx="96">
                  <c:v>648.62846802080003</c:v>
                </c:pt>
                <c:pt idx="97">
                  <c:v>650.06752713636638</c:v>
                </c:pt>
                <c:pt idx="98">
                  <c:v>651.50395529830178</c:v>
                </c:pt>
                <c:pt idx="99">
                  <c:v>652.93775871425282</c:v>
                </c:pt>
                <c:pt idx="100">
                  <c:v>654.36894356471271</c:v>
                </c:pt>
                <c:pt idx="101">
                  <c:v>668.53724756031511</c:v>
                </c:pt>
                <c:pt idx="102">
                  <c:v>682.44764522954108</c:v>
                </c:pt>
                <c:pt idx="103">
                  <c:v>696.10606273374901</c:v>
                </c:pt>
                <c:pt idx="104">
                  <c:v>709.51817424793353</c:v>
                </c:pt>
                <c:pt idx="105">
                  <c:v>722.68941581708089</c:v>
                </c:pt>
                <c:pt idx="106">
                  <c:v>735.62499825876591</c:v>
                </c:pt>
                <c:pt idx="107">
                  <c:v>748.32991918993878</c:v>
                </c:pt>
                <c:pt idx="108">
                  <c:v>760.80897424848547</c:v>
                </c:pt>
                <c:pt idx="109">
                  <c:v>773.06676757357036</c:v>
                </c:pt>
                <c:pt idx="110">
                  <c:v>785.10772160288457</c:v>
                </c:pt>
                <c:pt idx="111">
                  <c:v>796.9360862396544</c:v>
                </c:pt>
                <c:pt idx="112">
                  <c:v>808.55594743753056</c:v>
                </c:pt>
                <c:pt idx="113">
                  <c:v>819.97123524722963</c:v>
                </c:pt>
                <c:pt idx="114">
                  <c:v>831.18573136497071</c:v>
                </c:pt>
                <c:pt idx="115">
                  <c:v>842.20307621930317</c:v>
                </c:pt>
                <c:pt idx="116">
                  <c:v>853.02677562980705</c:v>
                </c:pt>
                <c:pt idx="117">
                  <c:v>863.66020706833581</c:v>
                </c:pt>
                <c:pt idx="118">
                  <c:v>874.10662555092574</c:v>
                </c:pt>
                <c:pt idx="119">
                  <c:v>884.3691691861892</c:v>
                </c:pt>
                <c:pt idx="120">
                  <c:v>894.45086440391822</c:v>
                </c:pt>
                <c:pt idx="121">
                  <c:v>904.35463088572419</c:v>
                </c:pt>
                <c:pt idx="122">
                  <c:v>914.08328621781106</c:v>
                </c:pt>
                <c:pt idx="123">
                  <c:v>923.63955028440796</c:v>
                </c:pt>
                <c:pt idx="124">
                  <c:v>933.02604941895333</c:v>
                </c:pt>
                <c:pt idx="125">
                  <c:v>942.24532032881439</c:v>
                </c:pt>
                <c:pt idx="126">
                  <c:v>951.29981380813206</c:v>
                </c:pt>
                <c:pt idx="127">
                  <c:v>960.19189825228921</c:v>
                </c:pt>
                <c:pt idx="128">
                  <c:v>968.92386298650206</c:v>
                </c:pt>
                <c:pt idx="129">
                  <c:v>977.4979214201162</c:v>
                </c:pt>
                <c:pt idx="130">
                  <c:v>985.91621403735337</c:v>
                </c:pt>
                <c:pt idx="131">
                  <c:v>994.18081123448064</c:v>
                </c:pt>
                <c:pt idx="132">
                  <c:v>1002.2937160126693</c:v>
                </c:pt>
                <c:pt idx="133">
                  <c:v>1010.2568665351575</c:v>
                </c:pt>
                <c:pt idx="134">
                  <c:v>1018.072138556734</c:v>
                </c:pt>
                <c:pt idx="135">
                  <c:v>1025.741347733006</c:v>
                </c:pt>
                <c:pt idx="136">
                  <c:v>1033.2662518164093</c:v>
                </c:pt>
                <c:pt idx="137">
                  <c:v>1040.6485527454454</c:v>
                </c:pt>
                <c:pt idx="138">
                  <c:v>1047.8898986332019</c:v>
                </c:pt>
                <c:pt idx="139">
                  <c:v>1054.9918856608094</c:v>
                </c:pt>
                <c:pt idx="140">
                  <c:v>1061.956059881117</c:v>
                </c:pt>
                <c:pt idx="141">
                  <c:v>1068.7839189375302</c:v>
                </c:pt>
                <c:pt idx="142">
                  <c:v>1075.476913702636</c:v>
                </c:pt>
                <c:pt idx="143">
                  <c:v>1082.0364498409431</c:v>
                </c:pt>
                <c:pt idx="144">
                  <c:v>1088.4638892998</c:v>
                </c:pt>
                <c:pt idx="145">
                  <c:v>1094.7605517322952</c:v>
                </c:pt>
                <c:pt idx="146">
                  <c:v>1100.9277158557118</c:v>
                </c:pt>
                <c:pt idx="147">
                  <c:v>1106.9666207488926</c:v>
                </c:pt>
                <c:pt idx="148">
                  <c:v>1112.8784670916677</c:v>
                </c:pt>
                <c:pt idx="149">
                  <c:v>1118.6644183493099</c:v>
                </c:pt>
                <c:pt idx="150">
                  <c:v>1124.3256019048108</c:v>
                </c:pt>
                <c:pt idx="151">
                  <c:v>1129.8631101416061</c:v>
                </c:pt>
                <c:pt idx="152">
                  <c:v>1135.2780014792295</c:v>
                </c:pt>
                <c:pt idx="153">
                  <c:v>1140.5713013642367</c:v>
                </c:pt>
                <c:pt idx="154">
                  <c:v>1145.7440032186075</c:v>
                </c:pt>
                <c:pt idx="155">
                  <c:v>1150.7970693477203</c:v>
                </c:pt>
                <c:pt idx="156">
                  <c:v>1155.7314318098743</c:v>
                </c:pt>
                <c:pt idx="157">
                  <c:v>1160.5479932492408</c:v>
                </c:pt>
                <c:pt idx="158">
                  <c:v>1165.2476276940235</c:v>
                </c:pt>
                <c:pt idx="159">
                  <c:v>1169.8311813215228</c:v>
                </c:pt>
                <c:pt idx="160">
                  <c:v>1174.2994731917217</c:v>
                </c:pt>
                <c:pt idx="161">
                  <c:v>1178.6532959509359</c:v>
                </c:pt>
                <c:pt idx="162">
                  <c:v>1182.8934165070036</c:v>
                </c:pt>
                <c:pt idx="163">
                  <c:v>1187.0205766774386</c:v>
                </c:pt>
                <c:pt idx="164">
                  <c:v>1191.035493811909</c:v>
                </c:pt>
                <c:pt idx="165">
                  <c:v>1194.9388613903664</c:v>
                </c:pt>
                <c:pt idx="166">
                  <c:v>1198.73134959811</c:v>
                </c:pt>
                <c:pt idx="167">
                  <c:v>1202.4136058790361</c:v>
                </c:pt>
                <c:pt idx="168">
                  <c:v>1205.986255468307</c:v>
                </c:pt>
                <c:pt idx="169">
                  <c:v>1209.4499019056502</c:v>
                </c:pt>
                <c:pt idx="170">
                  <c:v>1212.8051275304988</c:v>
                </c:pt>
                <c:pt idx="171">
                  <c:v>1216.0524939601803</c:v>
                </c:pt>
                <c:pt idx="172">
                  <c:v>1219.1925425523768</c:v>
                </c:pt>
                <c:pt idx="173">
                  <c:v>1222.225794853101</c:v>
                </c:pt>
                <c:pt idx="174">
                  <c:v>1225.1527530314638</c:v>
                </c:pt>
                <c:pt idx="175">
                  <c:v>1227.9739003025632</c:v>
                </c:pt>
                <c:pt idx="176">
                  <c:v>1230.6897013398766</c:v>
                </c:pt>
                <c:pt idx="177">
                  <c:v>1233.3006026786238</c:v>
                </c:pt>
                <c:pt idx="178">
                  <c:v>1235.8070331116551</c:v>
                </c:pt>
                <c:pt idx="179">
                  <c:v>1238.2094040795375</c:v>
                </c:pt>
                <c:pt idx="180">
                  <c:v>1240.508110056642</c:v>
                </c:pt>
                <c:pt idx="181">
                  <c:v>1242.7035289351879</c:v>
                </c:pt>
                <c:pt idx="182">
                  <c:v>1244.796022409384</c:v>
                </c:pt>
                <c:pt idx="183">
                  <c:v>1246.7859363619984</c:v>
                </c:pt>
                <c:pt idx="184">
                  <c:v>1248.6736012559195</c:v>
                </c:pt>
                <c:pt idx="185">
                  <c:v>1250.4593325335093</c:v>
                </c:pt>
                <c:pt idx="186">
                  <c:v>1252.1434310268155</c:v>
                </c:pt>
                <c:pt idx="187">
                  <c:v>1253.7261833819759</c:v>
                </c:pt>
                <c:pt idx="188">
                  <c:v>1255.2078625014224</c:v>
                </c:pt>
                <c:pt idx="189">
                  <c:v>1256.5887280077513</c:v>
                </c:pt>
                <c:pt idx="190">
                  <c:v>1257.8690267333488</c:v>
                </c:pt>
                <c:pt idx="191">
                  <c:v>1259.0489932400233</c:v>
                </c:pt>
                <c:pt idx="192">
                  <c:v>1260.1288503729768</c:v>
                </c:pt>
                <c:pt idx="193">
                  <c:v>1261.108809853383</c:v>
                </c:pt>
                <c:pt idx="194">
                  <c:v>1261.9890729136159</c:v>
                </c:pt>
                <c:pt idx="195">
                  <c:v>1262.7698309787249</c:v>
                </c:pt>
                <c:pt idx="196">
                  <c:v>1263.4512663970443</c:v>
                </c:pt>
                <c:pt idx="197">
                  <c:v>1264.0335532218282</c:v>
                </c:pt>
                <c:pt idx="198">
                  <c:v>1264.5168580444956</c:v>
                </c:pt>
                <c:pt idx="199">
                  <c:v>1264.9013408784656</c:v>
                </c:pt>
                <c:pt idx="200">
                  <c:v>1265.187156090713</c:v>
                </c:pt>
                <c:pt idx="201">
                  <c:v>1265.3744533761555</c:v>
                </c:pt>
                <c:pt idx="202">
                  <c:v>1265.4633787679209</c:v>
                </c:pt>
                <c:pt idx="203">
                  <c:v>1265.4540756745942</c:v>
                </c:pt>
                <c:pt idx="204">
                  <c:v>1265.3466859338698</c:v>
                </c:pt>
                <c:pt idx="205">
                  <c:v>1265.1413508707933</c:v>
                </c:pt>
                <c:pt idx="206">
                  <c:v>1264.8382123480978</c:v>
                </c:pt>
                <c:pt idx="207">
                  <c:v>1264.4374137960986</c:v>
                </c:pt>
                <c:pt idx="208">
                  <c:v>1263.9391012101958</c:v>
                </c:pt>
                <c:pt idx="209">
                  <c:v>1263.3434241052155</c:v>
                </c:pt>
                <c:pt idx="210">
                  <c:v>1262.6505364174402</c:v>
                </c:pt>
                <c:pt idx="211">
                  <c:v>1261.8605973471206</c:v>
                </c:pt>
                <c:pt idx="212">
                  <c:v>1260.9737721363274</c:v>
                </c:pt>
                <c:pt idx="213">
                  <c:v>1259.9902327790496</c:v>
                </c:pt>
                <c:pt idx="214">
                  <c:v>1258.9101586623369</c:v>
                </c:pt>
                <c:pt idx="215">
                  <c:v>1257.733737138934</c:v>
                </c:pt>
                <c:pt idx="216">
                  <c:v>1256.4611640332055</c:v>
                </c:pt>
                <c:pt idx="217">
                  <c:v>1255.0926440831806</c:v>
                </c:pt>
                <c:pt idx="218">
                  <c:v>1253.6283913222851</c:v>
                </c:pt>
                <c:pt idx="219">
                  <c:v>1252.0686294047846</c:v>
                </c:pt>
                <c:pt idx="220">
                  <c:v>1250.4135918792031</c:v>
                </c:pt>
                <c:pt idx="221">
                  <c:v>1248.6635224140252</c:v>
                </c:pt>
                <c:pt idx="222">
                  <c:v>1246.818674979909</c:v>
                </c:pt>
                <c:pt idx="223">
                  <c:v>1244.8793139924508</c:v>
                </c:pt>
                <c:pt idx="224">
                  <c:v>1242.845714419296</c:v>
                </c:pt>
                <c:pt idx="225">
                  <c:v>1240.7181618551069</c:v>
                </c:pt>
                <c:pt idx="226">
                  <c:v>1238.4969525675995</c:v>
                </c:pt>
                <c:pt idx="227">
                  <c:v>1236.1823935175589</c:v>
                </c:pt>
                <c:pt idx="228">
                  <c:v>1233.7748023554582</c:v>
                </c:pt>
                <c:pt idx="229">
                  <c:v>1231.2745073970257</c:v>
                </c:pt>
                <c:pt idx="230">
                  <c:v>1228.6818475798614</c:v>
                </c:pt>
                <c:pt idx="231">
                  <c:v>1225.9971724029654</c:v>
                </c:pt>
                <c:pt idx="232">
                  <c:v>1223.2208418508415</c:v>
                </c:pt>
                <c:pt idx="233">
                  <c:v>1220.3532263036502</c:v>
                </c:pt>
                <c:pt idx="234">
                  <c:v>1217.3947064347235</c:v>
                </c:pt>
                <c:pt idx="235">
                  <c:v>1214.3456730966102</c:v>
                </c:pt>
                <c:pt idx="236">
                  <c:v>1211.2065271966944</c:v>
                </c:pt>
                <c:pt idx="237">
                  <c:v>1207.9776795633188</c:v>
                </c:pt>
                <c:pt idx="238">
                  <c:v>1204.659550803249</c:v>
                </c:pt>
                <c:pt idx="239">
                  <c:v>1201.252571151231</c:v>
                </c:pt>
                <c:pt idx="240">
                  <c:v>1197.7571803123217</c:v>
                </c:pt>
                <c:pt idx="241">
                  <c:v>1194.1738272976086</c:v>
                </c:pt>
                <c:pt idx="242">
                  <c:v>1190.50297025388</c:v>
                </c:pt>
                <c:pt idx="243">
                  <c:v>1186.7450762877597</c:v>
                </c:pt>
                <c:pt idx="244">
                  <c:v>1182.9006212847778</c:v>
                </c:pt>
                <c:pt idx="245">
                  <c:v>1178.9700897238133</c:v>
                </c:pt>
                <c:pt idx="246">
                  <c:v>1174.9539744873139</c:v>
                </c:pt>
                <c:pt idx="247">
                  <c:v>1170.8527766676671</c:v>
                </c:pt>
                <c:pt idx="248">
                  <c:v>1166.667005370078</c:v>
                </c:pt>
                <c:pt idx="249">
                  <c:v>1162.3971775122814</c:v>
                </c:pt>
                <c:pt idx="250">
                  <c:v>1158.0438176214013</c:v>
                </c:pt>
                <c:pt idx="251">
                  <c:v>1153.6074576282535</c:v>
                </c:pt>
                <c:pt idx="252">
                  <c:v>1149.0886366593697</c:v>
                </c:pt>
                <c:pt idx="253">
                  <c:v>1144.4879008270116</c:v>
                </c:pt>
                <c:pt idx="254">
                  <c:v>1139.8058030174268</c:v>
                </c:pt>
                <c:pt idx="255">
                  <c:v>1135.042902677593</c:v>
                </c:pt>
                <c:pt idx="256">
                  <c:v>1130.1997656006811</c:v>
                </c:pt>
                <c:pt idx="257">
                  <c:v>1125.2769637104636</c:v>
                </c:pt>
                <c:pt idx="258">
                  <c:v>1120.2750748448823</c:v>
                </c:pt>
                <c:pt idx="259">
                  <c:v>1115.1946825389846</c:v>
                </c:pt>
                <c:pt idx="260">
                  <c:v>1110.036375807427</c:v>
                </c:pt>
                <c:pt idx="261">
                  <c:v>1104.8007489267416</c:v>
                </c:pt>
                <c:pt idx="262">
                  <c:v>1099.4884012175487</c:v>
                </c:pt>
                <c:pt idx="263">
                  <c:v>1094.0999368268999</c:v>
                </c:pt>
                <c:pt idx="264">
                  <c:v>1088.6359645109235</c:v>
                </c:pt>
                <c:pt idx="265">
                  <c:v>1083.0970974179406</c:v>
                </c:pt>
                <c:pt idx="266">
                  <c:v>1077.4839528722159</c:v>
                </c:pt>
                <c:pt idx="267">
                  <c:v>1071.7971521584996</c:v>
                </c:pt>
                <c:pt idx="268">
                  <c:v>1066.0373203075126</c:v>
                </c:pt>
                <c:pt idx="269">
                  <c:v>1060.205085882521</c:v>
                </c:pt>
                <c:pt idx="270">
                  <c:v>1054.3010807671417</c:v>
                </c:pt>
                <c:pt idx="271">
                  <c:v>1048.3259399545159</c:v>
                </c:pt>
                <c:pt idx="272">
                  <c:v>1042.2803013379798</c:v>
                </c:pt>
                <c:pt idx="273">
                  <c:v>1036.164805503362</c:v>
                </c:pt>
                <c:pt idx="274">
                  <c:v>1029.9800955230246</c:v>
                </c:pt>
                <c:pt idx="275">
                  <c:v>1023.7268167517692</c:v>
                </c:pt>
                <c:pt idx="276">
                  <c:v>1017.4056166247154</c:v>
                </c:pt>
                <c:pt idx="277">
                  <c:v>1011.0171444572616</c:v>
                </c:pt>
                <c:pt idx="278">
                  <c:v>1004.5620512472284</c:v>
                </c:pt>
                <c:pt idx="279">
                  <c:v>998.04098947928344</c:v>
                </c:pt>
                <c:pt idx="280">
                  <c:v>991.45461293173912</c:v>
                </c:pt>
                <c:pt idx="281">
                  <c:v>984.80357648581287</c:v>
                </c:pt>
                <c:pt idx="282">
                  <c:v>978.08853593743277</c:v>
                </c:pt>
                <c:pt idx="283">
                  <c:v>971.31014781166834</c:v>
                </c:pt>
                <c:pt idx="284">
                  <c:v>964.46906917986018</c:v>
                </c:pt>
                <c:pt idx="285">
                  <c:v>957.56595747952053</c:v>
                </c:pt>
                <c:pt idx="286">
                  <c:v>950.60147033706892</c:v>
                </c:pt>
                <c:pt idx="287">
                  <c:v>943.5762653934662</c:v>
                </c:pt>
                <c:pt idx="288">
                  <c:v>936.49100013280304</c:v>
                </c:pt>
                <c:pt idx="289">
                  <c:v>929.34633171389748</c:v>
                </c:pt>
                <c:pt idx="290">
                  <c:v>922.14291680494989</c:v>
                </c:pt>
                <c:pt idx="291">
                  <c:v>914.88141142130098</c:v>
                </c:pt>
                <c:pt idx="292">
                  <c:v>907.56247076633349</c:v>
                </c:pt>
                <c:pt idx="293">
                  <c:v>900.18674907555533</c:v>
                </c:pt>
                <c:pt idx="294">
                  <c:v>892.7548994638978</c:v>
                </c:pt>
                <c:pt idx="295">
                  <c:v>885.2675737762579</c:v>
                </c:pt>
                <c:pt idx="296">
                  <c:v>877.72542244131159</c:v>
                </c:pt>
                <c:pt idx="297">
                  <c:v>870.12909432861954</c:v>
                </c:pt>
                <c:pt idx="298">
                  <c:v>862.47923660904553</c:v>
                </c:pt>
                <c:pt idx="299">
                  <c:v>854.77649461850183</c:v>
                </c:pt>
                <c:pt idx="300">
                  <c:v>847.02151172503432</c:v>
                </c:pt>
                <c:pt idx="301">
                  <c:v>839.2149291992564</c:v>
                </c:pt>
                <c:pt idx="302">
                  <c:v>831.35738608813733</c:v>
                </c:pt>
                <c:pt idx="303">
                  <c:v>823.44951909214763</c:v>
                </c:pt>
                <c:pt idx="304">
                  <c:v>815.49196244576126</c:v>
                </c:pt>
                <c:pt idx="305">
                  <c:v>807.48534780131172</c:v>
                </c:pt>
                <c:pt idx="306">
                  <c:v>799.43030411619577</c:v>
                </c:pt>
                <c:pt idx="307">
                  <c:v>791.3274575434167</c:v>
                </c:pt>
                <c:pt idx="308">
                  <c:v>783.17743132545502</c:v>
                </c:pt>
                <c:pt idx="309">
                  <c:v>774.98084569145351</c:v>
                </c:pt>
                <c:pt idx="310">
                  <c:v>766.73831775770077</c:v>
                </c:pt>
                <c:pt idx="311">
                  <c:v>758.45046143139371</c:v>
                </c:pt>
                <c:pt idx="312">
                  <c:v>750.1178873176591</c:v>
                </c:pt>
                <c:pt idx="313">
                  <c:v>741.74120262981137</c:v>
                </c:pt>
                <c:pt idx="314">
                  <c:v>733.32101110282122</c:v>
                </c:pt>
                <c:pt idx="315">
                  <c:v>724.85791290996883</c:v>
                </c:pt>
                <c:pt idx="316">
                  <c:v>716.35250458265216</c:v>
                </c:pt>
                <c:pt idx="317">
                  <c:v>707.80537893332144</c:v>
                </c:pt>
                <c:pt idx="318">
                  <c:v>699.21712498150555</c:v>
                </c:pt>
                <c:pt idx="319">
                  <c:v>690.58832788289874</c:v>
                </c:pt>
                <c:pt idx="320">
                  <c:v>681.91956886147079</c:v>
                </c:pt>
                <c:pt idx="321">
                  <c:v>673.21142514456528</c:v>
                </c:pt>
                <c:pt idx="322">
                  <c:v>664.46446990094717</c:v>
                </c:pt>
                <c:pt idx="323">
                  <c:v>655.67927218176089</c:v>
                </c:pt>
                <c:pt idx="324">
                  <c:v>646.85639686435854</c:v>
                </c:pt>
                <c:pt idx="325">
                  <c:v>637.99640459895681</c:v>
                </c:pt>
                <c:pt idx="326">
                  <c:v>629.09985175808015</c:v>
                </c:pt>
                <c:pt idx="327">
                  <c:v>620.16729038874689</c:v>
                </c:pt>
                <c:pt idx="328">
                  <c:v>611.19926816735438</c:v>
                </c:pt>
                <c:pt idx="329">
                  <c:v>602.19632835721745</c:v>
                </c:pt>
                <c:pt idx="330">
                  <c:v>593.15900976871535</c:v>
                </c:pt>
                <c:pt idx="331">
                  <c:v>584.08784672200079</c:v>
                </c:pt>
                <c:pt idx="332">
                  <c:v>574.98336901222376</c:v>
                </c:pt>
                <c:pt idx="333">
                  <c:v>565.84610187722308</c:v>
                </c:pt>
                <c:pt idx="334">
                  <c:v>556.67656596763811</c:v>
                </c:pt>
                <c:pt idx="335">
                  <c:v>547.47527731939215</c:v>
                </c:pt>
                <c:pt idx="336">
                  <c:v>538.24274732849926</c:v>
                </c:pt>
                <c:pt idx="337">
                  <c:v>528.97948272814608</c:v>
                </c:pt>
                <c:pt idx="338">
                  <c:v>519.68598556799907</c:v>
                </c:pt>
                <c:pt idx="339">
                  <c:v>510.36275319568915</c:v>
                </c:pt>
                <c:pt idx="340">
                  <c:v>501.01027824042353</c:v>
                </c:pt>
                <c:pt idx="341">
                  <c:v>491.6290485986766</c:v>
                </c:pt>
                <c:pt idx="342">
                  <c:v>482.21954742191019</c:v>
                </c:pt>
                <c:pt idx="343">
                  <c:v>472.78225310627437</c:v>
                </c:pt>
                <c:pt idx="344">
                  <c:v>463.31763928423987</c:v>
                </c:pt>
                <c:pt idx="345">
                  <c:v>453.82617481811303</c:v>
                </c:pt>
                <c:pt idx="346">
                  <c:v>444.30832379538526</c:v>
                </c:pt>
                <c:pt idx="347">
                  <c:v>434.76454552586796</c:v>
                </c:pt>
                <c:pt idx="348">
                  <c:v>425.19529454056544</c:v>
                </c:pt>
                <c:pt idx="349">
                  <c:v>415.60102059223755</c:v>
                </c:pt>
                <c:pt idx="350">
                  <c:v>405.98216865760492</c:v>
                </c:pt>
                <c:pt idx="351">
                  <c:v>396.33917894114938</c:v>
                </c:pt>
                <c:pt idx="352">
                  <c:v>386.67248688046323</c:v>
                </c:pt>
                <c:pt idx="353">
                  <c:v>376.98252315310083</c:v>
                </c:pt>
                <c:pt idx="354">
                  <c:v>367.26971368488677</c:v>
                </c:pt>
                <c:pt idx="355">
                  <c:v>357.53447965963528</c:v>
                </c:pt>
                <c:pt idx="356">
                  <c:v>347.77723753023628</c:v>
                </c:pt>
                <c:pt idx="357">
                  <c:v>337.99839903106323</c:v>
                </c:pt>
                <c:pt idx="358">
                  <c:v>328.1983711916597</c:v>
                </c:pt>
                <c:pt idx="359">
                  <c:v>318.37755635166081</c:v>
                </c:pt>
                <c:pt idx="360">
                  <c:v>308.53635217690749</c:v>
                </c:pt>
                <c:pt idx="361">
                  <c:v>298.67515167671098</c:v>
                </c:pt>
                <c:pt idx="362">
                  <c:v>288.79434322222687</c:v>
                </c:pt>
                <c:pt idx="363">
                  <c:v>278.89431056589717</c:v>
                </c:pt>
                <c:pt idx="364">
                  <c:v>268.97543286192075</c:v>
                </c:pt>
                <c:pt idx="365">
                  <c:v>259.03808468771251</c:v>
                </c:pt>
                <c:pt idx="366">
                  <c:v>249.0826360663124</c:v>
                </c:pt>
                <c:pt idx="367">
                  <c:v>239.10945248970629</c:v>
                </c:pt>
                <c:pt idx="368">
                  <c:v>229.11889494302099</c:v>
                </c:pt>
                <c:pt idx="369">
                  <c:v>219.11131992955686</c:v>
                </c:pt>
                <c:pt idx="370">
                  <c:v>209.08707949662161</c:v>
                </c:pt>
                <c:pt idx="371">
                  <c:v>199.04652126213011</c:v>
                </c:pt>
                <c:pt idx="372">
                  <c:v>188.9899884419354</c:v>
                </c:pt>
                <c:pt idx="373">
                  <c:v>178.91781987785677</c:v>
                </c:pt>
                <c:pt idx="374">
                  <c:v>168.83035006637186</c:v>
                </c:pt>
                <c:pt idx="375">
                  <c:v>158.72790918793982</c:v>
                </c:pt>
                <c:pt idx="376">
                  <c:v>148.61082313692376</c:v>
                </c:pt>
                <c:pt idx="377">
                  <c:v>138.47941355208138</c:v>
                </c:pt>
                <c:pt idx="378">
                  <c:v>128.33399784759305</c:v>
                </c:pt>
                <c:pt idx="379">
                  <c:v>118.17488924459772</c:v>
                </c:pt>
                <c:pt idx="380">
                  <c:v>108.00239680320728</c:v>
                </c:pt>
                <c:pt idx="381">
                  <c:v>97.816825454971223</c:v>
                </c:pt>
                <c:pt idx="382">
                  <c:v>87.618476035763706</c:v>
                </c:pt>
                <c:pt idx="383">
                  <c:v>77.407645319065949</c:v>
                </c:pt>
                <c:pt idx="384">
                  <c:v>67.184626049617634</c:v>
                </c:pt>
                <c:pt idx="385">
                  <c:v>56.949706977411587</c:v>
                </c:pt>
                <c:pt idx="386">
                  <c:v>46.703172892006727</c:v>
                </c:pt>
                <c:pt idx="387">
                  <c:v>36.445304657134891</c:v>
                </c:pt>
                <c:pt idx="388">
                  <c:v>26.17637924557782</c:v>
                </c:pt>
                <c:pt idx="389">
                  <c:v>15.896669774291256</c:v>
                </c:pt>
                <c:pt idx="390">
                  <c:v>5.6064455397537234</c:v>
                </c:pt>
                <c:pt idx="391">
                  <c:v>-4.6940279464818033</c:v>
                </c:pt>
                <c:pt idx="392">
                  <c:v>-4.7043334836156578</c:v>
                </c:pt>
                <c:pt idx="393">
                  <c:v>-4.714639030606925</c:v>
                </c:pt>
                <c:pt idx="394">
                  <c:v>-4.72494458745535</c:v>
                </c:pt>
                <c:pt idx="395">
                  <c:v>-4.735250154160676</c:v>
                </c:pt>
                <c:pt idx="396">
                  <c:v>-4.7455557307226472</c:v>
                </c:pt>
                <c:pt idx="397">
                  <c:v>-4.7558613171410089</c:v>
                </c:pt>
                <c:pt idx="398">
                  <c:v>-4.7661669134155042</c:v>
                </c:pt>
                <c:pt idx="399">
                  <c:v>-4.7764725195458775</c:v>
                </c:pt>
                <c:pt idx="400">
                  <c:v>-4.7867781355318728</c:v>
                </c:pt>
                <c:pt idx="401">
                  <c:v>-4.7970837613732344</c:v>
                </c:pt>
                <c:pt idx="402">
                  <c:v>-4.8073893970697066</c:v>
                </c:pt>
                <c:pt idx="403">
                  <c:v>-4.8176950426210334</c:v>
                </c:pt>
                <c:pt idx="404">
                  <c:v>-4.8280006980269601</c:v>
                </c:pt>
                <c:pt idx="405">
                  <c:v>-4.8383063632872298</c:v>
                </c:pt>
                <c:pt idx="406">
                  <c:v>-4.8486120384015869</c:v>
                </c:pt>
                <c:pt idx="407">
                  <c:v>-4.8589177233697756</c:v>
                </c:pt>
                <c:pt idx="408">
                  <c:v>-4.8692234181915399</c:v>
                </c:pt>
                <c:pt idx="409">
                  <c:v>-4.8795291228666242</c:v>
                </c:pt>
                <c:pt idx="410">
                  <c:v>-4.8898348373947726</c:v>
                </c:pt>
                <c:pt idx="411">
                  <c:v>-4.9001405617757294</c:v>
                </c:pt>
                <c:pt idx="412">
                  <c:v>-4.9104462960092388</c:v>
                </c:pt>
                <c:pt idx="413">
                  <c:v>-4.9207520400950449</c:v>
                </c:pt>
                <c:pt idx="414">
                  <c:v>-4.9310577940328919</c:v>
                </c:pt>
                <c:pt idx="415">
                  <c:v>-4.941363557822525</c:v>
                </c:pt>
                <c:pt idx="416">
                  <c:v>-4.9516693314636875</c:v>
                </c:pt>
                <c:pt idx="417">
                  <c:v>-4.9619751149561235</c:v>
                </c:pt>
                <c:pt idx="418">
                  <c:v>-4.9722809082995774</c:v>
                </c:pt>
                <c:pt idx="419">
                  <c:v>-4.9825867114937941</c:v>
                </c:pt>
                <c:pt idx="420">
                  <c:v>-4.992892524538517</c:v>
                </c:pt>
                <c:pt idx="421">
                  <c:v>-5.0031983474334911</c:v>
                </c:pt>
                <c:pt idx="422">
                  <c:v>-5.0135041801784599</c:v>
                </c:pt>
                <c:pt idx="423">
                  <c:v>-5.0238100227731683</c:v>
                </c:pt>
                <c:pt idx="424">
                  <c:v>-5.0341158752173598</c:v>
                </c:pt>
                <c:pt idx="425">
                  <c:v>-5.0444217375107794</c:v>
                </c:pt>
                <c:pt idx="426">
                  <c:v>-5.0547276096531712</c:v>
                </c:pt>
                <c:pt idx="427">
                  <c:v>-5.0650334916442796</c:v>
                </c:pt>
                <c:pt idx="428">
                  <c:v>-5.0753393834838487</c:v>
                </c:pt>
                <c:pt idx="429">
                  <c:v>-5.0856452851716227</c:v>
                </c:pt>
                <c:pt idx="430">
                  <c:v>-5.0959511967073459</c:v>
                </c:pt>
                <c:pt idx="431">
                  <c:v>-5.1062571180907623</c:v>
                </c:pt>
                <c:pt idx="432">
                  <c:v>-5.1165630493216163</c:v>
                </c:pt>
                <c:pt idx="433">
                  <c:v>-5.1268689903996529</c:v>
                </c:pt>
                <c:pt idx="434">
                  <c:v>-5.1371749413246164</c:v>
                </c:pt>
                <c:pt idx="435">
                  <c:v>-5.14748090209625</c:v>
                </c:pt>
                <c:pt idx="436">
                  <c:v>-5.1577868727142988</c:v>
                </c:pt>
                <c:pt idx="437">
                  <c:v>-5.1680928531785071</c:v>
                </c:pt>
                <c:pt idx="438">
                  <c:v>-5.178398843488619</c:v>
                </c:pt>
                <c:pt idx="439">
                  <c:v>-5.1887048436443788</c:v>
                </c:pt>
                <c:pt idx="440">
                  <c:v>-5.1990108536455306</c:v>
                </c:pt>
                <c:pt idx="441">
                  <c:v>-5.2093168734918196</c:v>
                </c:pt>
                <c:pt idx="442">
                  <c:v>-5.219622903182989</c:v>
                </c:pt>
                <c:pt idx="443">
                  <c:v>-5.2299289427187841</c:v>
                </c:pt>
                <c:pt idx="444">
                  <c:v>-5.2402349920989488</c:v>
                </c:pt>
                <c:pt idx="445">
                  <c:v>-5.2505410513232276</c:v>
                </c:pt>
                <c:pt idx="446">
                  <c:v>-5.2608471203913645</c:v>
                </c:pt>
                <c:pt idx="447">
                  <c:v>-5.2711531993031047</c:v>
                </c:pt>
                <c:pt idx="448">
                  <c:v>-5.2814592880581914</c:v>
                </c:pt>
                <c:pt idx="449">
                  <c:v>-5.2917653866563699</c:v>
                </c:pt>
                <c:pt idx="450">
                  <c:v>-5.3020714950973842</c:v>
                </c:pt>
                <c:pt idx="451">
                  <c:v>-5.3123776133809786</c:v>
                </c:pt>
                <c:pt idx="452">
                  <c:v>-5.3226837415068973</c:v>
                </c:pt>
                <c:pt idx="453">
                  <c:v>-5.3329898794748845</c:v>
                </c:pt>
                <c:pt idx="454">
                  <c:v>-5.3432960272846852</c:v>
                </c:pt>
                <c:pt idx="455">
                  <c:v>-5.3536021849360438</c:v>
                </c:pt>
                <c:pt idx="456">
                  <c:v>-5.3639083524287043</c:v>
                </c:pt>
                <c:pt idx="457">
                  <c:v>-5.3742145297624111</c:v>
                </c:pt>
                <c:pt idx="458">
                  <c:v>-5.3845207169369083</c:v>
                </c:pt>
                <c:pt idx="459">
                  <c:v>-5.3948269139519409</c:v>
                </c:pt>
                <c:pt idx="460">
                  <c:v>-5.4051331208072533</c:v>
                </c:pt>
                <c:pt idx="461">
                  <c:v>-5.4154393375025895</c:v>
                </c:pt>
                <c:pt idx="462">
                  <c:v>-5.4257455640376939</c:v>
                </c:pt>
                <c:pt idx="463">
                  <c:v>-5.4360518004123115</c:v>
                </c:pt>
                <c:pt idx="464">
                  <c:v>-5.4463580466261856</c:v>
                </c:pt>
                <c:pt idx="465">
                  <c:v>-5.4566643026790613</c:v>
                </c:pt>
                <c:pt idx="466">
                  <c:v>-5.4669705685706838</c:v>
                </c:pt>
                <c:pt idx="467">
                  <c:v>-5.4772768443007962</c:v>
                </c:pt>
                <c:pt idx="468">
                  <c:v>-5.4875831298691438</c:v>
                </c:pt>
                <c:pt idx="469">
                  <c:v>-5.4978894252754706</c:v>
                </c:pt>
                <c:pt idx="470">
                  <c:v>-5.508195730519521</c:v>
                </c:pt>
                <c:pt idx="471">
                  <c:v>-5.5185020456010392</c:v>
                </c:pt>
                <c:pt idx="472">
                  <c:v>-5.5288083705197701</c:v>
                </c:pt>
                <c:pt idx="473">
                  <c:v>-5.5391147052754581</c:v>
                </c:pt>
                <c:pt idx="474">
                  <c:v>-5.5494210498678482</c:v>
                </c:pt>
                <c:pt idx="475">
                  <c:v>-5.5597274042966838</c:v>
                </c:pt>
                <c:pt idx="476">
                  <c:v>-5.5700337685617098</c:v>
                </c:pt>
                <c:pt idx="477">
                  <c:v>-5.5803401426626706</c:v>
                </c:pt>
                <c:pt idx="478">
                  <c:v>-5.5906465265993104</c:v>
                </c:pt>
                <c:pt idx="479">
                  <c:v>-5.6009529203713742</c:v>
                </c:pt>
                <c:pt idx="480">
                  <c:v>-5.6112593239786062</c:v>
                </c:pt>
                <c:pt idx="481">
                  <c:v>-5.6215657374207515</c:v>
                </c:pt>
                <c:pt idx="482">
                  <c:v>-5.6318721606975535</c:v>
                </c:pt>
                <c:pt idx="483">
                  <c:v>-5.6421785938087572</c:v>
                </c:pt>
                <c:pt idx="484">
                  <c:v>-5.6524850367541069</c:v>
                </c:pt>
                <c:pt idx="485">
                  <c:v>-5.6627914895333475</c:v>
                </c:pt>
                <c:pt idx="486">
                  <c:v>-5.6730979521462235</c:v>
                </c:pt>
                <c:pt idx="487">
                  <c:v>-5.6834044245924789</c:v>
                </c:pt>
                <c:pt idx="488">
                  <c:v>-5.6937109068718579</c:v>
                </c:pt>
                <c:pt idx="489">
                  <c:v>-5.7040173989841056</c:v>
                </c:pt>
                <c:pt idx="490">
                  <c:v>-5.7143239009289672</c:v>
                </c:pt>
                <c:pt idx="491">
                  <c:v>-5.724630412706186</c:v>
                </c:pt>
                <c:pt idx="492">
                  <c:v>-5.734936934315507</c:v>
                </c:pt>
                <c:pt idx="493">
                  <c:v>-5.7452434657566744</c:v>
                </c:pt>
                <c:pt idx="494">
                  <c:v>-5.7555500070294334</c:v>
                </c:pt>
                <c:pt idx="495">
                  <c:v>-5.7658565581335282</c:v>
                </c:pt>
                <c:pt idx="496">
                  <c:v>-5.7761631190687028</c:v>
                </c:pt>
                <c:pt idx="497">
                  <c:v>-5.7864696898347026</c:v>
                </c:pt>
                <c:pt idx="498">
                  <c:v>-5.7967762704312715</c:v>
                </c:pt>
                <c:pt idx="499">
                  <c:v>-5.8070828608581539</c:v>
                </c:pt>
                <c:pt idx="500">
                  <c:v>-5.8173894611150949</c:v>
                </c:pt>
                <c:pt idx="501">
                  <c:v>-5.8276960712018386</c:v>
                </c:pt>
                <c:pt idx="502">
                  <c:v>-5.8380026911181302</c:v>
                </c:pt>
                <c:pt idx="503">
                  <c:v>-5.8483093208637138</c:v>
                </c:pt>
                <c:pt idx="504">
                  <c:v>-5.8586159604383337</c:v>
                </c:pt>
                <c:pt idx="505">
                  <c:v>-5.8689226098417349</c:v>
                </c:pt>
                <c:pt idx="506">
                  <c:v>-5.8792292690736616</c:v>
                </c:pt>
                <c:pt idx="507">
                  <c:v>-5.889535938133859</c:v>
                </c:pt>
                <c:pt idx="508">
                  <c:v>-5.8998426170220712</c:v>
                </c:pt>
                <c:pt idx="509">
                  <c:v>-5.9101493057380425</c:v>
                </c:pt>
                <c:pt idx="510">
                  <c:v>-5.920456004281518</c:v>
                </c:pt>
                <c:pt idx="511">
                  <c:v>-5.9307627126522418</c:v>
                </c:pt>
                <c:pt idx="512">
                  <c:v>-5.941069430849959</c:v>
                </c:pt>
                <c:pt idx="513">
                  <c:v>-5.9513761588744138</c:v>
                </c:pt>
                <c:pt idx="514">
                  <c:v>-5.9616828967253515</c:v>
                </c:pt>
                <c:pt idx="515">
                  <c:v>-5.971989644402516</c:v>
                </c:pt>
                <c:pt idx="516">
                  <c:v>-5.9822964019056517</c:v>
                </c:pt>
                <c:pt idx="517">
                  <c:v>-5.9926031692345036</c:v>
                </c:pt>
                <c:pt idx="518">
                  <c:v>-6.002909946388816</c:v>
                </c:pt>
                <c:pt idx="519">
                  <c:v>-6.013216733368334</c:v>
                </c:pt>
                <c:pt idx="520">
                  <c:v>-6.0235235301728016</c:v>
                </c:pt>
                <c:pt idx="521">
                  <c:v>-6.0338303368019641</c:v>
                </c:pt>
                <c:pt idx="522">
                  <c:v>-6.0441371532555657</c:v>
                </c:pt>
                <c:pt idx="523">
                  <c:v>-6.0544439795333513</c:v>
                </c:pt>
                <c:pt idx="524">
                  <c:v>-6.0647508156350654</c:v>
                </c:pt>
                <c:pt idx="525">
                  <c:v>-6.0750576615604528</c:v>
                </c:pt>
                <c:pt idx="526">
                  <c:v>-6.0853645173092579</c:v>
                </c:pt>
                <c:pt idx="527">
                  <c:v>-6.0956713828812257</c:v>
                </c:pt>
                <c:pt idx="528">
                  <c:v>-6.1059782582761004</c:v>
                </c:pt>
                <c:pt idx="529">
                  <c:v>-6.1162851434936263</c:v>
                </c:pt>
                <c:pt idx="530">
                  <c:v>-6.1265920385335484</c:v>
                </c:pt>
                <c:pt idx="531">
                  <c:v>-6.1368989433956118</c:v>
                </c:pt>
                <c:pt idx="532">
                  <c:v>-6.1472058580795608</c:v>
                </c:pt>
                <c:pt idx="533">
                  <c:v>-6.1575127825851403</c:v>
                </c:pt>
                <c:pt idx="534">
                  <c:v>-6.1678197169120947</c:v>
                </c:pt>
                <c:pt idx="535">
                  <c:v>-6.1781266610601691</c:v>
                </c:pt>
                <c:pt idx="536">
                  <c:v>-6.1884336150291075</c:v>
                </c:pt>
                <c:pt idx="537">
                  <c:v>-6.1987405788186543</c:v>
                </c:pt>
                <c:pt idx="538">
                  <c:v>-6.2090475524285553</c:v>
                </c:pt>
                <c:pt idx="539">
                  <c:v>-6.2193545358585549</c:v>
                </c:pt>
                <c:pt idx="540">
                  <c:v>-6.2296615291083972</c:v>
                </c:pt>
                <c:pt idx="541">
                  <c:v>-6.2399685321778273</c:v>
                </c:pt>
                <c:pt idx="542">
                  <c:v>-6.2502755450665894</c:v>
                </c:pt>
                <c:pt idx="543">
                  <c:v>-6.2605825677744287</c:v>
                </c:pt>
                <c:pt idx="544">
                  <c:v>-6.2708896003010901</c:v>
                </c:pt>
                <c:pt idx="545">
                  <c:v>-6.2811966426463179</c:v>
                </c:pt>
                <c:pt idx="546">
                  <c:v>-6.2915036948098573</c:v>
                </c:pt>
                <c:pt idx="547">
                  <c:v>-6.3018107567914523</c:v>
                </c:pt>
                <c:pt idx="548">
                  <c:v>-6.3121178285908481</c:v>
                </c:pt>
                <c:pt idx="549">
                  <c:v>-6.322424910207789</c:v>
                </c:pt>
                <c:pt idx="550">
                  <c:v>-6.3327320016420199</c:v>
                </c:pt>
                <c:pt idx="551">
                  <c:v>-6.343039102893286</c:v>
                </c:pt>
                <c:pt idx="552">
                  <c:v>-6.3533462139613315</c:v>
                </c:pt>
                <c:pt idx="553">
                  <c:v>-6.3636533348459015</c:v>
                </c:pt>
                <c:pt idx="554">
                  <c:v>-6.3739604655467401</c:v>
                </c:pt>
                <c:pt idx="555">
                  <c:v>-6.3842676060635926</c:v>
                </c:pt>
                <c:pt idx="556">
                  <c:v>-6.394574756396203</c:v>
                </c:pt>
                <c:pt idx="557">
                  <c:v>-6.4048819165443174</c:v>
                </c:pt>
                <c:pt idx="558">
                  <c:v>-6.4151890865076791</c:v>
                </c:pt>
                <c:pt idx="559">
                  <c:v>-6.425496266286034</c:v>
                </c:pt>
                <c:pt idx="560">
                  <c:v>-6.4358034558791264</c:v>
                </c:pt>
                <c:pt idx="561">
                  <c:v>-6.4461106552867014</c:v>
                </c:pt>
                <c:pt idx="562">
                  <c:v>-6.4564178645085031</c:v>
                </c:pt>
                <c:pt idx="563">
                  <c:v>-6.4667250835442767</c:v>
                </c:pt>
                <c:pt idx="564">
                  <c:v>-6.4770323123937672</c:v>
                </c:pt>
                <c:pt idx="565">
                  <c:v>-6.4873395510567189</c:v>
                </c:pt>
                <c:pt idx="566">
                  <c:v>-6.4976467995328768</c:v>
                </c:pt>
                <c:pt idx="567">
                  <c:v>-6.5079540578219852</c:v>
                </c:pt>
                <c:pt idx="568">
                  <c:v>-6.5182613259237892</c:v>
                </c:pt>
                <c:pt idx="569">
                  <c:v>-6.5285686038380337</c:v>
                </c:pt>
                <c:pt idx="570">
                  <c:v>-6.538875891564464</c:v>
                </c:pt>
                <c:pt idx="571">
                  <c:v>-6.5491831891028243</c:v>
                </c:pt>
                <c:pt idx="572">
                  <c:v>-6.5594904964528595</c:v>
                </c:pt>
                <c:pt idx="573">
                  <c:v>-6.569797813614314</c:v>
                </c:pt>
                <c:pt idx="574">
                  <c:v>-6.5801051405869337</c:v>
                </c:pt>
                <c:pt idx="575">
                  <c:v>-6.5904124773704629</c:v>
                </c:pt>
                <c:pt idx="576">
                  <c:v>-6.6007198239646456</c:v>
                </c:pt>
                <c:pt idx="577">
                  <c:v>-6.6110271803692271</c:v>
                </c:pt>
                <c:pt idx="578">
                  <c:v>-6.6213345465839524</c:v>
                </c:pt>
                <c:pt idx="579">
                  <c:v>-6.6316419226085666</c:v>
                </c:pt>
                <c:pt idx="580">
                  <c:v>-6.6419493084428147</c:v>
                </c:pt>
                <c:pt idx="581">
                  <c:v>-6.6522567040864411</c:v>
                </c:pt>
                <c:pt idx="582">
                  <c:v>-6.6625641095391908</c:v>
                </c:pt>
                <c:pt idx="583">
                  <c:v>-6.6728715248008079</c:v>
                </c:pt>
                <c:pt idx="584">
                  <c:v>-6.6831789498710377</c:v>
                </c:pt>
                <c:pt idx="585">
                  <c:v>-6.6934863847496251</c:v>
                </c:pt>
                <c:pt idx="586">
                  <c:v>-6.7037938294363153</c:v>
                </c:pt>
                <c:pt idx="587">
                  <c:v>-6.7141012839308534</c:v>
                </c:pt>
                <c:pt idx="588">
                  <c:v>-6.7244087482329835</c:v>
                </c:pt>
                <c:pt idx="589">
                  <c:v>-6.7347162223424508</c:v>
                </c:pt>
                <c:pt idx="590">
                  <c:v>-6.7450237062589995</c:v>
                </c:pt>
                <c:pt idx="591">
                  <c:v>-6.7553311999823755</c:v>
                </c:pt>
                <c:pt idx="592">
                  <c:v>-6.7656387035123231</c:v>
                </c:pt>
                <c:pt idx="593">
                  <c:v>-6.7759462168485873</c:v>
                </c:pt>
                <c:pt idx="594">
                  <c:v>-6.7862537399909133</c:v>
                </c:pt>
                <c:pt idx="595">
                  <c:v>-6.7965612729390452</c:v>
                </c:pt>
                <c:pt idx="596">
                  <c:v>-6.8068688156927282</c:v>
                </c:pt>
                <c:pt idx="597">
                  <c:v>-6.8171763682517081</c:v>
                </c:pt>
                <c:pt idx="598">
                  <c:v>-6.8274839306157284</c:v>
                </c:pt>
                <c:pt idx="599">
                  <c:v>-6.8377915027845351</c:v>
                </c:pt>
                <c:pt idx="600">
                  <c:v>-6.8480990847578722</c:v>
                </c:pt>
                <c:pt idx="601">
                  <c:v>-6.858406676535485</c:v>
                </c:pt>
                <c:pt idx="602">
                  <c:v>-6.8687142781171184</c:v>
                </c:pt>
                <c:pt idx="603">
                  <c:v>-6.8790218895025177</c:v>
                </c:pt>
                <c:pt idx="604">
                  <c:v>-6.8893295106914278</c:v>
                </c:pt>
                <c:pt idx="605">
                  <c:v>-6.8996371416835931</c:v>
                </c:pt>
                <c:pt idx="606">
                  <c:v>-6.9099447824787585</c:v>
                </c:pt>
                <c:pt idx="607">
                  <c:v>-6.9202524330766693</c:v>
                </c:pt>
                <c:pt idx="608">
                  <c:v>-6.9305600934770704</c:v>
                </c:pt>
                <c:pt idx="609">
                  <c:v>-6.9408677636797069</c:v>
                </c:pt>
                <c:pt idx="610">
                  <c:v>-6.9511754436843232</c:v>
                </c:pt>
                <c:pt idx="611">
                  <c:v>-6.9614831334906651</c:v>
                </c:pt>
                <c:pt idx="612">
                  <c:v>-6.9717908330984768</c:v>
                </c:pt>
                <c:pt idx="613">
                  <c:v>-6.9820985425075035</c:v>
                </c:pt>
                <c:pt idx="614">
                  <c:v>-6.9924062617174902</c:v>
                </c:pt>
                <c:pt idx="615">
                  <c:v>-7.0027139907281821</c:v>
                </c:pt>
                <c:pt idx="616">
                  <c:v>-7.0130217295393233</c:v>
                </c:pt>
                <c:pt idx="617">
                  <c:v>-7.023329478150659</c:v>
                </c:pt>
                <c:pt idx="618">
                  <c:v>-7.0336372365619351</c:v>
                </c:pt>
                <c:pt idx="619">
                  <c:v>-7.0439450047728958</c:v>
                </c:pt>
                <c:pt idx="620">
                  <c:v>-7.0542527827832862</c:v>
                </c:pt>
                <c:pt idx="621">
                  <c:v>-7.0645605705928514</c:v>
                </c:pt>
                <c:pt idx="622">
                  <c:v>-7.0748683682013365</c:v>
                </c:pt>
                <c:pt idx="623">
                  <c:v>-7.0851761756084857</c:v>
                </c:pt>
                <c:pt idx="624">
                  <c:v>-7.095483992814045</c:v>
                </c:pt>
                <c:pt idx="625">
                  <c:v>-7.1057918198177585</c:v>
                </c:pt>
                <c:pt idx="626">
                  <c:v>-7.1160996566193715</c:v>
                </c:pt>
                <c:pt idx="627">
                  <c:v>-7.1264075032186298</c:v>
                </c:pt>
                <c:pt idx="628">
                  <c:v>-7.1367153596152777</c:v>
                </c:pt>
                <c:pt idx="629">
                  <c:v>-7.1470232258090602</c:v>
                </c:pt>
                <c:pt idx="630">
                  <c:v>-7.1573311017997225</c:v>
                </c:pt>
                <c:pt idx="631">
                  <c:v>-7.1676389875870097</c:v>
                </c:pt>
                <c:pt idx="632">
                  <c:v>-7.1779468831706659</c:v>
                </c:pt>
                <c:pt idx="633">
                  <c:v>-7.1882547885504371</c:v>
                </c:pt>
                <c:pt idx="634">
                  <c:v>-7.1985627037260684</c:v>
                </c:pt>
                <c:pt idx="635">
                  <c:v>-7.2088706286973041</c:v>
                </c:pt>
                <c:pt idx="636">
                  <c:v>-7.2191785634638901</c:v>
                </c:pt>
                <c:pt idx="637">
                  <c:v>-7.2294865080255706</c:v>
                </c:pt>
                <c:pt idx="638">
                  <c:v>-7.2397944623820916</c:v>
                </c:pt>
                <c:pt idx="639">
                  <c:v>-7.2501024265331973</c:v>
                </c:pt>
                <c:pt idx="640">
                  <c:v>-7.2604104004786327</c:v>
                </c:pt>
                <c:pt idx="641">
                  <c:v>-7.2707183842181431</c:v>
                </c:pt>
                <c:pt idx="642">
                  <c:v>-7.2810263777514734</c:v>
                </c:pt>
                <c:pt idx="643">
                  <c:v>-7.2913343810783697</c:v>
                </c:pt>
                <c:pt idx="644">
                  <c:v>-7.3016423941985762</c:v>
                </c:pt>
                <c:pt idx="645">
                  <c:v>-7.3119504171118379</c:v>
                </c:pt>
                <c:pt idx="646">
                  <c:v>-7.3222584498179</c:v>
                </c:pt>
                <c:pt idx="647">
                  <c:v>-7.3325664923165075</c:v>
                </c:pt>
                <c:pt idx="648">
                  <c:v>-7.3428745446074055</c:v>
                </c:pt>
                <c:pt idx="649">
                  <c:v>-7.3531826066903392</c:v>
                </c:pt>
                <c:pt idx="650">
                  <c:v>-7.3634906785650536</c:v>
                </c:pt>
                <c:pt idx="651">
                  <c:v>-7.3737987602312938</c:v>
                </c:pt>
                <c:pt idx="652">
                  <c:v>-7.3841068516888049</c:v>
                </c:pt>
                <c:pt idx="653">
                  <c:v>-7.394414952937332</c:v>
                </c:pt>
                <c:pt idx="654">
                  <c:v>-7.4047230639766202</c:v>
                </c:pt>
                <c:pt idx="655">
                  <c:v>-7.4150311848064145</c:v>
                </c:pt>
                <c:pt idx="656">
                  <c:v>-7.4253393154264602</c:v>
                </c:pt>
                <c:pt idx="657">
                  <c:v>-7.4356474558365022</c:v>
                </c:pt>
                <c:pt idx="658">
                  <c:v>-7.4459556060362857</c:v>
                </c:pt>
                <c:pt idx="659">
                  <c:v>-7.4562637660255557</c:v>
                </c:pt>
                <c:pt idx="660">
                  <c:v>-7.4665719358040574</c:v>
                </c:pt>
                <c:pt idx="661">
                  <c:v>-7.4768801153715367</c:v>
                </c:pt>
                <c:pt idx="662">
                  <c:v>-7.4871883047277379</c:v>
                </c:pt>
                <c:pt idx="663">
                  <c:v>-7.497496503872406</c:v>
                </c:pt>
                <c:pt idx="664">
                  <c:v>-7.5078047128052861</c:v>
                </c:pt>
                <c:pt idx="665">
                  <c:v>-7.5181129315261241</c:v>
                </c:pt>
                <c:pt idx="666">
                  <c:v>-7.5284211600346644</c:v>
                </c:pt>
                <c:pt idx="667">
                  <c:v>-7.5387293983306529</c:v>
                </c:pt>
                <c:pt idx="668">
                  <c:v>-7.5490376464138338</c:v>
                </c:pt>
                <c:pt idx="669">
                  <c:v>-7.559345904283953</c:v>
                </c:pt>
                <c:pt idx="670">
                  <c:v>-7.5696541719407557</c:v>
                </c:pt>
                <c:pt idx="671">
                  <c:v>-7.5799624493839861</c:v>
                </c:pt>
                <c:pt idx="672">
                  <c:v>-7.5902707366133901</c:v>
                </c:pt>
                <c:pt idx="673">
                  <c:v>-7.6005790336287129</c:v>
                </c:pt>
                <c:pt idx="674">
                  <c:v>-7.6108873404296995</c:v>
                </c:pt>
                <c:pt idx="675">
                  <c:v>-7.621195657016095</c:v>
                </c:pt>
                <c:pt idx="676">
                  <c:v>-7.6315039833876455</c:v>
                </c:pt>
                <c:pt idx="677">
                  <c:v>-7.641812319544095</c:v>
                </c:pt>
                <c:pt idx="678">
                  <c:v>-7.6521206654851888</c:v>
                </c:pt>
                <c:pt idx="679">
                  <c:v>-7.6624290212106727</c:v>
                </c:pt>
                <c:pt idx="680">
                  <c:v>-7.6727373867202919</c:v>
                </c:pt>
                <c:pt idx="681">
                  <c:v>-7.6830457620137906</c:v>
                </c:pt>
                <c:pt idx="682">
                  <c:v>-7.6933541470909148</c:v>
                </c:pt>
                <c:pt idx="683">
                  <c:v>-7.7036625419514095</c:v>
                </c:pt>
                <c:pt idx="684">
                  <c:v>-7.7139709465950208</c:v>
                </c:pt>
                <c:pt idx="685">
                  <c:v>-7.7242793610214928</c:v>
                </c:pt>
                <c:pt idx="686">
                  <c:v>-7.7345877852305707</c:v>
                </c:pt>
                <c:pt idx="687">
                  <c:v>-7.7448962192220003</c:v>
                </c:pt>
                <c:pt idx="688">
                  <c:v>-7.7552046629955269</c:v>
                </c:pt>
                <c:pt idx="689">
                  <c:v>-7.7655131165508955</c:v>
                </c:pt>
                <c:pt idx="690">
                  <c:v>-7.7758215798878512</c:v>
                </c:pt>
                <c:pt idx="691">
                  <c:v>-7.786130053006139</c:v>
                </c:pt>
                <c:pt idx="692">
                  <c:v>-7.7964385359055042</c:v>
                </c:pt>
                <c:pt idx="693">
                  <c:v>-7.8067470285856926</c:v>
                </c:pt>
                <c:pt idx="694">
                  <c:v>-7.8170555310464485</c:v>
                </c:pt>
                <c:pt idx="695">
                  <c:v>-7.8273640432875178</c:v>
                </c:pt>
                <c:pt idx="696">
                  <c:v>-7.8376725653086456</c:v>
                </c:pt>
                <c:pt idx="697">
                  <c:v>-7.847981097109578</c:v>
                </c:pt>
                <c:pt idx="698">
                  <c:v>-7.8582896386900591</c:v>
                </c:pt>
                <c:pt idx="699">
                  <c:v>-7.868598190049835</c:v>
                </c:pt>
                <c:pt idx="700">
                  <c:v>-7.8789067511886506</c:v>
                </c:pt>
                <c:pt idx="701">
                  <c:v>-7.8892153221062511</c:v>
                </c:pt>
                <c:pt idx="702">
                  <c:v>-7.8995239028023816</c:v>
                </c:pt>
                <c:pt idx="703">
                  <c:v>-7.9098324932767872</c:v>
                </c:pt>
                <c:pt idx="704">
                  <c:v>-7.9201410935292138</c:v>
                </c:pt>
                <c:pt idx="705">
                  <c:v>-7.9304497035594066</c:v>
                </c:pt>
                <c:pt idx="706">
                  <c:v>-7.9407583233671106</c:v>
                </c:pt>
                <c:pt idx="707">
                  <c:v>-7.951066952952071</c:v>
                </c:pt>
                <c:pt idx="708">
                  <c:v>-7.9613755923140337</c:v>
                </c:pt>
                <c:pt idx="709">
                  <c:v>-7.9716842414527429</c:v>
                </c:pt>
                <c:pt idx="710">
                  <c:v>-7.9819929003679446</c:v>
                </c:pt>
                <c:pt idx="711">
                  <c:v>-7.9923015690593848</c:v>
                </c:pt>
                <c:pt idx="712">
                  <c:v>-8.0026102475268086</c:v>
                </c:pt>
                <c:pt idx="713">
                  <c:v>-8.0129189357699602</c:v>
                </c:pt>
                <c:pt idx="714">
                  <c:v>-8.0232276337885846</c:v>
                </c:pt>
                <c:pt idx="715">
                  <c:v>-8.0335363415824297</c:v>
                </c:pt>
                <c:pt idx="716">
                  <c:v>-8.0438450591512378</c:v>
                </c:pt>
                <c:pt idx="717">
                  <c:v>-8.0541537864947568</c:v>
                </c:pt>
                <c:pt idx="718">
                  <c:v>-8.0644625236127307</c:v>
                </c:pt>
                <c:pt idx="719">
                  <c:v>-8.074771270504904</c:v>
                </c:pt>
                <c:pt idx="720">
                  <c:v>-8.0850800271710241</c:v>
                </c:pt>
                <c:pt idx="721">
                  <c:v>-8.0953887936108355</c:v>
                </c:pt>
                <c:pt idx="722">
                  <c:v>-8.1056975698240823</c:v>
                </c:pt>
                <c:pt idx="723">
                  <c:v>-8.1160063558105122</c:v>
                </c:pt>
                <c:pt idx="724">
                  <c:v>-8.1263151515698677</c:v>
                </c:pt>
                <c:pt idx="725">
                  <c:v>-8.1366239571018966</c:v>
                </c:pt>
                <c:pt idx="726">
                  <c:v>-8.1469327724063429</c:v>
                </c:pt>
                <c:pt idx="727">
                  <c:v>-8.1572415974829529</c:v>
                </c:pt>
                <c:pt idx="728">
                  <c:v>-8.1675504323314705</c:v>
                </c:pt>
                <c:pt idx="729">
                  <c:v>-8.1778592769516436</c:v>
                </c:pt>
                <c:pt idx="730">
                  <c:v>-8.1881681313432146</c:v>
                </c:pt>
                <c:pt idx="731">
                  <c:v>-8.1984769955059313</c:v>
                </c:pt>
                <c:pt idx="732">
                  <c:v>-8.2087858694395379</c:v>
                </c:pt>
                <c:pt idx="733">
                  <c:v>-8.2190947531437804</c:v>
                </c:pt>
                <c:pt idx="734">
                  <c:v>-8.2294036466184028</c:v>
                </c:pt>
                <c:pt idx="735">
                  <c:v>-8.2397125498631514</c:v>
                </c:pt>
                <c:pt idx="736">
                  <c:v>-8.2500214628777719</c:v>
                </c:pt>
                <c:pt idx="737">
                  <c:v>-8.2603303856620105</c:v>
                </c:pt>
                <c:pt idx="738">
                  <c:v>-8.2706393182156113</c:v>
                </c:pt>
                <c:pt idx="739">
                  <c:v>-8.2809482605383202</c:v>
                </c:pt>
                <c:pt idx="740">
                  <c:v>-8.2912572126298816</c:v>
                </c:pt>
                <c:pt idx="741">
                  <c:v>-8.3015661744900413</c:v>
                </c:pt>
                <c:pt idx="742">
                  <c:v>-8.3118751461185454</c:v>
                </c:pt>
                <c:pt idx="743">
                  <c:v>-8.3221841275151398</c:v>
                </c:pt>
                <c:pt idx="744">
                  <c:v>-8.3324931186795688</c:v>
                </c:pt>
                <c:pt idx="745">
                  <c:v>-8.3428021196115782</c:v>
                </c:pt>
                <c:pt idx="746">
                  <c:v>-8.3531111303109142</c:v>
                </c:pt>
                <c:pt idx="747">
                  <c:v>-8.3634201507773209</c:v>
                </c:pt>
                <c:pt idx="748">
                  <c:v>-8.3737291810105443</c:v>
                </c:pt>
                <c:pt idx="749">
                  <c:v>-8.3840382210103304</c:v>
                </c:pt>
                <c:pt idx="750">
                  <c:v>-8.3943472707764233</c:v>
                </c:pt>
                <c:pt idx="751">
                  <c:v>-8.4046563303085691</c:v>
                </c:pt>
                <c:pt idx="752">
                  <c:v>-8.4149653996065137</c:v>
                </c:pt>
                <c:pt idx="753">
                  <c:v>-8.4252744786700031</c:v>
                </c:pt>
                <c:pt idx="754">
                  <c:v>-8.4355835674987816</c:v>
                </c:pt>
                <c:pt idx="755">
                  <c:v>-8.445892666092595</c:v>
                </c:pt>
                <c:pt idx="756">
                  <c:v>-8.4562017744511895</c:v>
                </c:pt>
                <c:pt idx="757">
                  <c:v>-8.4665108925743091</c:v>
                </c:pt>
                <c:pt idx="758">
                  <c:v>-8.4768200204616999</c:v>
                </c:pt>
                <c:pt idx="759">
                  <c:v>-8.4871291581131079</c:v>
                </c:pt>
                <c:pt idx="760">
                  <c:v>-8.4974383055282772</c:v>
                </c:pt>
                <c:pt idx="761">
                  <c:v>-8.5077474627069556</c:v>
                </c:pt>
                <c:pt idx="762">
                  <c:v>-8.5180566296488873</c:v>
                </c:pt>
                <c:pt idx="763">
                  <c:v>-8.5283658063538166</c:v>
                </c:pt>
                <c:pt idx="764">
                  <c:v>-8.5386749928214911</c:v>
                </c:pt>
                <c:pt idx="765">
                  <c:v>-8.5489841890516551</c:v>
                </c:pt>
                <c:pt idx="766">
                  <c:v>-8.5592933950440546</c:v>
                </c:pt>
                <c:pt idx="767">
                  <c:v>-8.5696026107984355</c:v>
                </c:pt>
                <c:pt idx="768">
                  <c:v>-8.5799118363145421</c:v>
                </c:pt>
                <c:pt idx="769">
                  <c:v>-8.5902210715921203</c:v>
                </c:pt>
                <c:pt idx="770">
                  <c:v>-8.6005303166309162</c:v>
                </c:pt>
                <c:pt idx="771">
                  <c:v>-8.6108395714306756</c:v>
                </c:pt>
                <c:pt idx="772">
                  <c:v>-8.6211488359911428</c:v>
                </c:pt>
                <c:pt idx="773">
                  <c:v>-8.6314581103120638</c:v>
                </c:pt>
                <c:pt idx="774">
                  <c:v>-8.6417673943931845</c:v>
                </c:pt>
                <c:pt idx="775">
                  <c:v>-8.6520766882342492</c:v>
                </c:pt>
                <c:pt idx="776">
                  <c:v>-8.6623859918350057</c:v>
                </c:pt>
                <c:pt idx="777">
                  <c:v>-8.672695305195198</c:v>
                </c:pt>
                <c:pt idx="778">
                  <c:v>-8.6830046283145723</c:v>
                </c:pt>
                <c:pt idx="779">
                  <c:v>-8.6933139611928727</c:v>
                </c:pt>
                <c:pt idx="780">
                  <c:v>-8.7036233038298469</c:v>
                </c:pt>
                <c:pt idx="781">
                  <c:v>-8.7139326562252393</c:v>
                </c:pt>
                <c:pt idx="782">
                  <c:v>-8.7242420183787956</c:v>
                </c:pt>
                <c:pt idx="783">
                  <c:v>-8.7345513902902603</c:v>
                </c:pt>
                <c:pt idx="784">
                  <c:v>-8.7448607719593809</c:v>
                </c:pt>
                <c:pt idx="785">
                  <c:v>-8.7551701633859018</c:v>
                </c:pt>
                <c:pt idx="786">
                  <c:v>-8.7654795645695689</c:v>
                </c:pt>
                <c:pt idx="787">
                  <c:v>-8.7757889755101282</c:v>
                </c:pt>
                <c:pt idx="788">
                  <c:v>-8.7860983962073238</c:v>
                </c:pt>
                <c:pt idx="789">
                  <c:v>-8.7964078266609036</c:v>
                </c:pt>
                <c:pt idx="790">
                  <c:v>-8.8067172668706117</c:v>
                </c:pt>
                <c:pt idx="791">
                  <c:v>-8.8170267168361942</c:v>
                </c:pt>
                <c:pt idx="792">
                  <c:v>-8.8273361765573952</c:v>
                </c:pt>
                <c:pt idx="793">
                  <c:v>-8.8376456460339625</c:v>
                </c:pt>
                <c:pt idx="794">
                  <c:v>-8.8479551252656403</c:v>
                </c:pt>
                <c:pt idx="795">
                  <c:v>-8.8582646142521746</c:v>
                </c:pt>
                <c:pt idx="796">
                  <c:v>-8.8685741129933113</c:v>
                </c:pt>
                <c:pt idx="797">
                  <c:v>-8.8788836214887965</c:v>
                </c:pt>
                <c:pt idx="798">
                  <c:v>-8.8891931397383743</c:v>
                </c:pt>
                <c:pt idx="799">
                  <c:v>-8.8995026677417908</c:v>
                </c:pt>
                <c:pt idx="800">
                  <c:v>-8.9098122054987918</c:v>
                </c:pt>
                <c:pt idx="801">
                  <c:v>-8.9201217530091235</c:v>
                </c:pt>
                <c:pt idx="802">
                  <c:v>-8.9304313102725317</c:v>
                </c:pt>
                <c:pt idx="803">
                  <c:v>-8.9407408772887607</c:v>
                </c:pt>
                <c:pt idx="804">
                  <c:v>-8.9510504540575582</c:v>
                </c:pt>
                <c:pt idx="805">
                  <c:v>-8.9613600405786684</c:v>
                </c:pt>
                <c:pt idx="806">
                  <c:v>-8.9716696368518374</c:v>
                </c:pt>
                <c:pt idx="807">
                  <c:v>-8.9819792428768093</c:v>
                </c:pt>
                <c:pt idx="808">
                  <c:v>-8.9922888586533318</c:v>
                </c:pt>
                <c:pt idx="809">
                  <c:v>-9.0025984841811493</c:v>
                </c:pt>
                <c:pt idx="810">
                  <c:v>-9.0129081194600076</c:v>
                </c:pt>
                <c:pt idx="811">
                  <c:v>-9.0232177644896527</c:v>
                </c:pt>
                <c:pt idx="812">
                  <c:v>-9.0335274192698307</c:v>
                </c:pt>
                <c:pt idx="813">
                  <c:v>-9.0438370838002875</c:v>
                </c:pt>
                <c:pt idx="814">
                  <c:v>-9.0541467580807673</c:v>
                </c:pt>
                <c:pt idx="815">
                  <c:v>-9.0644564421110179</c:v>
                </c:pt>
                <c:pt idx="816">
                  <c:v>-9.0747661358907834</c:v>
                </c:pt>
                <c:pt idx="817">
                  <c:v>-9.0850758394198099</c:v>
                </c:pt>
                <c:pt idx="818">
                  <c:v>-9.0953855526978433</c:v>
                </c:pt>
                <c:pt idx="819">
                  <c:v>-9.1056952757246279</c:v>
                </c:pt>
                <c:pt idx="820">
                  <c:v>-9.1160050084999114</c:v>
                </c:pt>
                <c:pt idx="821">
                  <c:v>-9.1263147510234379</c:v>
                </c:pt>
                <c:pt idx="822">
                  <c:v>-9.1366245032949536</c:v>
                </c:pt>
                <c:pt idx="823">
                  <c:v>-9.1469342653142043</c:v>
                </c:pt>
                <c:pt idx="824">
                  <c:v>-9.157244037080936</c:v>
                </c:pt>
                <c:pt idx="825">
                  <c:v>-9.1675538185948948</c:v>
                </c:pt>
                <c:pt idx="826">
                  <c:v>-9.1778636098558266</c:v>
                </c:pt>
                <c:pt idx="827">
                  <c:v>-9.1881734108634756</c:v>
                </c:pt>
                <c:pt idx="828">
                  <c:v>-9.1984832216175878</c:v>
                </c:pt>
                <c:pt idx="829">
                  <c:v>-9.2087930421179109</c:v>
                </c:pt>
                <c:pt idx="830">
                  <c:v>-9.2191028723641892</c:v>
                </c:pt>
                <c:pt idx="831">
                  <c:v>-9.2294127123561687</c:v>
                </c:pt>
                <c:pt idx="832">
                  <c:v>-9.2397225620935934</c:v>
                </c:pt>
                <c:pt idx="833">
                  <c:v>-9.2500324215762113</c:v>
                </c:pt>
                <c:pt idx="834">
                  <c:v>-9.2603422908037683</c:v>
                </c:pt>
                <c:pt idx="835">
                  <c:v>-9.2706521697760085</c:v>
                </c:pt>
                <c:pt idx="836">
                  <c:v>-9.280962058492678</c:v>
                </c:pt>
                <c:pt idx="837">
                  <c:v>-9.2912719569535227</c:v>
                </c:pt>
                <c:pt idx="838">
                  <c:v>-9.3015818651582887</c:v>
                </c:pt>
                <c:pt idx="839">
                  <c:v>-9.3118917831067218</c:v>
                </c:pt>
                <c:pt idx="840">
                  <c:v>-9.3222017107985682</c:v>
                </c:pt>
                <c:pt idx="841">
                  <c:v>-9.3325116482335737</c:v>
                </c:pt>
                <c:pt idx="842">
                  <c:v>-9.3428215954114826</c:v>
                </c:pt>
                <c:pt idx="843">
                  <c:v>-9.3531315523320426</c:v>
                </c:pt>
                <c:pt idx="844">
                  <c:v>-9.363441518994998</c:v>
                </c:pt>
                <c:pt idx="845">
                  <c:v>-9.3737514954000947</c:v>
                </c:pt>
                <c:pt idx="846">
                  <c:v>-9.3840614815470804</c:v>
                </c:pt>
                <c:pt idx="847">
                  <c:v>-9.3943714774356994</c:v>
                </c:pt>
                <c:pt idx="848">
                  <c:v>-9.4046814830656977</c:v>
                </c:pt>
                <c:pt idx="849">
                  <c:v>-9.4149914984368195</c:v>
                </c:pt>
                <c:pt idx="850">
                  <c:v>-9.4253015235488125</c:v>
                </c:pt>
                <c:pt idx="851">
                  <c:v>-9.4356115584014226</c:v>
                </c:pt>
                <c:pt idx="852">
                  <c:v>-9.4459216029943942</c:v>
                </c:pt>
                <c:pt idx="853">
                  <c:v>-9.4562316573274749</c:v>
                </c:pt>
                <c:pt idx="854">
                  <c:v>-9.4665417214004091</c:v>
                </c:pt>
                <c:pt idx="855">
                  <c:v>-9.4768517952129443</c:v>
                </c:pt>
                <c:pt idx="856">
                  <c:v>-9.4871618787648249</c:v>
                </c:pt>
                <c:pt idx="857">
                  <c:v>-9.4974719720557967</c:v>
                </c:pt>
                <c:pt idx="858">
                  <c:v>-9.5077820750856059</c:v>
                </c:pt>
                <c:pt idx="859">
                  <c:v>-9.5180921878539984</c:v>
                </c:pt>
                <c:pt idx="860">
                  <c:v>-9.5284023103607201</c:v>
                </c:pt>
                <c:pt idx="861">
                  <c:v>-9.538712442605517</c:v>
                </c:pt>
                <c:pt idx="862">
                  <c:v>-9.5490225845881334</c:v>
                </c:pt>
                <c:pt idx="863">
                  <c:v>-9.5593327363083169</c:v>
                </c:pt>
                <c:pt idx="864">
                  <c:v>-9.5696428977658137</c:v>
                </c:pt>
                <c:pt idx="865">
                  <c:v>-9.5799530689603678</c:v>
                </c:pt>
                <c:pt idx="866">
                  <c:v>-9.5902632498917271</c:v>
                </c:pt>
                <c:pt idx="867">
                  <c:v>-9.6005734405596357</c:v>
                </c:pt>
                <c:pt idx="868">
                  <c:v>-9.6108836409638414</c:v>
                </c:pt>
                <c:pt idx="869">
                  <c:v>-9.6211938511040884</c:v>
                </c:pt>
                <c:pt idx="870">
                  <c:v>-9.6315040709801227</c:v>
                </c:pt>
                <c:pt idx="871">
                  <c:v>-9.6418143005916903</c:v>
                </c:pt>
                <c:pt idx="872">
                  <c:v>-9.6521245399385389</c:v>
                </c:pt>
                <c:pt idx="873">
                  <c:v>-9.6624347890204128</c:v>
                </c:pt>
                <c:pt idx="874">
                  <c:v>-9.6727450478370578</c:v>
                </c:pt>
                <c:pt idx="875">
                  <c:v>-9.68305531638822</c:v>
                </c:pt>
                <c:pt idx="876">
                  <c:v>-9.6933655946736454</c:v>
                </c:pt>
                <c:pt idx="877">
                  <c:v>-9.70367588269308</c:v>
                </c:pt>
                <c:pt idx="878">
                  <c:v>-9.7139861804462697</c:v>
                </c:pt>
                <c:pt idx="879">
                  <c:v>-9.7242964879329588</c:v>
                </c:pt>
                <c:pt idx="880">
                  <c:v>-9.7346068051528949</c:v>
                </c:pt>
                <c:pt idx="881">
                  <c:v>-9.7449171321058241</c:v>
                </c:pt>
                <c:pt idx="882">
                  <c:v>-9.7552274687914924</c:v>
                </c:pt>
                <c:pt idx="883">
                  <c:v>-9.7655378152096457</c:v>
                </c:pt>
                <c:pt idx="884">
                  <c:v>-9.7758481713600283</c:v>
                </c:pt>
                <c:pt idx="885">
                  <c:v>-9.7861585372423878</c:v>
                </c:pt>
                <c:pt idx="886">
                  <c:v>-9.7964689128564704</c:v>
                </c:pt>
                <c:pt idx="887">
                  <c:v>-9.8067792982020201</c:v>
                </c:pt>
                <c:pt idx="888">
                  <c:v>-9.8170896932787848</c:v>
                </c:pt>
                <c:pt idx="889">
                  <c:v>-9.8274000980865086</c:v>
                </c:pt>
                <c:pt idx="890">
                  <c:v>-9.8377105126249393</c:v>
                </c:pt>
                <c:pt idx="891">
                  <c:v>-9.848020936893823</c:v>
                </c:pt>
                <c:pt idx="892">
                  <c:v>-9.8583313708929037</c:v>
                </c:pt>
                <c:pt idx="893">
                  <c:v>-9.8686418146219292</c:v>
                </c:pt>
                <c:pt idx="894">
                  <c:v>-9.8789522680806439</c:v>
                </c:pt>
                <c:pt idx="895">
                  <c:v>-9.8892627312687953</c:v>
                </c:pt>
                <c:pt idx="896">
                  <c:v>-9.8995732041861277</c:v>
                </c:pt>
                <c:pt idx="897">
                  <c:v>-9.909883686832389</c:v>
                </c:pt>
                <c:pt idx="898">
                  <c:v>-9.9201941792073232</c:v>
                </c:pt>
                <c:pt idx="899">
                  <c:v>-9.9305046813106781</c:v>
                </c:pt>
                <c:pt idx="900">
                  <c:v>-9.9408151931421997</c:v>
                </c:pt>
                <c:pt idx="901">
                  <c:v>-9.9511257147016323</c:v>
                </c:pt>
                <c:pt idx="902">
                  <c:v>-9.9614362459887236</c:v>
                </c:pt>
                <c:pt idx="903">
                  <c:v>-9.9717467870032177</c:v>
                </c:pt>
                <c:pt idx="904">
                  <c:v>-9.9820573377448625</c:v>
                </c:pt>
                <c:pt idx="905">
                  <c:v>-9.9923678982134021</c:v>
                </c:pt>
                <c:pt idx="906">
                  <c:v>-10.002678468408584</c:v>
                </c:pt>
                <c:pt idx="907">
                  <c:v>-10.012989048330155</c:v>
                </c:pt>
                <c:pt idx="908">
                  <c:v>-10.023299637977859</c:v>
                </c:pt>
                <c:pt idx="909">
                  <c:v>-10.033610237351443</c:v>
                </c:pt>
                <c:pt idx="910">
                  <c:v>-10.043920846450654</c:v>
                </c:pt>
                <c:pt idx="911">
                  <c:v>-10.054231465275237</c:v>
                </c:pt>
                <c:pt idx="912">
                  <c:v>-10.064542093824937</c:v>
                </c:pt>
                <c:pt idx="913">
                  <c:v>-10.074852732099501</c:v>
                </c:pt>
                <c:pt idx="914">
                  <c:v>-10.085163380098676</c:v>
                </c:pt>
                <c:pt idx="915">
                  <c:v>-10.095474037822207</c:v>
                </c:pt>
                <c:pt idx="916">
                  <c:v>-10.105784705269841</c:v>
                </c:pt>
                <c:pt idx="917">
                  <c:v>-10.116095382441323</c:v>
                </c:pt>
                <c:pt idx="918">
                  <c:v>-10.126406069336399</c:v>
                </c:pt>
                <c:pt idx="919">
                  <c:v>-10.136716765954816</c:v>
                </c:pt>
                <c:pt idx="920">
                  <c:v>-10.147027472296319</c:v>
                </c:pt>
                <c:pt idx="921">
                  <c:v>-10.157338188360654</c:v>
                </c:pt>
                <c:pt idx="922">
                  <c:v>-10.167648914147568</c:v>
                </c:pt>
                <c:pt idx="923">
                  <c:v>-10.177959649656808</c:v>
                </c:pt>
                <c:pt idx="924">
                  <c:v>-10.188270394888118</c:v>
                </c:pt>
                <c:pt idx="925">
                  <c:v>-10.198581149841244</c:v>
                </c:pt>
                <c:pt idx="926">
                  <c:v>-10.208891914515934</c:v>
                </c:pt>
                <c:pt idx="927">
                  <c:v>-10.219202688911933</c:v>
                </c:pt>
                <c:pt idx="928">
                  <c:v>-10.229513473028987</c:v>
                </c:pt>
                <c:pt idx="929">
                  <c:v>-10.239824266866842</c:v>
                </c:pt>
                <c:pt idx="930">
                  <c:v>-10.250135070425245</c:v>
                </c:pt>
                <c:pt idx="931">
                  <c:v>-10.260445883703941</c:v>
                </c:pt>
                <c:pt idx="932">
                  <c:v>-10.270756706702677</c:v>
                </c:pt>
                <c:pt idx="933">
                  <c:v>-10.281067539421199</c:v>
                </c:pt>
                <c:pt idx="934">
                  <c:v>-10.291378381859253</c:v>
                </c:pt>
                <c:pt idx="935">
                  <c:v>-10.301689234016585</c:v>
                </c:pt>
                <c:pt idx="936">
                  <c:v>-10.312000095892941</c:v>
                </c:pt>
                <c:pt idx="937">
                  <c:v>-10.322310967488066</c:v>
                </c:pt>
                <c:pt idx="938">
                  <c:v>-10.332621848801708</c:v>
                </c:pt>
                <c:pt idx="939">
                  <c:v>-10.342932739833612</c:v>
                </c:pt>
                <c:pt idx="940">
                  <c:v>-10.353243640583525</c:v>
                </c:pt>
                <c:pt idx="941">
                  <c:v>-10.363554551051193</c:v>
                </c:pt>
                <c:pt idx="942">
                  <c:v>-10.37386547123636</c:v>
                </c:pt>
                <c:pt idx="943">
                  <c:v>-10.384176401138776</c:v>
                </c:pt>
                <c:pt idx="944">
                  <c:v>-10.394487340758184</c:v>
                </c:pt>
                <c:pt idx="945">
                  <c:v>-10.404798290094332</c:v>
                </c:pt>
                <c:pt idx="946">
                  <c:v>-10.415109249146965</c:v>
                </c:pt>
                <c:pt idx="947">
                  <c:v>-10.42542021791583</c:v>
                </c:pt>
                <c:pt idx="948">
                  <c:v>-10.435731196400672</c:v>
                </c:pt>
                <c:pt idx="949">
                  <c:v>-10.446042184601239</c:v>
                </c:pt>
                <c:pt idx="950">
                  <c:v>-10.456353182517276</c:v>
                </c:pt>
                <c:pt idx="951">
                  <c:v>-10.46666419014853</c:v>
                </c:pt>
                <c:pt idx="952">
                  <c:v>-10.476975207494744</c:v>
                </c:pt>
                <c:pt idx="953">
                  <c:v>-10.487286234555668</c:v>
                </c:pt>
                <c:pt idx="954">
                  <c:v>-10.497597271331047</c:v>
                </c:pt>
                <c:pt idx="955">
                  <c:v>-10.507908317820627</c:v>
                </c:pt>
                <c:pt idx="956">
                  <c:v>-10.518219374024154</c:v>
                </c:pt>
                <c:pt idx="957">
                  <c:v>-10.528530439941374</c:v>
                </c:pt>
                <c:pt idx="958">
                  <c:v>-10.538841515572035</c:v>
                </c:pt>
                <c:pt idx="959">
                  <c:v>-10.54915260091588</c:v>
                </c:pt>
                <c:pt idx="960">
                  <c:v>-10.559463695972658</c:v>
                </c:pt>
                <c:pt idx="961">
                  <c:v>-10.569774800742115</c:v>
                </c:pt>
                <c:pt idx="962">
                  <c:v>-10.580085915223997</c:v>
                </c:pt>
                <c:pt idx="963">
                  <c:v>-10.590397039418049</c:v>
                </c:pt>
                <c:pt idx="964">
                  <c:v>-10.600708173324017</c:v>
                </c:pt>
                <c:pt idx="965">
                  <c:v>-10.611019316941649</c:v>
                </c:pt>
                <c:pt idx="966">
                  <c:v>-10.62133047027069</c:v>
                </c:pt>
                <c:pt idx="967">
                  <c:v>-10.631641633310887</c:v>
                </c:pt>
                <c:pt idx="968">
                  <c:v>-10.641952806061985</c:v>
                </c:pt>
                <c:pt idx="969">
                  <c:v>-10.652263988523732</c:v>
                </c:pt>
                <c:pt idx="970">
                  <c:v>-10.662575180695873</c:v>
                </c:pt>
                <c:pt idx="971">
                  <c:v>-10.672886382578154</c:v>
                </c:pt>
                <c:pt idx="972">
                  <c:v>-10.683197594170322</c:v>
                </c:pt>
                <c:pt idx="973">
                  <c:v>-10.693508815472123</c:v>
                </c:pt>
                <c:pt idx="974">
                  <c:v>-10.703820046483305</c:v>
                </c:pt>
                <c:pt idx="975">
                  <c:v>-10.71413128720361</c:v>
                </c:pt>
                <c:pt idx="976">
                  <c:v>-10.724442537632788</c:v>
                </c:pt>
                <c:pt idx="977">
                  <c:v>-10.734753797770583</c:v>
                </c:pt>
                <c:pt idx="978">
                  <c:v>-10.745065067616745</c:v>
                </c:pt>
                <c:pt idx="979">
                  <c:v>-10.755376347171016</c:v>
                </c:pt>
                <c:pt idx="980">
                  <c:v>-10.765687636433144</c:v>
                </c:pt>
                <c:pt idx="981">
                  <c:v>-10.775998935402876</c:v>
                </c:pt>
                <c:pt idx="982">
                  <c:v>-10.786310244079958</c:v>
                </c:pt>
                <c:pt idx="983">
                  <c:v>-10.796621562464136</c:v>
                </c:pt>
                <c:pt idx="984">
                  <c:v>-10.806932890555155</c:v>
                </c:pt>
                <c:pt idx="985">
                  <c:v>-10.817244228352763</c:v>
                </c:pt>
                <c:pt idx="986">
                  <c:v>-10.827555575856705</c:v>
                </c:pt>
                <c:pt idx="987">
                  <c:v>-10.837866933066728</c:v>
                </c:pt>
                <c:pt idx="988">
                  <c:v>-10.848178299982578</c:v>
                </c:pt>
                <c:pt idx="989">
                  <c:v>-10.858489676604002</c:v>
                </c:pt>
                <c:pt idx="990">
                  <c:v>-10.868801062930746</c:v>
                </c:pt>
                <c:pt idx="991">
                  <c:v>-10.879112458962558</c:v>
                </c:pt>
                <c:pt idx="992">
                  <c:v>-10.889423864699181</c:v>
                </c:pt>
                <c:pt idx="993">
                  <c:v>-10.899735280140362</c:v>
                </c:pt>
                <c:pt idx="994">
                  <c:v>-10.910046705285851</c:v>
                </c:pt>
                <c:pt idx="995">
                  <c:v>-10.92035814013539</c:v>
                </c:pt>
                <c:pt idx="996">
                  <c:v>-10.930669584688728</c:v>
                </c:pt>
                <c:pt idx="997">
                  <c:v>-10.940981038945608</c:v>
                </c:pt>
                <c:pt idx="998">
                  <c:v>-10.95129250290578</c:v>
                </c:pt>
                <c:pt idx="999">
                  <c:v>-10.961603976568989</c:v>
                </c:pt>
                <c:pt idx="1000">
                  <c:v>-10.971915459934982</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100.55190764607381</c:v>
                </c:pt>
                <c:pt idx="1">
                  <c:v>100.92582593540088</c:v>
                </c:pt>
                <c:pt idx="2">
                  <c:v>101.2992238773755</c:v>
                </c:pt>
                <c:pt idx="3">
                  <c:v>101.67210329534501</c:v>
                </c:pt>
                <c:pt idx="4">
                  <c:v>102.04446600350735</c:v>
                </c:pt>
                <c:pt idx="5">
                  <c:v>102.41631380697338</c:v>
                </c:pt>
                <c:pt idx="6">
                  <c:v>102.78764850182868</c:v>
                </c:pt>
                <c:pt idx="7">
                  <c:v>103.15847187519493</c:v>
                </c:pt>
                <c:pt idx="8">
                  <c:v>103.52878570529062</c:v>
                </c:pt>
                <c:pt idx="9">
                  <c:v>103.89859176149129</c:v>
                </c:pt>
                <c:pt idx="10">
                  <c:v>104.26789180438936</c:v>
                </c:pt>
                <c:pt idx="11">
                  <c:v>104.63668758355028</c:v>
                </c:pt>
                <c:pt idx="12">
                  <c:v>105.00498083532554</c:v>
                </c:pt>
                <c:pt idx="13">
                  <c:v>105.37277328533068</c:v>
                </c:pt>
                <c:pt idx="14">
                  <c:v>105.74006665086398</c:v>
                </c:pt>
                <c:pt idx="15">
                  <c:v>106.10686264096066</c:v>
                </c:pt>
                <c:pt idx="16">
                  <c:v>106.47316295644663</c:v>
                </c:pt>
                <c:pt idx="17">
                  <c:v>106.83896928999185</c:v>
                </c:pt>
                <c:pt idx="18">
                  <c:v>107.20428332616324</c:v>
                </c:pt>
                <c:pt idx="19">
                  <c:v>107.56910674147709</c:v>
                </c:pt>
                <c:pt idx="20">
                  <c:v>107.93344120445114</c:v>
                </c:pt>
                <c:pt idx="21">
                  <c:v>108.29728837681533</c:v>
                </c:pt>
                <c:pt idx="22">
                  <c:v>108.66064991469433</c:v>
                </c:pt>
                <c:pt idx="23">
                  <c:v>109.02352746744293</c:v>
                </c:pt>
                <c:pt idx="24">
                  <c:v>109.38592267650932</c:v>
                </c:pt>
                <c:pt idx="25">
                  <c:v>109.74783717548654</c:v>
                </c:pt>
                <c:pt idx="26">
                  <c:v>110.10927259016347</c:v>
                </c:pt>
                <c:pt idx="27">
                  <c:v>110.47023053857548</c:v>
                </c:pt>
                <c:pt idx="28">
                  <c:v>110.83071263105455</c:v>
                </c:pt>
                <c:pt idx="29">
                  <c:v>111.19072047027913</c:v>
                </c:pt>
                <c:pt idx="30">
                  <c:v>111.55025565132347</c:v>
                </c:pt>
                <c:pt idx="31">
                  <c:v>111.90931976170663</c:v>
                </c:pt>
                <c:pt idx="32">
                  <c:v>112.26791438144107</c:v>
                </c:pt>
                <c:pt idx="33">
                  <c:v>112.62604108308085</c:v>
                </c:pt>
                <c:pt idx="34">
                  <c:v>112.9837014317694</c:v>
                </c:pt>
                <c:pt idx="35">
                  <c:v>113.34089698528703</c:v>
                </c:pt>
                <c:pt idx="36">
                  <c:v>113.69762929409791</c:v>
                </c:pt>
                <c:pt idx="37">
                  <c:v>114.05389990139675</c:v>
                </c:pt>
                <c:pt idx="38">
                  <c:v>114.40971034315514</c:v>
                </c:pt>
                <c:pt idx="39">
                  <c:v>114.76506214816744</c:v>
                </c:pt>
                <c:pt idx="40">
                  <c:v>115.11995683809639</c:v>
                </c:pt>
                <c:pt idx="41">
                  <c:v>115.47439592751824</c:v>
                </c:pt>
                <c:pt idx="42">
                  <c:v>115.82838092396771</c:v>
                </c:pt>
                <c:pt idx="43">
                  <c:v>116.18191332798239</c:v>
                </c:pt>
                <c:pt idx="44">
                  <c:v>116.53499463314687</c:v>
                </c:pt>
                <c:pt idx="45">
                  <c:v>116.88762632613661</c:v>
                </c:pt>
                <c:pt idx="46">
                  <c:v>117.23980988676135</c:v>
                </c:pt>
                <c:pt idx="47">
                  <c:v>117.59154678800819</c:v>
                </c:pt>
                <c:pt idx="48">
                  <c:v>117.94283849608439</c:v>
                </c:pt>
                <c:pt idx="49">
                  <c:v>118.29368647045979</c:v>
                </c:pt>
                <c:pt idx="50">
                  <c:v>118.64409216390891</c:v>
                </c:pt>
                <c:pt idx="51">
                  <c:v>118.99405702255271</c:v>
                </c:pt>
                <c:pt idx="52">
                  <c:v>119.34358248590006</c:v>
                </c:pt>
                <c:pt idx="53">
                  <c:v>119.69266998688883</c:v>
                </c:pt>
                <c:pt idx="54">
                  <c:v>120.04132095192675</c:v>
                </c:pt>
                <c:pt idx="55">
                  <c:v>120.38953680093181</c:v>
                </c:pt>
                <c:pt idx="56">
                  <c:v>120.73731894737251</c:v>
                </c:pt>
                <c:pt idx="57">
                  <c:v>121.08466879830769</c:v>
                </c:pt>
                <c:pt idx="58">
                  <c:v>121.43158775442605</c:v>
                </c:pt>
                <c:pt idx="59">
                  <c:v>121.77807721008547</c:v>
                </c:pt>
                <c:pt idx="60">
                  <c:v>122.12413855335191</c:v>
                </c:pt>
                <c:pt idx="61">
                  <c:v>122.46977316603805</c:v>
                </c:pt>
                <c:pt idx="62">
                  <c:v>122.81498242374165</c:v>
                </c:pt>
                <c:pt idx="63">
                  <c:v>123.15976769588363</c:v>
                </c:pt>
                <c:pt idx="64">
                  <c:v>123.50413034574579</c:v>
                </c:pt>
                <c:pt idx="65">
                  <c:v>123.84807173050834</c:v>
                </c:pt>
                <c:pt idx="66">
                  <c:v>124.19159320128702</c:v>
                </c:pt>
                <c:pt idx="67">
                  <c:v>124.53469610317006</c:v>
                </c:pt>
                <c:pt idx="68">
                  <c:v>124.87738177525482</c:v>
                </c:pt>
                <c:pt idx="69">
                  <c:v>125.21965155068406</c:v>
                </c:pt>
                <c:pt idx="70">
                  <c:v>125.56150675668209</c:v>
                </c:pt>
                <c:pt idx="71">
                  <c:v>125.90294871459054</c:v>
                </c:pt>
                <c:pt idx="72">
                  <c:v>126.24397873990387</c:v>
                </c:pt>
                <c:pt idx="73">
                  <c:v>126.58459814230467</c:v>
                </c:pt>
                <c:pt idx="74">
                  <c:v>126.92480822569863</c:v>
                </c:pt>
                <c:pt idx="75">
                  <c:v>127.26461028824924</c:v>
                </c:pt>
                <c:pt idx="76">
                  <c:v>127.60400562241234</c:v>
                </c:pt>
                <c:pt idx="77">
                  <c:v>127.94299551497028</c:v>
                </c:pt>
                <c:pt idx="78">
                  <c:v>128.28158124706584</c:v>
                </c:pt>
                <c:pt idx="79">
                  <c:v>128.61976409423602</c:v>
                </c:pt>
                <c:pt idx="80">
                  <c:v>128.9575453264454</c:v>
                </c:pt>
                <c:pt idx="81">
                  <c:v>129.29492620811942</c:v>
                </c:pt>
                <c:pt idx="82">
                  <c:v>129.63190799817727</c:v>
                </c:pt>
                <c:pt idx="83">
                  <c:v>129.96849195006465</c:v>
                </c:pt>
                <c:pt idx="84">
                  <c:v>130.30467931178617</c:v>
                </c:pt>
                <c:pt idx="85">
                  <c:v>130.64047132593768</c:v>
                </c:pt>
                <c:pt idx="86">
                  <c:v>130.97586922973812</c:v>
                </c:pt>
                <c:pt idx="87">
                  <c:v>131.31087425506138</c:v>
                </c:pt>
                <c:pt idx="88">
                  <c:v>131.64548762846778</c:v>
                </c:pt>
                <c:pt idx="89">
                  <c:v>131.97971057123536</c:v>
                </c:pt>
                <c:pt idx="90">
                  <c:v>132.31354429939088</c:v>
                </c:pt>
                <c:pt idx="91">
                  <c:v>132.64699002374076</c:v>
                </c:pt>
                <c:pt idx="92">
                  <c:v>132.98004894990154</c:v>
                </c:pt>
                <c:pt idx="93">
                  <c:v>133.3127222783304</c:v>
                </c:pt>
                <c:pt idx="94">
                  <c:v>133.64501120435517</c:v>
                </c:pt>
                <c:pt idx="95">
                  <c:v>133.97691691820438</c:v>
                </c:pt>
                <c:pt idx="96">
                  <c:v>134.30844060503691</c:v>
                </c:pt>
                <c:pt idx="97">
                  <c:v>134.63958344497152</c:v>
                </c:pt>
                <c:pt idx="98">
                  <c:v>134.97034661311613</c:v>
                </c:pt>
                <c:pt idx="99">
                  <c:v>135.30073127959687</c:v>
                </c:pt>
                <c:pt idx="100">
                  <c:v>135.63073860958696</c:v>
                </c:pt>
                <c:pt idx="101">
                  <c:v>138.91014826655956</c:v>
                </c:pt>
                <c:pt idx="102">
                  <c:v>142.15257024749508</c:v>
                </c:pt>
                <c:pt idx="103">
                  <c:v>145.35912500696966</c:v>
                </c:pt>
                <c:pt idx="104">
                  <c:v>148.53088700021385</c:v>
                </c:pt>
                <c:pt idx="105">
                  <c:v>151.66888724188854</c:v>
                </c:pt>
                <c:pt idx="106">
                  <c:v>154.77411568902434</c:v>
                </c:pt>
                <c:pt idx="107">
                  <c:v>157.84752346250016</c:v>
                </c:pt>
                <c:pt idx="108">
                  <c:v>160.89002492007907</c:v>
                </c:pt>
                <c:pt idx="109">
                  <c:v>163.90249959280561</c:v>
                </c:pt>
                <c:pt idx="110">
                  <c:v>166.88579399548388</c:v>
                </c:pt>
                <c:pt idx="111">
                  <c:v>169.84072332098305</c:v>
                </c:pt>
                <c:pt idx="112">
                  <c:v>172.7680730272441</c:v>
                </c:pt>
                <c:pt idx="113">
                  <c:v>175.66860032507736</c:v>
                </c:pt>
                <c:pt idx="114">
                  <c:v>178.54303557413405</c:v>
                </c:pt>
                <c:pt idx="115">
                  <c:v>181.39208359379913</c:v>
                </c:pt>
                <c:pt idx="116">
                  <c:v>184.21642489517814</c:v>
                </c:pt>
                <c:pt idx="117">
                  <c:v>187.01671683983164</c:v>
                </c:pt>
                <c:pt idx="118">
                  <c:v>189.79359473044127</c:v>
                </c:pt>
                <c:pt idx="119">
                  <c:v>192.54767283816543</c:v>
                </c:pt>
                <c:pt idx="120">
                  <c:v>195.27954537105697</c:v>
                </c:pt>
                <c:pt idx="121">
                  <c:v>197.98978738756392</c:v>
                </c:pt>
                <c:pt idx="122">
                  <c:v>200.67895565881551</c:v>
                </c:pt>
                <c:pt idx="123">
                  <c:v>203.34758948310525</c:v>
                </c:pt>
                <c:pt idx="124">
                  <c:v>205.99621145571791</c:v>
                </c:pt>
                <c:pt idx="125">
                  <c:v>208.62532819700573</c:v>
                </c:pt>
                <c:pt idx="126">
                  <c:v>211.2354310413981</c:v>
                </c:pt>
                <c:pt idx="127">
                  <c:v>213.82699668982721</c:v>
                </c:pt>
                <c:pt idx="128">
                  <c:v>216.40048782786724</c:v>
                </c:pt>
                <c:pt idx="129">
                  <c:v>218.95635371171483</c:v>
                </c:pt>
                <c:pt idx="130">
                  <c:v>221.49503072398349</c:v>
                </c:pt>
                <c:pt idx="131">
                  <c:v>224.01694290114111</c:v>
                </c:pt>
                <c:pt idx="132">
                  <c:v>226.5225024342887</c:v>
                </c:pt>
                <c:pt idx="133">
                  <c:v>229.01211014485756</c:v>
                </c:pt>
                <c:pt idx="134">
                  <c:v>231.48615593668987</c:v>
                </c:pt>
                <c:pt idx="135">
                  <c:v>233.94501922586574</c:v>
                </c:pt>
                <c:pt idx="136">
                  <c:v>236.38906934954386</c:v>
                </c:pt>
                <c:pt idx="137">
                  <c:v>238.8186659549954</c:v>
                </c:pt>
                <c:pt idx="138">
                  <c:v>241.23415936992919</c:v>
                </c:pt>
                <c:pt idx="139">
                  <c:v>243.63589095513089</c:v>
                </c:pt>
                <c:pt idx="140">
                  <c:v>246.02419344036841</c:v>
                </c:pt>
                <c:pt idx="141">
                  <c:v>248.39939124445104</c:v>
                </c:pt>
                <c:pt idx="142">
                  <c:v>250.76180078026889</c:v>
                </c:pt>
                <c:pt idx="143">
                  <c:v>253.11173074558229</c:v>
                </c:pt>
                <c:pt idx="144">
                  <c:v>255.44948240027867</c:v>
                </c:pt>
                <c:pt idx="145">
                  <c:v>257.77534983076373</c:v>
                </c:pt>
                <c:pt idx="146">
                  <c:v>260.08962020210856</c:v>
                </c:pt>
                <c:pt idx="147">
                  <c:v>262.3925739985296</c:v>
                </c:pt>
                <c:pt idx="148">
                  <c:v>264.68448525273726</c:v>
                </c:pt>
                <c:pt idx="149">
                  <c:v>266.96562176465079</c:v>
                </c:pt>
                <c:pt idx="150">
                  <c:v>269.23624530993879</c:v>
                </c:pt>
                <c:pt idx="151">
                  <c:v>271.49661183881085</c:v>
                </c:pt>
                <c:pt idx="152">
                  <c:v>273.7469716654511</c:v>
                </c:pt>
                <c:pt idx="153">
                  <c:v>275.98756964845245</c:v>
                </c:pt>
                <c:pt idx="154">
                  <c:v>278.21864536257988</c:v>
                </c:pt>
                <c:pt idx="155">
                  <c:v>280.4404332621599</c:v>
                </c:pt>
                <c:pt idx="156">
                  <c:v>282.6531628363648</c:v>
                </c:pt>
                <c:pt idx="157">
                  <c:v>284.85705875663081</c:v>
                </c:pt>
                <c:pt idx="158">
                  <c:v>287.05234101642202</c:v>
                </c:pt>
                <c:pt idx="159">
                  <c:v>289.23922506352261</c:v>
                </c:pt>
                <c:pt idx="160">
                  <c:v>291.41792192501254</c:v>
                </c:pt>
                <c:pt idx="161">
                  <c:v>293.58863832505352</c:v>
                </c:pt>
                <c:pt idx="162">
                  <c:v>295.75157679558396</c:v>
                </c:pt>
                <c:pt idx="163">
                  <c:v>297.90693577999173</c:v>
                </c:pt>
                <c:pt idx="164">
                  <c:v>300.05490972980476</c:v>
                </c:pt>
                <c:pt idx="165">
                  <c:v>302.19568919440826</c:v>
                </c:pt>
                <c:pt idx="166">
                  <c:v>304.32946090376629</c:v>
                </c:pt>
                <c:pt idx="167">
                  <c:v>306.45640784409215</c:v>
                </c:pt>
                <c:pt idx="168">
                  <c:v>308.57670932637751</c:v>
                </c:pt>
                <c:pt idx="169">
                  <c:v>310.69054104765479</c:v>
                </c:pt>
                <c:pt idx="170">
                  <c:v>312.7980751448298</c:v>
                </c:pt>
                <c:pt idx="171">
                  <c:v>314.89948024088125</c:v>
                </c:pt>
                <c:pt idx="172">
                  <c:v>316.99492148318387</c:v>
                </c:pt>
                <c:pt idx="173">
                  <c:v>319.08456057366777</c:v>
                </c:pt>
                <c:pt idx="174">
                  <c:v>321.16855579048297</c:v>
                </c:pt>
                <c:pt idx="175">
                  <c:v>323.24706200079106</c:v>
                </c:pt>
                <c:pt idx="176">
                  <c:v>325.32023066426092</c:v>
                </c:pt>
                <c:pt idx="177">
                  <c:v>327.38820982679664</c:v>
                </c:pt>
                <c:pt idx="178">
                  <c:v>329.45114410398259</c:v>
                </c:pt>
                <c:pt idx="179">
                  <c:v>331.50917465368622</c:v>
                </c:pt>
                <c:pt idx="180">
                  <c:v>333.5624391372217</c:v>
                </c:pt>
                <c:pt idx="181">
                  <c:v>335.61107166844795</c:v>
                </c:pt>
                <c:pt idx="182">
                  <c:v>337.65520275015501</c:v>
                </c:pt>
                <c:pt idx="183">
                  <c:v>339.69495919709027</c:v>
                </c:pt>
                <c:pt idx="184">
                  <c:v>341.73046404499468</c:v>
                </c:pt>
                <c:pt idx="185">
                  <c:v>343.76183644506784</c:v>
                </c:pt>
                <c:pt idx="186">
                  <c:v>345.78919154336512</c:v>
                </c:pt>
                <c:pt idx="187">
                  <c:v>347.81264034476243</c:v>
                </c:pt>
                <c:pt idx="188">
                  <c:v>349.83228956131563</c:v>
                </c:pt>
                <c:pt idx="189">
                  <c:v>351.84824144509975</c:v>
                </c:pt>
                <c:pt idx="190">
                  <c:v>353.86059360595482</c:v>
                </c:pt>
                <c:pt idx="191">
                  <c:v>355.86943881499616</c:v>
                </c:pt>
                <c:pt idx="192">
                  <c:v>357.87486479527439</c:v>
                </c:pt>
                <c:pt idx="193">
                  <c:v>359.8769540015976</c:v>
                </c:pt>
                <c:pt idx="194">
                  <c:v>361.87578339224342</c:v>
                </c:pt>
                <c:pt idx="195">
                  <c:v>363.87142419607653</c:v>
                </c:pt>
                <c:pt idx="196">
                  <c:v>365.86394167940858</c:v>
                </c:pt>
                <c:pt idx="197">
                  <c:v>367.85339491774778</c:v>
                </c:pt>
                <c:pt idx="198">
                  <c:v>369.83983657831322</c:v>
                </c:pt>
                <c:pt idx="199">
                  <c:v>371.82331271975636</c:v>
                </c:pt>
                <c:pt idx="200">
                  <c:v>373.80386261585443</c:v>
                </c:pt>
                <c:pt idx="201">
                  <c:v>375.78151860993569</c:v>
                </c:pt>
                <c:pt idx="202">
                  <c:v>377.75630600640295</c:v>
                </c:pt>
                <c:pt idx="203">
                  <c:v>379.72824300490981</c:v>
                </c:pt>
                <c:pt idx="204">
                  <c:v>381.69734068152678</c:v>
                </c:pt>
                <c:pt idx="205">
                  <c:v>383.66360301967751</c:v>
                </c:pt>
                <c:pt idx="206">
                  <c:v>385.62702699183723</c:v>
                </c:pt>
                <c:pt idx="207">
                  <c:v>387.58760269110775</c:v>
                </c:pt>
                <c:pt idx="208">
                  <c:v>389.5453135099761</c:v>
                </c:pt>
                <c:pt idx="209">
                  <c:v>391.5001363619711</c:v>
                </c:pt>
                <c:pt idx="210">
                  <c:v>393.45204194067139</c:v>
                </c:pt>
                <c:pt idx="211">
                  <c:v>395.40099500966107</c:v>
                </c:pt>
                <c:pt idx="212">
                  <c:v>397.34695471659808</c:v>
                </c:pt>
                <c:pt idx="213">
                  <c:v>399.28987492452916</c:v>
                </c:pt>
                <c:pt idx="214">
                  <c:v>401.22970455389628</c:v>
                </c:pt>
                <c:pt idx="215">
                  <c:v>403.16638792925028</c:v>
                </c:pt>
                <c:pt idx="216">
                  <c:v>405.09986512543213</c:v>
                </c:pt>
                <c:pt idx="217">
                  <c:v>407.03007230881553</c:v>
                </c:pt>
                <c:pt idx="218">
                  <c:v>408.9569420700588</c:v>
                </c:pt>
                <c:pt idx="219">
                  <c:v>410.88040374563195</c:v>
                </c:pt>
                <c:pt idx="220">
                  <c:v>412.80038372613285</c:v>
                </c:pt>
                <c:pt idx="221">
                  <c:v>414.71680575006002</c:v>
                </c:pt>
                <c:pt idx="222">
                  <c:v>416.62959118226166</c:v>
                </c:pt>
                <c:pt idx="223">
                  <c:v>418.53865927673064</c:v>
                </c:pt>
                <c:pt idx="224">
                  <c:v>420.4439274237709</c:v>
                </c:pt>
                <c:pt idx="225">
                  <c:v>422.34531138183024</c:v>
                </c:pt>
                <c:pt idx="226">
                  <c:v>424.24272549449256</c:v>
                </c:pt>
                <c:pt idx="227">
                  <c:v>426.13608289325924</c:v>
                </c:pt>
                <c:pt idx="228">
                  <c:v>428.02529568683701</c:v>
                </c:pt>
                <c:pt idx="229">
                  <c:v>429.91027513769893</c:v>
                </c:pt>
                <c:pt idx="230">
                  <c:v>431.79093182670408</c:v>
                </c:pt>
                <c:pt idx="231">
                  <c:v>433.6671758065591</c:v>
                </c:pt>
                <c:pt idx="232">
                  <c:v>435.53891674488517</c:v>
                </c:pt>
                <c:pt idx="233">
                  <c:v>437.40606405762492</c:v>
                </c:pt>
                <c:pt idx="234">
                  <c:v>439.26852703348527</c:v>
                </c:pt>
                <c:pt idx="235">
                  <c:v>441.12621495007136</c:v>
                </c:pt>
                <c:pt idx="236">
                  <c:v>442.97903718232322</c:v>
                </c:pt>
                <c:pt idx="237">
                  <c:v>444.82690330382155</c:v>
                </c:pt>
                <c:pt idx="238">
                  <c:v>446.66972318148697</c:v>
                </c:pt>
                <c:pt idx="239">
                  <c:v>448.50740706415417</c:v>
                </c:pt>
                <c:pt idx="240">
                  <c:v>450.33986566546275</c:v>
                </c:pt>
                <c:pt idx="241">
                  <c:v>452.16701024147</c:v>
                </c:pt>
                <c:pt idx="242">
                  <c:v>453.98875266335421</c:v>
                </c:pt>
                <c:pt idx="243">
                  <c:v>455.8050054855467</c:v>
                </c:pt>
                <c:pt idx="244">
                  <c:v>457.61568200959982</c:v>
                </c:pt>
                <c:pt idx="245">
                  <c:v>459.42069634407113</c:v>
                </c:pt>
                <c:pt idx="246">
                  <c:v>461.21996346067982</c:v>
                </c:pt>
                <c:pt idx="247">
                  <c:v>463.01339924696799</c:v>
                </c:pt>
                <c:pt idx="248">
                  <c:v>464.8009205556794</c:v>
                </c:pt>
                <c:pt idx="249">
                  <c:v>466.58244525104925</c:v>
                </c:pt>
                <c:pt idx="250">
                  <c:v>468.35789225218275</c:v>
                </c:pt>
                <c:pt idx="251">
                  <c:v>470.1271815736838</c:v>
                </c:pt>
                <c:pt idx="252">
                  <c:v>471.89023436368228</c:v>
                </c:pt>
                <c:pt idx="253">
                  <c:v>473.64697293939577</c:v>
                </c:pt>
                <c:pt idx="254">
                  <c:v>475.39732082035067</c:v>
                </c:pt>
                <c:pt idx="255">
                  <c:v>477.14120275937768</c:v>
                </c:pt>
                <c:pt idx="256">
                  <c:v>478.87854477148665</c:v>
                </c:pt>
                <c:pt idx="257">
                  <c:v>480.60927416071979</c:v>
                </c:pt>
                <c:pt idx="258">
                  <c:v>482.33331954507264</c:v>
                </c:pt>
                <c:pt idx="259">
                  <c:v>484.05061087956727</c:v>
                </c:pt>
                <c:pt idx="260">
                  <c:v>485.76107947755565</c:v>
                </c:pt>
                <c:pt idx="261">
                  <c:v>487.46465803032578</c:v>
                </c:pt>
                <c:pt idx="262">
                  <c:v>489.1612806250788</c:v>
                </c:pt>
                <c:pt idx="263">
                  <c:v>490.85088276134047</c:v>
                </c:pt>
                <c:pt idx="264">
                  <c:v>492.53340136586723</c:v>
                </c:pt>
                <c:pt idx="265">
                  <c:v>494.20877480610301</c:v>
                </c:pt>
                <c:pt idx="266">
                  <c:v>495.87694290223982</c:v>
                </c:pt>
                <c:pt idx="267">
                  <c:v>497.53784693793318</c:v>
                </c:pt>
                <c:pt idx="268">
                  <c:v>499.19142966971947</c:v>
                </c:pt>
                <c:pt idx="269">
                  <c:v>500.83763533518135</c:v>
                </c:pt>
                <c:pt idx="270">
                  <c:v>502.47640965990456</c:v>
                </c:pt>
                <c:pt idx="271">
                  <c:v>504.10769986326778</c:v>
                </c:pt>
                <c:pt idx="272">
                  <c:v>505.7314546631053</c:v>
                </c:pt>
                <c:pt idx="273">
                  <c:v>507.34762427928104</c:v>
                </c:pt>
                <c:pt idx="274">
                  <c:v>508.95616043621101</c:v>
                </c:pt>
                <c:pt idx="275">
                  <c:v>510.55701636436942</c:v>
                </c:pt>
                <c:pt idx="276">
                  <c:v>512.15014680081356</c:v>
                </c:pt>
                <c:pt idx="277">
                  <c:v>513.73550798876022</c:v>
                </c:pt>
                <c:pt idx="278">
                  <c:v>515.3130576762469</c:v>
                </c:pt>
                <c:pt idx="279">
                  <c:v>516.88275511390873</c:v>
                </c:pt>
                <c:pt idx="280">
                  <c:v>518.44456105190193</c:v>
                </c:pt>
                <c:pt idx="281">
                  <c:v>519.99843773600367</c:v>
                </c:pt>
                <c:pt idx="282">
                  <c:v>521.54434890291827</c:v>
                </c:pt>
                <c:pt idx="283">
                  <c:v>523.08225977481709</c:v>
                </c:pt>
                <c:pt idx="284">
                  <c:v>524.61213705314094</c:v>
                </c:pt>
                <c:pt idx="285">
                  <c:v>526.13394891169173</c:v>
                </c:pt>
                <c:pt idx="286">
                  <c:v>527.64766498904078</c:v>
                </c:pt>
                <c:pt idx="287">
                  <c:v>529.15325638027878</c:v>
                </c:pt>
                <c:pt idx="288">
                  <c:v>530.65069562813449</c:v>
                </c:pt>
                <c:pt idx="289">
                  <c:v>532.13995671348641</c:v>
                </c:pt>
                <c:pt idx="290">
                  <c:v>533.62101504529244</c:v>
                </c:pt>
                <c:pt idx="291">
                  <c:v>535.09384744996169</c:v>
                </c:pt>
                <c:pt idx="292">
                  <c:v>536.55843216019207</c:v>
                </c:pt>
                <c:pt idx="293">
                  <c:v>538.01474880329749</c:v>
                </c:pt>
                <c:pt idx="294">
                  <c:v>539.46277838904689</c:v>
                </c:pt>
                <c:pt idx="295">
                  <c:v>540.90250329703838</c:v>
                </c:pt>
                <c:pt idx="296">
                  <c:v>542.33390726362984</c:v>
                </c:pt>
                <c:pt idx="297">
                  <c:v>543.75697536844791</c:v>
                </c:pt>
                <c:pt idx="298">
                  <c:v>545.1716940204966</c:v>
                </c:pt>
                <c:pt idx="299">
                  <c:v>546.57805094388664</c:v>
                </c:pt>
                <c:pt idx="300">
                  <c:v>547.97603516320578</c:v>
                </c:pt>
                <c:pt idx="301">
                  <c:v>549.36563698854957</c:v>
                </c:pt>
                <c:pt idx="302">
                  <c:v>550.74684800023317</c:v>
                </c:pt>
                <c:pt idx="303">
                  <c:v>552.1196610332031</c:v>
                </c:pt>
                <c:pt idx="304">
                  <c:v>553.48407016116721</c:v>
                </c:pt>
                <c:pt idx="305">
                  <c:v>554.84007068046242</c:v>
                </c:pt>
                <c:pt idx="306">
                  <c:v>556.18765909367687</c:v>
                </c:pt>
                <c:pt idx="307">
                  <c:v>557.52683309304564</c:v>
                </c:pt>
                <c:pt idx="308">
                  <c:v>558.85759154363632</c:v>
                </c:pt>
                <c:pt idx="309">
                  <c:v>560.17993446634114</c:v>
                </c:pt>
                <c:pt idx="310">
                  <c:v>561.49386302069297</c:v>
                </c:pt>
                <c:pt idx="311">
                  <c:v>562.79937948752104</c:v>
                </c:pt>
                <c:pt idx="312">
                  <c:v>564.09648725146087</c:v>
                </c:pt>
                <c:pt idx="313">
                  <c:v>565.3851907833357</c:v>
                </c:pt>
                <c:pt idx="314">
                  <c:v>566.66549562242267</c:v>
                </c:pt>
                <c:pt idx="315">
                  <c:v>567.93740835861854</c:v>
                </c:pt>
                <c:pt idx="316">
                  <c:v>569.2009366145204</c:v>
                </c:pt>
                <c:pt idx="317">
                  <c:v>570.45608902743265</c:v>
                </c:pt>
                <c:pt idx="318">
                  <c:v>571.70287523131617</c:v>
                </c:pt>
                <c:pt idx="319">
                  <c:v>572.94130583869048</c:v>
                </c:pt>
                <c:pt idx="320">
                  <c:v>574.17139242250278</c:v>
                </c:pt>
                <c:pt idx="321">
                  <c:v>575.39314749797552</c:v>
                </c:pt>
                <c:pt idx="322">
                  <c:v>576.60658450444453</c:v>
                </c:pt>
                <c:pt idx="323">
                  <c:v>577.8117177871984</c:v>
                </c:pt>
                <c:pt idx="324">
                  <c:v>579.00856257933162</c:v>
                </c:pt>
                <c:pt idx="325">
                  <c:v>580.19713498362034</c:v>
                </c:pt>
                <c:pt idx="326">
                  <c:v>581.37745195443279</c:v>
                </c:pt>
                <c:pt idx="327">
                  <c:v>582.54953127968258</c:v>
                </c:pt>
                <c:pt idx="328">
                  <c:v>583.71339156283636</c:v>
                </c:pt>
                <c:pt idx="329">
                  <c:v>584.86905220498295</c:v>
                </c:pt>
                <c:pt idx="330">
                  <c:v>586.01653338697486</c:v>
                </c:pt>
                <c:pt idx="331">
                  <c:v>587.15585605164927</c:v>
                </c:pt>
                <c:pt idx="332">
                  <c:v>588.2870418861371</c:v>
                </c:pt>
                <c:pt idx="333">
                  <c:v>589.41011330426863</c:v>
                </c:pt>
                <c:pt idx="334">
                  <c:v>590.52509342908172</c:v>
                </c:pt>
                <c:pt idx="335">
                  <c:v>591.6320060754415</c:v>
                </c:pt>
                <c:pt idx="336">
                  <c:v>592.73087573277746</c:v>
                </c:pt>
                <c:pt idx="337">
                  <c:v>593.82172754794431</c:v>
                </c:pt>
                <c:pt idx="338">
                  <c:v>594.90458730821342</c:v>
                </c:pt>
                <c:pt idx="339">
                  <c:v>595.97948142440055</c:v>
                </c:pt>
                <c:pt idx="340">
                  <c:v>597.04643691413548</c:v>
                </c:pt>
                <c:pt idx="341">
                  <c:v>598.10548138527884</c:v>
                </c:pt>
                <c:pt idx="342">
                  <c:v>599.15664301949107</c:v>
                </c:pt>
                <c:pt idx="343">
                  <c:v>600.19995055595871</c:v>
                </c:pt>
                <c:pt idx="344">
                  <c:v>601.23543327528228</c:v>
                </c:pt>
                <c:pt idx="345">
                  <c:v>602.26312098352969</c:v>
                </c:pt>
                <c:pt idx="346">
                  <c:v>603.28304399645958</c:v>
                </c:pt>
                <c:pt idx="347">
                  <c:v>604.29523312391814</c:v>
                </c:pt>
                <c:pt idx="348">
                  <c:v>605.29971965441268</c:v>
                </c:pt>
                <c:pt idx="349">
                  <c:v>606.29653533986573</c:v>
                </c:pt>
                <c:pt idx="350">
                  <c:v>607.28571238055156</c:v>
                </c:pt>
                <c:pt idx="351">
                  <c:v>608.26728341021931</c:v>
                </c:pt>
                <c:pt idx="352">
                  <c:v>609.24128148140403</c:v>
                </c:pt>
                <c:pt idx="353">
                  <c:v>610.20774005092846</c:v>
                </c:pt>
                <c:pt idx="354">
                  <c:v>611.16669296559792</c:v>
                </c:pt>
                <c:pt idx="355">
                  <c:v>612.11817444808923</c:v>
                </c:pt>
                <c:pt idx="356">
                  <c:v>613.06221908303644</c:v>
                </c:pt>
                <c:pt idx="357">
                  <c:v>613.9988618033143</c:v>
                </c:pt>
                <c:pt idx="358">
                  <c:v>614.92813787652062</c:v>
                </c:pt>
                <c:pt idx="359">
                  <c:v>615.8500828916591</c:v>
                </c:pt>
                <c:pt idx="360">
                  <c:v>616.76473274602347</c:v>
                </c:pt>
                <c:pt idx="361">
                  <c:v>617.67212363228293</c:v>
                </c:pt>
                <c:pt idx="362">
                  <c:v>618.57229202577116</c:v>
                </c:pt>
                <c:pt idx="363">
                  <c:v>619.46527467197723</c:v>
                </c:pt>
                <c:pt idx="364">
                  <c:v>620.3511085742407</c:v>
                </c:pt>
                <c:pt idx="365">
                  <c:v>621.2298309816498</c:v>
                </c:pt>
                <c:pt idx="366">
                  <c:v>622.10147937714305</c:v>
                </c:pt>
                <c:pt idx="367">
                  <c:v>622.96609146581454</c:v>
                </c:pt>
                <c:pt idx="368">
                  <c:v>623.82370516342178</c:v>
                </c:pt>
                <c:pt idx="369">
                  <c:v>624.67435858509657</c:v>
                </c:pt>
                <c:pt idx="370">
                  <c:v>625.51809003425842</c:v>
                </c:pt>
                <c:pt idx="371">
                  <c:v>626.35493799172878</c:v>
                </c:pt>
                <c:pt idx="372">
                  <c:v>627.18494110504685</c:v>
                </c:pt>
                <c:pt idx="373">
                  <c:v>628.00813817798496</c:v>
                </c:pt>
                <c:pt idx="374">
                  <c:v>628.82456816026331</c:v>
                </c:pt>
                <c:pt idx="375">
                  <c:v>629.63427013746264</c:v>
                </c:pt>
                <c:pt idx="376">
                  <c:v>630.43728332113415</c:v>
                </c:pt>
                <c:pt idx="377">
                  <c:v>631.23364703910465</c:v>
                </c:pt>
                <c:pt idx="378">
                  <c:v>632.0234007259769</c:v>
                </c:pt>
                <c:pt idx="379">
                  <c:v>632.80658391382212</c:v>
                </c:pt>
                <c:pt idx="380">
                  <c:v>633.58323622306534</c:v>
                </c:pt>
                <c:pt idx="381">
                  <c:v>634.35339735355967</c:v>
                </c:pt>
                <c:pt idx="382">
                  <c:v>635.11710707585019</c:v>
                </c:pt>
                <c:pt idx="383">
                  <c:v>635.87440522262432</c:v>
                </c:pt>
                <c:pt idx="384">
                  <c:v>636.62533168034747</c:v>
                </c:pt>
                <c:pt idx="385">
                  <c:v>637.36992638108211</c:v>
                </c:pt>
                <c:pt idx="386">
                  <c:v>638.10822929448909</c:v>
                </c:pt>
                <c:pt idx="387">
                  <c:v>638.84028042000807</c:v>
                </c:pt>
                <c:pt idx="388">
                  <c:v>639.56611977921671</c:v>
                </c:pt>
                <c:pt idx="389">
                  <c:v>640.2857874083652</c:v>
                </c:pt>
                <c:pt idx="390">
                  <c:v>640.99932335108542</c:v>
                </c:pt>
                <c:pt idx="391">
                  <c:v>641.70676765127212</c:v>
                </c:pt>
                <c:pt idx="392">
                  <c:v>641.70676765127212</c:v>
                </c:pt>
                <c:pt idx="393">
                  <c:v>641.70676765127212</c:v>
                </c:pt>
                <c:pt idx="394">
                  <c:v>641.70676765127212</c:v>
                </c:pt>
                <c:pt idx="395">
                  <c:v>641.70676765127212</c:v>
                </c:pt>
                <c:pt idx="396">
                  <c:v>641.70676765127212</c:v>
                </c:pt>
                <c:pt idx="397">
                  <c:v>641.70676765127212</c:v>
                </c:pt>
                <c:pt idx="398">
                  <c:v>641.70676765127212</c:v>
                </c:pt>
                <c:pt idx="399">
                  <c:v>641.70676765127212</c:v>
                </c:pt>
                <c:pt idx="400">
                  <c:v>641.70676765127212</c:v>
                </c:pt>
                <c:pt idx="401">
                  <c:v>641.70676765127212</c:v>
                </c:pt>
                <c:pt idx="402">
                  <c:v>641.70676765127212</c:v>
                </c:pt>
                <c:pt idx="403">
                  <c:v>641.70676765127212</c:v>
                </c:pt>
                <c:pt idx="404">
                  <c:v>641.70676765127212</c:v>
                </c:pt>
                <c:pt idx="405">
                  <c:v>641.70676765127212</c:v>
                </c:pt>
                <c:pt idx="406">
                  <c:v>641.70676765127212</c:v>
                </c:pt>
                <c:pt idx="407">
                  <c:v>641.70676765127212</c:v>
                </c:pt>
                <c:pt idx="408">
                  <c:v>641.70676765127212</c:v>
                </c:pt>
                <c:pt idx="409">
                  <c:v>641.70676765127212</c:v>
                </c:pt>
                <c:pt idx="410">
                  <c:v>641.70676765127212</c:v>
                </c:pt>
                <c:pt idx="411">
                  <c:v>641.70676765127212</c:v>
                </c:pt>
                <c:pt idx="412">
                  <c:v>641.70676765127212</c:v>
                </c:pt>
                <c:pt idx="413">
                  <c:v>641.70676765127212</c:v>
                </c:pt>
                <c:pt idx="414">
                  <c:v>641.70676765127212</c:v>
                </c:pt>
                <c:pt idx="415">
                  <c:v>641.70676765127212</c:v>
                </c:pt>
                <c:pt idx="416">
                  <c:v>641.70676765127212</c:v>
                </c:pt>
                <c:pt idx="417">
                  <c:v>641.70676765127212</c:v>
                </c:pt>
                <c:pt idx="418">
                  <c:v>641.70676765127212</c:v>
                </c:pt>
                <c:pt idx="419">
                  <c:v>641.70676765127212</c:v>
                </c:pt>
                <c:pt idx="420">
                  <c:v>641.70676765127212</c:v>
                </c:pt>
                <c:pt idx="421">
                  <c:v>641.70676765127212</c:v>
                </c:pt>
                <c:pt idx="422">
                  <c:v>641.70676765127212</c:v>
                </c:pt>
                <c:pt idx="423">
                  <c:v>641.70676765127212</c:v>
                </c:pt>
                <c:pt idx="424">
                  <c:v>641.70676765127212</c:v>
                </c:pt>
                <c:pt idx="425">
                  <c:v>641.70676765127212</c:v>
                </c:pt>
                <c:pt idx="426">
                  <c:v>641.70676765127212</c:v>
                </c:pt>
                <c:pt idx="427">
                  <c:v>641.70676765127212</c:v>
                </c:pt>
                <c:pt idx="428">
                  <c:v>641.70676765127212</c:v>
                </c:pt>
                <c:pt idx="429">
                  <c:v>641.70676765127212</c:v>
                </c:pt>
                <c:pt idx="430">
                  <c:v>641.70676765127212</c:v>
                </c:pt>
                <c:pt idx="431">
                  <c:v>641.70676765127212</c:v>
                </c:pt>
                <c:pt idx="432">
                  <c:v>641.70676765127212</c:v>
                </c:pt>
                <c:pt idx="433">
                  <c:v>641.70676765127212</c:v>
                </c:pt>
                <c:pt idx="434">
                  <c:v>641.70676765127212</c:v>
                </c:pt>
                <c:pt idx="435">
                  <c:v>641.70676765127212</c:v>
                </c:pt>
                <c:pt idx="436">
                  <c:v>641.70676765127212</c:v>
                </c:pt>
                <c:pt idx="437">
                  <c:v>641.70676765127212</c:v>
                </c:pt>
                <c:pt idx="438">
                  <c:v>641.70676765127212</c:v>
                </c:pt>
                <c:pt idx="439">
                  <c:v>641.70676765127212</c:v>
                </c:pt>
                <c:pt idx="440">
                  <c:v>641.70676765127212</c:v>
                </c:pt>
                <c:pt idx="441">
                  <c:v>641.70676765127212</c:v>
                </c:pt>
                <c:pt idx="442">
                  <c:v>641.70676765127212</c:v>
                </c:pt>
                <c:pt idx="443">
                  <c:v>641.70676765127212</c:v>
                </c:pt>
                <c:pt idx="444">
                  <c:v>641.70676765127212</c:v>
                </c:pt>
                <c:pt idx="445">
                  <c:v>641.70676765127212</c:v>
                </c:pt>
                <c:pt idx="446">
                  <c:v>641.70676765127212</c:v>
                </c:pt>
                <c:pt idx="447">
                  <c:v>641.70676765127212</c:v>
                </c:pt>
                <c:pt idx="448">
                  <c:v>641.70676765127212</c:v>
                </c:pt>
                <c:pt idx="449">
                  <c:v>641.70676765127212</c:v>
                </c:pt>
                <c:pt idx="450">
                  <c:v>641.70676765127212</c:v>
                </c:pt>
                <c:pt idx="451">
                  <c:v>641.70676765127212</c:v>
                </c:pt>
                <c:pt idx="452">
                  <c:v>641.70676765127212</c:v>
                </c:pt>
                <c:pt idx="453">
                  <c:v>641.70676765127212</c:v>
                </c:pt>
                <c:pt idx="454">
                  <c:v>641.70676765127212</c:v>
                </c:pt>
                <c:pt idx="455">
                  <c:v>641.70676765127212</c:v>
                </c:pt>
                <c:pt idx="456">
                  <c:v>641.70676765127212</c:v>
                </c:pt>
                <c:pt idx="457">
                  <c:v>641.70676765127212</c:v>
                </c:pt>
                <c:pt idx="458">
                  <c:v>641.70676765127212</c:v>
                </c:pt>
                <c:pt idx="459">
                  <c:v>641.70676765127212</c:v>
                </c:pt>
                <c:pt idx="460">
                  <c:v>641.70676765127212</c:v>
                </c:pt>
                <c:pt idx="461">
                  <c:v>641.70676765127212</c:v>
                </c:pt>
                <c:pt idx="462">
                  <c:v>641.70676765127212</c:v>
                </c:pt>
                <c:pt idx="463">
                  <c:v>641.70676765127212</c:v>
                </c:pt>
                <c:pt idx="464">
                  <c:v>641.70676765127212</c:v>
                </c:pt>
                <c:pt idx="465">
                  <c:v>641.70676765127212</c:v>
                </c:pt>
                <c:pt idx="466">
                  <c:v>641.70676765127212</c:v>
                </c:pt>
                <c:pt idx="467">
                  <c:v>641.70676765127212</c:v>
                </c:pt>
                <c:pt idx="468">
                  <c:v>641.70676765127212</c:v>
                </c:pt>
                <c:pt idx="469">
                  <c:v>641.70676765127212</c:v>
                </c:pt>
                <c:pt idx="470">
                  <c:v>641.70676765127212</c:v>
                </c:pt>
                <c:pt idx="471">
                  <c:v>641.70676765127212</c:v>
                </c:pt>
                <c:pt idx="472">
                  <c:v>641.70676765127212</c:v>
                </c:pt>
                <c:pt idx="473">
                  <c:v>641.70676765127212</c:v>
                </c:pt>
                <c:pt idx="474">
                  <c:v>641.70676765127212</c:v>
                </c:pt>
                <c:pt idx="475">
                  <c:v>641.70676765127212</c:v>
                </c:pt>
                <c:pt idx="476">
                  <c:v>641.70676765127212</c:v>
                </c:pt>
                <c:pt idx="477">
                  <c:v>641.70676765127212</c:v>
                </c:pt>
                <c:pt idx="478">
                  <c:v>641.70676765127212</c:v>
                </c:pt>
                <c:pt idx="479">
                  <c:v>641.70676765127212</c:v>
                </c:pt>
                <c:pt idx="480">
                  <c:v>641.70676765127212</c:v>
                </c:pt>
                <c:pt idx="481">
                  <c:v>641.70676765127212</c:v>
                </c:pt>
                <c:pt idx="482">
                  <c:v>641.70676765127212</c:v>
                </c:pt>
                <c:pt idx="483">
                  <c:v>641.70676765127212</c:v>
                </c:pt>
                <c:pt idx="484">
                  <c:v>641.70676765127212</c:v>
                </c:pt>
                <c:pt idx="485">
                  <c:v>641.70676765127212</c:v>
                </c:pt>
                <c:pt idx="486">
                  <c:v>641.70676765127212</c:v>
                </c:pt>
                <c:pt idx="487">
                  <c:v>641.70676765127212</c:v>
                </c:pt>
                <c:pt idx="488">
                  <c:v>641.70676765127212</c:v>
                </c:pt>
                <c:pt idx="489">
                  <c:v>641.70676765127212</c:v>
                </c:pt>
                <c:pt idx="490">
                  <c:v>641.70676765127212</c:v>
                </c:pt>
                <c:pt idx="491">
                  <c:v>641.70676765127212</c:v>
                </c:pt>
                <c:pt idx="492">
                  <c:v>641.70676765127212</c:v>
                </c:pt>
                <c:pt idx="493">
                  <c:v>641.70676765127212</c:v>
                </c:pt>
                <c:pt idx="494">
                  <c:v>641.70676765127212</c:v>
                </c:pt>
                <c:pt idx="495">
                  <c:v>641.70676765127212</c:v>
                </c:pt>
                <c:pt idx="496">
                  <c:v>641.70676765127212</c:v>
                </c:pt>
                <c:pt idx="497">
                  <c:v>641.70676765127212</c:v>
                </c:pt>
                <c:pt idx="498">
                  <c:v>641.70676765127212</c:v>
                </c:pt>
                <c:pt idx="499">
                  <c:v>641.70676765127212</c:v>
                </c:pt>
                <c:pt idx="500">
                  <c:v>641.70676765127212</c:v>
                </c:pt>
                <c:pt idx="501">
                  <c:v>641.70676765127212</c:v>
                </c:pt>
                <c:pt idx="502">
                  <c:v>641.70676765127212</c:v>
                </c:pt>
                <c:pt idx="503">
                  <c:v>641.70676765127212</c:v>
                </c:pt>
                <c:pt idx="504">
                  <c:v>641.70676765127212</c:v>
                </c:pt>
                <c:pt idx="505">
                  <c:v>641.70676765127212</c:v>
                </c:pt>
                <c:pt idx="506">
                  <c:v>641.70676765127212</c:v>
                </c:pt>
                <c:pt idx="507">
                  <c:v>641.70676765127212</c:v>
                </c:pt>
                <c:pt idx="508">
                  <c:v>641.70676765127212</c:v>
                </c:pt>
                <c:pt idx="509">
                  <c:v>641.70676765127212</c:v>
                </c:pt>
                <c:pt idx="510">
                  <c:v>641.70676765127212</c:v>
                </c:pt>
                <c:pt idx="511">
                  <c:v>641.70676765127212</c:v>
                </c:pt>
                <c:pt idx="512">
                  <c:v>641.70676765127212</c:v>
                </c:pt>
                <c:pt idx="513">
                  <c:v>641.70676765127212</c:v>
                </c:pt>
                <c:pt idx="514">
                  <c:v>641.70676765127212</c:v>
                </c:pt>
                <c:pt idx="515">
                  <c:v>641.70676765127212</c:v>
                </c:pt>
                <c:pt idx="516">
                  <c:v>641.70676765127212</c:v>
                </c:pt>
                <c:pt idx="517">
                  <c:v>641.70676765127212</c:v>
                </c:pt>
                <c:pt idx="518">
                  <c:v>641.70676765127212</c:v>
                </c:pt>
                <c:pt idx="519">
                  <c:v>641.70676765127212</c:v>
                </c:pt>
                <c:pt idx="520">
                  <c:v>641.70676765127212</c:v>
                </c:pt>
                <c:pt idx="521">
                  <c:v>641.70676765127212</c:v>
                </c:pt>
                <c:pt idx="522">
                  <c:v>641.70676765127212</c:v>
                </c:pt>
                <c:pt idx="523">
                  <c:v>641.70676765127212</c:v>
                </c:pt>
                <c:pt idx="524">
                  <c:v>641.70676765127212</c:v>
                </c:pt>
                <c:pt idx="525">
                  <c:v>641.70676765127212</c:v>
                </c:pt>
                <c:pt idx="526">
                  <c:v>641.70676765127212</c:v>
                </c:pt>
                <c:pt idx="527">
                  <c:v>641.70676765127212</c:v>
                </c:pt>
                <c:pt idx="528">
                  <c:v>641.70676765127212</c:v>
                </c:pt>
                <c:pt idx="529">
                  <c:v>641.70676765127212</c:v>
                </c:pt>
                <c:pt idx="530">
                  <c:v>641.70676765127212</c:v>
                </c:pt>
                <c:pt idx="531">
                  <c:v>641.70676765127212</c:v>
                </c:pt>
                <c:pt idx="532">
                  <c:v>641.70676765127212</c:v>
                </c:pt>
                <c:pt idx="533">
                  <c:v>641.70676765127212</c:v>
                </c:pt>
                <c:pt idx="534">
                  <c:v>641.70676765127212</c:v>
                </c:pt>
                <c:pt idx="535">
                  <c:v>641.70676765127212</c:v>
                </c:pt>
                <c:pt idx="536">
                  <c:v>641.70676765127212</c:v>
                </c:pt>
                <c:pt idx="537">
                  <c:v>641.70676765127212</c:v>
                </c:pt>
                <c:pt idx="538">
                  <c:v>641.70676765127212</c:v>
                </c:pt>
                <c:pt idx="539">
                  <c:v>641.70676765127212</c:v>
                </c:pt>
                <c:pt idx="540">
                  <c:v>641.70676765127212</c:v>
                </c:pt>
                <c:pt idx="541">
                  <c:v>641.70676765127212</c:v>
                </c:pt>
                <c:pt idx="542">
                  <c:v>641.70676765127212</c:v>
                </c:pt>
                <c:pt idx="543">
                  <c:v>641.70676765127212</c:v>
                </c:pt>
                <c:pt idx="544">
                  <c:v>641.70676765127212</c:v>
                </c:pt>
                <c:pt idx="545">
                  <c:v>641.70676765127212</c:v>
                </c:pt>
                <c:pt idx="546">
                  <c:v>641.70676765127212</c:v>
                </c:pt>
                <c:pt idx="547">
                  <c:v>641.70676765127212</c:v>
                </c:pt>
                <c:pt idx="548">
                  <c:v>641.70676765127212</c:v>
                </c:pt>
                <c:pt idx="549">
                  <c:v>641.70676765127212</c:v>
                </c:pt>
                <c:pt idx="550">
                  <c:v>641.70676765127212</c:v>
                </c:pt>
                <c:pt idx="551">
                  <c:v>641.70676765127212</c:v>
                </c:pt>
                <c:pt idx="552">
                  <c:v>641.70676765127212</c:v>
                </c:pt>
                <c:pt idx="553">
                  <c:v>641.70676765127212</c:v>
                </c:pt>
                <c:pt idx="554">
                  <c:v>641.70676765127212</c:v>
                </c:pt>
                <c:pt idx="555">
                  <c:v>641.70676765127212</c:v>
                </c:pt>
                <c:pt idx="556">
                  <c:v>641.70676765127212</c:v>
                </c:pt>
                <c:pt idx="557">
                  <c:v>641.70676765127212</c:v>
                </c:pt>
                <c:pt idx="558">
                  <c:v>641.70676765127212</c:v>
                </c:pt>
                <c:pt idx="559">
                  <c:v>641.70676765127212</c:v>
                </c:pt>
                <c:pt idx="560">
                  <c:v>641.70676765127212</c:v>
                </c:pt>
                <c:pt idx="561">
                  <c:v>641.70676765127212</c:v>
                </c:pt>
                <c:pt idx="562">
                  <c:v>641.70676765127212</c:v>
                </c:pt>
                <c:pt idx="563">
                  <c:v>641.70676765127212</c:v>
                </c:pt>
                <c:pt idx="564">
                  <c:v>641.70676765127212</c:v>
                </c:pt>
                <c:pt idx="565">
                  <c:v>641.70676765127212</c:v>
                </c:pt>
                <c:pt idx="566">
                  <c:v>641.70676765127212</c:v>
                </c:pt>
                <c:pt idx="567">
                  <c:v>641.70676765127212</c:v>
                </c:pt>
                <c:pt idx="568">
                  <c:v>641.70676765127212</c:v>
                </c:pt>
                <c:pt idx="569">
                  <c:v>641.70676765127212</c:v>
                </c:pt>
                <c:pt idx="570">
                  <c:v>641.70676765127212</c:v>
                </c:pt>
                <c:pt idx="571">
                  <c:v>641.70676765127212</c:v>
                </c:pt>
                <c:pt idx="572">
                  <c:v>641.70676765127212</c:v>
                </c:pt>
                <c:pt idx="573">
                  <c:v>641.70676765127212</c:v>
                </c:pt>
                <c:pt idx="574">
                  <c:v>641.70676765127212</c:v>
                </c:pt>
                <c:pt idx="575">
                  <c:v>641.70676765127212</c:v>
                </c:pt>
                <c:pt idx="576">
                  <c:v>641.70676765127212</c:v>
                </c:pt>
                <c:pt idx="577">
                  <c:v>641.70676765127212</c:v>
                </c:pt>
                <c:pt idx="578">
                  <c:v>641.70676765127212</c:v>
                </c:pt>
                <c:pt idx="579">
                  <c:v>641.70676765127212</c:v>
                </c:pt>
                <c:pt idx="580">
                  <c:v>641.70676765127212</c:v>
                </c:pt>
                <c:pt idx="581">
                  <c:v>641.70676765127212</c:v>
                </c:pt>
                <c:pt idx="582">
                  <c:v>641.70676765127212</c:v>
                </c:pt>
                <c:pt idx="583">
                  <c:v>641.70676765127212</c:v>
                </c:pt>
                <c:pt idx="584">
                  <c:v>641.70676765127212</c:v>
                </c:pt>
                <c:pt idx="585">
                  <c:v>641.70676765127212</c:v>
                </c:pt>
                <c:pt idx="586">
                  <c:v>641.70676765127212</c:v>
                </c:pt>
                <c:pt idx="587">
                  <c:v>641.70676765127212</c:v>
                </c:pt>
                <c:pt idx="588">
                  <c:v>641.70676765127212</c:v>
                </c:pt>
                <c:pt idx="589">
                  <c:v>641.70676765127212</c:v>
                </c:pt>
                <c:pt idx="590">
                  <c:v>641.70676765127212</c:v>
                </c:pt>
                <c:pt idx="591">
                  <c:v>641.70676765127212</c:v>
                </c:pt>
                <c:pt idx="592">
                  <c:v>641.70676765127212</c:v>
                </c:pt>
                <c:pt idx="593">
                  <c:v>641.70676765127212</c:v>
                </c:pt>
                <c:pt idx="594">
                  <c:v>641.70676765127212</c:v>
                </c:pt>
                <c:pt idx="595">
                  <c:v>641.70676765127212</c:v>
                </c:pt>
                <c:pt idx="596">
                  <c:v>641.70676765127212</c:v>
                </c:pt>
                <c:pt idx="597">
                  <c:v>641.70676765127212</c:v>
                </c:pt>
                <c:pt idx="598">
                  <c:v>641.70676765127212</c:v>
                </c:pt>
                <c:pt idx="599">
                  <c:v>641.70676765127212</c:v>
                </c:pt>
                <c:pt idx="600">
                  <c:v>641.70676765127212</c:v>
                </c:pt>
                <c:pt idx="601">
                  <c:v>641.70676765127212</c:v>
                </c:pt>
                <c:pt idx="602">
                  <c:v>641.70676765127212</c:v>
                </c:pt>
                <c:pt idx="603">
                  <c:v>641.70676765127212</c:v>
                </c:pt>
                <c:pt idx="604">
                  <c:v>641.70676765127212</c:v>
                </c:pt>
                <c:pt idx="605">
                  <c:v>641.70676765127212</c:v>
                </c:pt>
                <c:pt idx="606">
                  <c:v>641.70676765127212</c:v>
                </c:pt>
                <c:pt idx="607">
                  <c:v>641.70676765127212</c:v>
                </c:pt>
                <c:pt idx="608">
                  <c:v>641.70676765127212</c:v>
                </c:pt>
                <c:pt idx="609">
                  <c:v>641.70676765127212</c:v>
                </c:pt>
                <c:pt idx="610">
                  <c:v>641.70676765127212</c:v>
                </c:pt>
                <c:pt idx="611">
                  <c:v>641.70676765127212</c:v>
                </c:pt>
                <c:pt idx="612">
                  <c:v>641.70676765127212</c:v>
                </c:pt>
                <c:pt idx="613">
                  <c:v>641.70676765127212</c:v>
                </c:pt>
                <c:pt idx="614">
                  <c:v>641.70676765127212</c:v>
                </c:pt>
                <c:pt idx="615">
                  <c:v>641.70676765127212</c:v>
                </c:pt>
                <c:pt idx="616">
                  <c:v>641.70676765127212</c:v>
                </c:pt>
                <c:pt idx="617">
                  <c:v>641.70676765127212</c:v>
                </c:pt>
                <c:pt idx="618">
                  <c:v>641.70676765127212</c:v>
                </c:pt>
                <c:pt idx="619">
                  <c:v>641.70676765127212</c:v>
                </c:pt>
                <c:pt idx="620">
                  <c:v>641.70676765127212</c:v>
                </c:pt>
                <c:pt idx="621">
                  <c:v>641.70676765127212</c:v>
                </c:pt>
                <c:pt idx="622">
                  <c:v>641.70676765127212</c:v>
                </c:pt>
                <c:pt idx="623">
                  <c:v>641.70676765127212</c:v>
                </c:pt>
                <c:pt idx="624">
                  <c:v>641.70676765127212</c:v>
                </c:pt>
                <c:pt idx="625">
                  <c:v>641.70676765127212</c:v>
                </c:pt>
                <c:pt idx="626">
                  <c:v>641.70676765127212</c:v>
                </c:pt>
                <c:pt idx="627">
                  <c:v>641.70676765127212</c:v>
                </c:pt>
                <c:pt idx="628">
                  <c:v>641.70676765127212</c:v>
                </c:pt>
                <c:pt idx="629">
                  <c:v>641.70676765127212</c:v>
                </c:pt>
                <c:pt idx="630">
                  <c:v>641.70676765127212</c:v>
                </c:pt>
                <c:pt idx="631">
                  <c:v>641.70676765127212</c:v>
                </c:pt>
                <c:pt idx="632">
                  <c:v>641.70676765127212</c:v>
                </c:pt>
                <c:pt idx="633">
                  <c:v>641.70676765127212</c:v>
                </c:pt>
                <c:pt idx="634">
                  <c:v>641.70676765127212</c:v>
                </c:pt>
                <c:pt idx="635">
                  <c:v>641.70676765127212</c:v>
                </c:pt>
                <c:pt idx="636">
                  <c:v>641.70676765127212</c:v>
                </c:pt>
                <c:pt idx="637">
                  <c:v>641.70676765127212</c:v>
                </c:pt>
                <c:pt idx="638">
                  <c:v>641.70676765127212</c:v>
                </c:pt>
                <c:pt idx="639">
                  <c:v>641.70676765127212</c:v>
                </c:pt>
                <c:pt idx="640">
                  <c:v>641.70676765127212</c:v>
                </c:pt>
                <c:pt idx="641">
                  <c:v>641.70676765127212</c:v>
                </c:pt>
                <c:pt idx="642">
                  <c:v>641.70676765127212</c:v>
                </c:pt>
                <c:pt idx="643">
                  <c:v>641.70676765127212</c:v>
                </c:pt>
                <c:pt idx="644">
                  <c:v>641.70676765127212</c:v>
                </c:pt>
                <c:pt idx="645">
                  <c:v>641.70676765127212</c:v>
                </c:pt>
                <c:pt idx="646">
                  <c:v>641.70676765127212</c:v>
                </c:pt>
                <c:pt idx="647">
                  <c:v>641.70676765127212</c:v>
                </c:pt>
                <c:pt idx="648">
                  <c:v>641.70676765127212</c:v>
                </c:pt>
                <c:pt idx="649">
                  <c:v>641.70676765127212</c:v>
                </c:pt>
                <c:pt idx="650">
                  <c:v>641.70676765127212</c:v>
                </c:pt>
                <c:pt idx="651">
                  <c:v>641.70676765127212</c:v>
                </c:pt>
                <c:pt idx="652">
                  <c:v>641.70676765127212</c:v>
                </c:pt>
                <c:pt idx="653">
                  <c:v>641.70676765127212</c:v>
                </c:pt>
                <c:pt idx="654">
                  <c:v>641.70676765127212</c:v>
                </c:pt>
                <c:pt idx="655">
                  <c:v>641.70676765127212</c:v>
                </c:pt>
                <c:pt idx="656">
                  <c:v>641.70676765127212</c:v>
                </c:pt>
                <c:pt idx="657">
                  <c:v>641.70676765127212</c:v>
                </c:pt>
                <c:pt idx="658">
                  <c:v>641.70676765127212</c:v>
                </c:pt>
                <c:pt idx="659">
                  <c:v>641.70676765127212</c:v>
                </c:pt>
                <c:pt idx="660">
                  <c:v>641.70676765127212</c:v>
                </c:pt>
                <c:pt idx="661">
                  <c:v>641.70676765127212</c:v>
                </c:pt>
                <c:pt idx="662">
                  <c:v>641.70676765127212</c:v>
                </c:pt>
                <c:pt idx="663">
                  <c:v>641.70676765127212</c:v>
                </c:pt>
                <c:pt idx="664">
                  <c:v>641.70676765127212</c:v>
                </c:pt>
                <c:pt idx="665">
                  <c:v>641.70676765127212</c:v>
                </c:pt>
                <c:pt idx="666">
                  <c:v>641.70676765127212</c:v>
                </c:pt>
                <c:pt idx="667">
                  <c:v>641.70676765127212</c:v>
                </c:pt>
                <c:pt idx="668">
                  <c:v>641.70676765127212</c:v>
                </c:pt>
                <c:pt idx="669">
                  <c:v>641.70676765127212</c:v>
                </c:pt>
                <c:pt idx="670">
                  <c:v>641.70676765127212</c:v>
                </c:pt>
                <c:pt idx="671">
                  <c:v>641.70676765127212</c:v>
                </c:pt>
                <c:pt idx="672">
                  <c:v>641.70676765127212</c:v>
                </c:pt>
                <c:pt idx="673">
                  <c:v>641.70676765127212</c:v>
                </c:pt>
                <c:pt idx="674">
                  <c:v>641.70676765127212</c:v>
                </c:pt>
                <c:pt idx="675">
                  <c:v>641.70676765127212</c:v>
                </c:pt>
                <c:pt idx="676">
                  <c:v>641.70676765127212</c:v>
                </c:pt>
                <c:pt idx="677">
                  <c:v>641.70676765127212</c:v>
                </c:pt>
                <c:pt idx="678">
                  <c:v>641.70676765127212</c:v>
                </c:pt>
                <c:pt idx="679">
                  <c:v>641.70676765127212</c:v>
                </c:pt>
                <c:pt idx="680">
                  <c:v>641.70676765127212</c:v>
                </c:pt>
                <c:pt idx="681">
                  <c:v>641.70676765127212</c:v>
                </c:pt>
                <c:pt idx="682">
                  <c:v>641.70676765127212</c:v>
                </c:pt>
                <c:pt idx="683">
                  <c:v>641.70676765127212</c:v>
                </c:pt>
                <c:pt idx="684">
                  <c:v>641.70676765127212</c:v>
                </c:pt>
                <c:pt idx="685">
                  <c:v>641.70676765127212</c:v>
                </c:pt>
                <c:pt idx="686">
                  <c:v>641.70676765127212</c:v>
                </c:pt>
                <c:pt idx="687">
                  <c:v>641.70676765127212</c:v>
                </c:pt>
                <c:pt idx="688">
                  <c:v>641.70676765127212</c:v>
                </c:pt>
                <c:pt idx="689">
                  <c:v>641.70676765127212</c:v>
                </c:pt>
                <c:pt idx="690">
                  <c:v>641.70676765127212</c:v>
                </c:pt>
                <c:pt idx="691">
                  <c:v>641.70676765127212</c:v>
                </c:pt>
                <c:pt idx="692">
                  <c:v>641.70676765127212</c:v>
                </c:pt>
                <c:pt idx="693">
                  <c:v>641.70676765127212</c:v>
                </c:pt>
                <c:pt idx="694">
                  <c:v>641.70676765127212</c:v>
                </c:pt>
                <c:pt idx="695">
                  <c:v>641.70676765127212</c:v>
                </c:pt>
                <c:pt idx="696">
                  <c:v>641.70676765127212</c:v>
                </c:pt>
                <c:pt idx="697">
                  <c:v>641.70676765127212</c:v>
                </c:pt>
                <c:pt idx="698">
                  <c:v>641.70676765127212</c:v>
                </c:pt>
                <c:pt idx="699">
                  <c:v>641.70676765127212</c:v>
                </c:pt>
                <c:pt idx="700">
                  <c:v>641.70676765127212</c:v>
                </c:pt>
                <c:pt idx="701">
                  <c:v>641.70676765127212</c:v>
                </c:pt>
                <c:pt idx="702">
                  <c:v>641.70676765127212</c:v>
                </c:pt>
                <c:pt idx="703">
                  <c:v>641.70676765127212</c:v>
                </c:pt>
                <c:pt idx="704">
                  <c:v>641.70676765127212</c:v>
                </c:pt>
                <c:pt idx="705">
                  <c:v>641.70676765127212</c:v>
                </c:pt>
                <c:pt idx="706">
                  <c:v>641.70676765127212</c:v>
                </c:pt>
                <c:pt idx="707">
                  <c:v>641.70676765127212</c:v>
                </c:pt>
                <c:pt idx="708">
                  <c:v>641.70676765127212</c:v>
                </c:pt>
                <c:pt idx="709">
                  <c:v>641.70676765127212</c:v>
                </c:pt>
                <c:pt idx="710">
                  <c:v>641.70676765127212</c:v>
                </c:pt>
                <c:pt idx="711">
                  <c:v>641.70676765127212</c:v>
                </c:pt>
                <c:pt idx="712">
                  <c:v>641.70676765127212</c:v>
                </c:pt>
                <c:pt idx="713">
                  <c:v>641.70676765127212</c:v>
                </c:pt>
                <c:pt idx="714">
                  <c:v>641.70676765127212</c:v>
                </c:pt>
                <c:pt idx="715">
                  <c:v>641.70676765127212</c:v>
                </c:pt>
                <c:pt idx="716">
                  <c:v>641.70676765127212</c:v>
                </c:pt>
                <c:pt idx="717">
                  <c:v>641.70676765127212</c:v>
                </c:pt>
                <c:pt idx="718">
                  <c:v>641.70676765127212</c:v>
                </c:pt>
                <c:pt idx="719">
                  <c:v>641.70676765127212</c:v>
                </c:pt>
                <c:pt idx="720">
                  <c:v>641.70676765127212</c:v>
                </c:pt>
                <c:pt idx="721">
                  <c:v>641.70676765127212</c:v>
                </c:pt>
                <c:pt idx="722">
                  <c:v>641.70676765127212</c:v>
                </c:pt>
                <c:pt idx="723">
                  <c:v>641.70676765127212</c:v>
                </c:pt>
                <c:pt idx="724">
                  <c:v>641.70676765127212</c:v>
                </c:pt>
                <c:pt idx="725">
                  <c:v>641.70676765127212</c:v>
                </c:pt>
                <c:pt idx="726">
                  <c:v>641.70676765127212</c:v>
                </c:pt>
                <c:pt idx="727">
                  <c:v>641.70676765127212</c:v>
                </c:pt>
                <c:pt idx="728">
                  <c:v>641.70676765127212</c:v>
                </c:pt>
                <c:pt idx="729">
                  <c:v>641.70676765127212</c:v>
                </c:pt>
                <c:pt idx="730">
                  <c:v>641.70676765127212</c:v>
                </c:pt>
                <c:pt idx="731">
                  <c:v>641.70676765127212</c:v>
                </c:pt>
                <c:pt idx="732">
                  <c:v>641.70676765127212</c:v>
                </c:pt>
                <c:pt idx="733">
                  <c:v>641.70676765127212</c:v>
                </c:pt>
                <c:pt idx="734">
                  <c:v>641.70676765127212</c:v>
                </c:pt>
                <c:pt idx="735">
                  <c:v>641.70676765127212</c:v>
                </c:pt>
                <c:pt idx="736">
                  <c:v>641.70676765127212</c:v>
                </c:pt>
                <c:pt idx="737">
                  <c:v>641.70676765127212</c:v>
                </c:pt>
                <c:pt idx="738">
                  <c:v>641.70676765127212</c:v>
                </c:pt>
                <c:pt idx="739">
                  <c:v>641.70676765127212</c:v>
                </c:pt>
                <c:pt idx="740">
                  <c:v>641.70676765127212</c:v>
                </c:pt>
                <c:pt idx="741">
                  <c:v>641.70676765127212</c:v>
                </c:pt>
                <c:pt idx="742">
                  <c:v>641.70676765127212</c:v>
                </c:pt>
                <c:pt idx="743">
                  <c:v>641.70676765127212</c:v>
                </c:pt>
                <c:pt idx="744">
                  <c:v>641.70676765127212</c:v>
                </c:pt>
                <c:pt idx="745">
                  <c:v>641.70676765127212</c:v>
                </c:pt>
                <c:pt idx="746">
                  <c:v>641.70676765127212</c:v>
                </c:pt>
                <c:pt idx="747">
                  <c:v>641.70676765127212</c:v>
                </c:pt>
                <c:pt idx="748">
                  <c:v>641.70676765127212</c:v>
                </c:pt>
                <c:pt idx="749">
                  <c:v>641.70676765127212</c:v>
                </c:pt>
                <c:pt idx="750">
                  <c:v>641.70676765127212</c:v>
                </c:pt>
                <c:pt idx="751">
                  <c:v>641.70676765127212</c:v>
                </c:pt>
                <c:pt idx="752">
                  <c:v>641.70676765127212</c:v>
                </c:pt>
                <c:pt idx="753">
                  <c:v>641.70676765127212</c:v>
                </c:pt>
                <c:pt idx="754">
                  <c:v>641.70676765127212</c:v>
                </c:pt>
                <c:pt idx="755">
                  <c:v>641.70676765127212</c:v>
                </c:pt>
                <c:pt idx="756">
                  <c:v>641.70676765127212</c:v>
                </c:pt>
                <c:pt idx="757">
                  <c:v>641.70676765127212</c:v>
                </c:pt>
                <c:pt idx="758">
                  <c:v>641.70676765127212</c:v>
                </c:pt>
                <c:pt idx="759">
                  <c:v>641.70676765127212</c:v>
                </c:pt>
                <c:pt idx="760">
                  <c:v>641.70676765127212</c:v>
                </c:pt>
                <c:pt idx="761">
                  <c:v>641.70676765127212</c:v>
                </c:pt>
                <c:pt idx="762">
                  <c:v>641.70676765127212</c:v>
                </c:pt>
                <c:pt idx="763">
                  <c:v>641.70676765127212</c:v>
                </c:pt>
                <c:pt idx="764">
                  <c:v>641.70676765127212</c:v>
                </c:pt>
                <c:pt idx="765">
                  <c:v>641.70676765127212</c:v>
                </c:pt>
                <c:pt idx="766">
                  <c:v>641.70676765127212</c:v>
                </c:pt>
                <c:pt idx="767">
                  <c:v>641.70676765127212</c:v>
                </c:pt>
                <c:pt idx="768">
                  <c:v>641.70676765127212</c:v>
                </c:pt>
                <c:pt idx="769">
                  <c:v>641.70676765127212</c:v>
                </c:pt>
                <c:pt idx="770">
                  <c:v>641.70676765127212</c:v>
                </c:pt>
                <c:pt idx="771">
                  <c:v>641.70676765127212</c:v>
                </c:pt>
                <c:pt idx="772">
                  <c:v>641.70676765127212</c:v>
                </c:pt>
                <c:pt idx="773">
                  <c:v>641.70676765127212</c:v>
                </c:pt>
                <c:pt idx="774">
                  <c:v>641.70676765127212</c:v>
                </c:pt>
                <c:pt idx="775">
                  <c:v>641.70676765127212</c:v>
                </c:pt>
                <c:pt idx="776">
                  <c:v>641.70676765127212</c:v>
                </c:pt>
                <c:pt idx="777">
                  <c:v>641.70676765127212</c:v>
                </c:pt>
                <c:pt idx="778">
                  <c:v>641.70676765127212</c:v>
                </c:pt>
                <c:pt idx="779">
                  <c:v>641.70676765127212</c:v>
                </c:pt>
                <c:pt idx="780">
                  <c:v>641.70676765127212</c:v>
                </c:pt>
                <c:pt idx="781">
                  <c:v>641.70676765127212</c:v>
                </c:pt>
                <c:pt idx="782">
                  <c:v>641.70676765127212</c:v>
                </c:pt>
                <c:pt idx="783">
                  <c:v>641.70676765127212</c:v>
                </c:pt>
                <c:pt idx="784">
                  <c:v>641.70676765127212</c:v>
                </c:pt>
                <c:pt idx="785">
                  <c:v>641.70676765127212</c:v>
                </c:pt>
                <c:pt idx="786">
                  <c:v>641.70676765127212</c:v>
                </c:pt>
                <c:pt idx="787">
                  <c:v>641.70676765127212</c:v>
                </c:pt>
                <c:pt idx="788">
                  <c:v>641.70676765127212</c:v>
                </c:pt>
                <c:pt idx="789">
                  <c:v>641.70676765127212</c:v>
                </c:pt>
                <c:pt idx="790">
                  <c:v>641.70676765127212</c:v>
                </c:pt>
                <c:pt idx="791">
                  <c:v>641.70676765127212</c:v>
                </c:pt>
                <c:pt idx="792">
                  <c:v>641.70676765127212</c:v>
                </c:pt>
                <c:pt idx="793">
                  <c:v>641.70676765127212</c:v>
                </c:pt>
                <c:pt idx="794">
                  <c:v>641.70676765127212</c:v>
                </c:pt>
                <c:pt idx="795">
                  <c:v>641.70676765127212</c:v>
                </c:pt>
                <c:pt idx="796">
                  <c:v>641.70676765127212</c:v>
                </c:pt>
                <c:pt idx="797">
                  <c:v>641.70676765127212</c:v>
                </c:pt>
                <c:pt idx="798">
                  <c:v>641.70676765127212</c:v>
                </c:pt>
                <c:pt idx="799">
                  <c:v>641.70676765127212</c:v>
                </c:pt>
                <c:pt idx="800">
                  <c:v>641.70676765127212</c:v>
                </c:pt>
                <c:pt idx="801">
                  <c:v>641.70676765127212</c:v>
                </c:pt>
                <c:pt idx="802">
                  <c:v>641.70676765127212</c:v>
                </c:pt>
                <c:pt idx="803">
                  <c:v>641.70676765127212</c:v>
                </c:pt>
                <c:pt idx="804">
                  <c:v>641.70676765127212</c:v>
                </c:pt>
                <c:pt idx="805">
                  <c:v>641.70676765127212</c:v>
                </c:pt>
                <c:pt idx="806">
                  <c:v>641.70676765127212</c:v>
                </c:pt>
                <c:pt idx="807">
                  <c:v>641.70676765127212</c:v>
                </c:pt>
                <c:pt idx="808">
                  <c:v>641.70676765127212</c:v>
                </c:pt>
                <c:pt idx="809">
                  <c:v>641.70676765127212</c:v>
                </c:pt>
                <c:pt idx="810">
                  <c:v>641.70676765127212</c:v>
                </c:pt>
                <c:pt idx="811">
                  <c:v>641.70676765127212</c:v>
                </c:pt>
                <c:pt idx="812">
                  <c:v>641.70676765127212</c:v>
                </c:pt>
                <c:pt idx="813">
                  <c:v>641.70676765127212</c:v>
                </c:pt>
                <c:pt idx="814">
                  <c:v>641.70676765127212</c:v>
                </c:pt>
                <c:pt idx="815">
                  <c:v>641.70676765127212</c:v>
                </c:pt>
                <c:pt idx="816">
                  <c:v>641.70676765127212</c:v>
                </c:pt>
                <c:pt idx="817">
                  <c:v>641.70676765127212</c:v>
                </c:pt>
                <c:pt idx="818">
                  <c:v>641.70676765127212</c:v>
                </c:pt>
                <c:pt idx="819">
                  <c:v>641.70676765127212</c:v>
                </c:pt>
                <c:pt idx="820">
                  <c:v>641.70676765127212</c:v>
                </c:pt>
                <c:pt idx="821">
                  <c:v>641.70676765127212</c:v>
                </c:pt>
                <c:pt idx="822">
                  <c:v>641.70676765127212</c:v>
                </c:pt>
                <c:pt idx="823">
                  <c:v>641.70676765127212</c:v>
                </c:pt>
                <c:pt idx="824">
                  <c:v>641.70676765127212</c:v>
                </c:pt>
                <c:pt idx="825">
                  <c:v>641.70676765127212</c:v>
                </c:pt>
                <c:pt idx="826">
                  <c:v>641.70676765127212</c:v>
                </c:pt>
                <c:pt idx="827">
                  <c:v>641.70676765127212</c:v>
                </c:pt>
                <c:pt idx="828">
                  <c:v>641.70676765127212</c:v>
                </c:pt>
                <c:pt idx="829">
                  <c:v>641.70676765127212</c:v>
                </c:pt>
                <c:pt idx="830">
                  <c:v>641.70676765127212</c:v>
                </c:pt>
                <c:pt idx="831">
                  <c:v>641.70676765127212</c:v>
                </c:pt>
                <c:pt idx="832">
                  <c:v>641.70676765127212</c:v>
                </c:pt>
                <c:pt idx="833">
                  <c:v>641.70676765127212</c:v>
                </c:pt>
                <c:pt idx="834">
                  <c:v>641.70676765127212</c:v>
                </c:pt>
                <c:pt idx="835">
                  <c:v>641.70676765127212</c:v>
                </c:pt>
                <c:pt idx="836">
                  <c:v>641.70676765127212</c:v>
                </c:pt>
                <c:pt idx="837">
                  <c:v>641.70676765127212</c:v>
                </c:pt>
                <c:pt idx="838">
                  <c:v>641.70676765127212</c:v>
                </c:pt>
                <c:pt idx="839">
                  <c:v>641.70676765127212</c:v>
                </c:pt>
                <c:pt idx="840">
                  <c:v>641.70676765127212</c:v>
                </c:pt>
                <c:pt idx="841">
                  <c:v>641.70676765127212</c:v>
                </c:pt>
                <c:pt idx="842">
                  <c:v>641.70676765127212</c:v>
                </c:pt>
                <c:pt idx="843">
                  <c:v>641.70676765127212</c:v>
                </c:pt>
                <c:pt idx="844">
                  <c:v>641.70676765127212</c:v>
                </c:pt>
                <c:pt idx="845">
                  <c:v>641.70676765127212</c:v>
                </c:pt>
                <c:pt idx="846">
                  <c:v>641.70676765127212</c:v>
                </c:pt>
                <c:pt idx="847">
                  <c:v>641.70676765127212</c:v>
                </c:pt>
                <c:pt idx="848">
                  <c:v>641.70676765127212</c:v>
                </c:pt>
                <c:pt idx="849">
                  <c:v>641.70676765127212</c:v>
                </c:pt>
                <c:pt idx="850">
                  <c:v>641.70676765127212</c:v>
                </c:pt>
                <c:pt idx="851">
                  <c:v>641.70676765127212</c:v>
                </c:pt>
                <c:pt idx="852">
                  <c:v>641.70676765127212</c:v>
                </c:pt>
                <c:pt idx="853">
                  <c:v>641.70676765127212</c:v>
                </c:pt>
                <c:pt idx="854">
                  <c:v>641.70676765127212</c:v>
                </c:pt>
                <c:pt idx="855">
                  <c:v>641.70676765127212</c:v>
                </c:pt>
                <c:pt idx="856">
                  <c:v>641.70676765127212</c:v>
                </c:pt>
                <c:pt idx="857">
                  <c:v>641.70676765127212</c:v>
                </c:pt>
                <c:pt idx="858">
                  <c:v>641.70676765127212</c:v>
                </c:pt>
                <c:pt idx="859">
                  <c:v>641.70676765127212</c:v>
                </c:pt>
                <c:pt idx="860">
                  <c:v>641.70676765127212</c:v>
                </c:pt>
                <c:pt idx="861">
                  <c:v>641.70676765127212</c:v>
                </c:pt>
                <c:pt idx="862">
                  <c:v>641.70676765127212</c:v>
                </c:pt>
                <c:pt idx="863">
                  <c:v>641.70676765127212</c:v>
                </c:pt>
                <c:pt idx="864">
                  <c:v>641.70676765127212</c:v>
                </c:pt>
                <c:pt idx="865">
                  <c:v>641.70676765127212</c:v>
                </c:pt>
                <c:pt idx="866">
                  <c:v>641.70676765127212</c:v>
                </c:pt>
                <c:pt idx="867">
                  <c:v>641.70676765127212</c:v>
                </c:pt>
                <c:pt idx="868">
                  <c:v>641.70676765127212</c:v>
                </c:pt>
                <c:pt idx="869">
                  <c:v>641.70676765127212</c:v>
                </c:pt>
                <c:pt idx="870">
                  <c:v>641.70676765127212</c:v>
                </c:pt>
                <c:pt idx="871">
                  <c:v>641.70676765127212</c:v>
                </c:pt>
                <c:pt idx="872">
                  <c:v>641.70676765127212</c:v>
                </c:pt>
                <c:pt idx="873">
                  <c:v>641.70676765127212</c:v>
                </c:pt>
                <c:pt idx="874">
                  <c:v>641.70676765127212</c:v>
                </c:pt>
                <c:pt idx="875">
                  <c:v>641.70676765127212</c:v>
                </c:pt>
                <c:pt idx="876">
                  <c:v>641.70676765127212</c:v>
                </c:pt>
                <c:pt idx="877">
                  <c:v>641.70676765127212</c:v>
                </c:pt>
                <c:pt idx="878">
                  <c:v>641.70676765127212</c:v>
                </c:pt>
                <c:pt idx="879">
                  <c:v>641.70676765127212</c:v>
                </c:pt>
                <c:pt idx="880">
                  <c:v>641.70676765127212</c:v>
                </c:pt>
                <c:pt idx="881">
                  <c:v>641.70676765127212</c:v>
                </c:pt>
                <c:pt idx="882">
                  <c:v>641.70676765127212</c:v>
                </c:pt>
                <c:pt idx="883">
                  <c:v>641.70676765127212</c:v>
                </c:pt>
                <c:pt idx="884">
                  <c:v>641.70676765127212</c:v>
                </c:pt>
                <c:pt idx="885">
                  <c:v>641.70676765127212</c:v>
                </c:pt>
                <c:pt idx="886">
                  <c:v>641.70676765127212</c:v>
                </c:pt>
                <c:pt idx="887">
                  <c:v>641.70676765127212</c:v>
                </c:pt>
                <c:pt idx="888">
                  <c:v>641.70676765127212</c:v>
                </c:pt>
                <c:pt idx="889">
                  <c:v>641.70676765127212</c:v>
                </c:pt>
                <c:pt idx="890">
                  <c:v>641.70676765127212</c:v>
                </c:pt>
                <c:pt idx="891">
                  <c:v>641.70676765127212</c:v>
                </c:pt>
                <c:pt idx="892">
                  <c:v>641.70676765127212</c:v>
                </c:pt>
                <c:pt idx="893">
                  <c:v>641.70676765127212</c:v>
                </c:pt>
                <c:pt idx="894">
                  <c:v>641.70676765127212</c:v>
                </c:pt>
                <c:pt idx="895">
                  <c:v>641.70676765127212</c:v>
                </c:pt>
                <c:pt idx="896">
                  <c:v>641.70676765127212</c:v>
                </c:pt>
                <c:pt idx="897">
                  <c:v>641.70676765127212</c:v>
                </c:pt>
                <c:pt idx="898">
                  <c:v>641.70676765127212</c:v>
                </c:pt>
                <c:pt idx="899">
                  <c:v>641.70676765127212</c:v>
                </c:pt>
                <c:pt idx="900">
                  <c:v>641.70676765127212</c:v>
                </c:pt>
                <c:pt idx="901">
                  <c:v>641.70676765127212</c:v>
                </c:pt>
                <c:pt idx="902">
                  <c:v>641.70676765127212</c:v>
                </c:pt>
                <c:pt idx="903">
                  <c:v>641.70676765127212</c:v>
                </c:pt>
                <c:pt idx="904">
                  <c:v>641.70676765127212</c:v>
                </c:pt>
                <c:pt idx="905">
                  <c:v>641.70676765127212</c:v>
                </c:pt>
                <c:pt idx="906">
                  <c:v>641.70676765127212</c:v>
                </c:pt>
                <c:pt idx="907">
                  <c:v>641.70676765127212</c:v>
                </c:pt>
                <c:pt idx="908">
                  <c:v>641.70676765127212</c:v>
                </c:pt>
                <c:pt idx="909">
                  <c:v>641.70676765127212</c:v>
                </c:pt>
                <c:pt idx="910">
                  <c:v>641.70676765127212</c:v>
                </c:pt>
                <c:pt idx="911">
                  <c:v>641.70676765127212</c:v>
                </c:pt>
                <c:pt idx="912">
                  <c:v>641.70676765127212</c:v>
                </c:pt>
                <c:pt idx="913">
                  <c:v>641.70676765127212</c:v>
                </c:pt>
                <c:pt idx="914">
                  <c:v>641.70676765127212</c:v>
                </c:pt>
                <c:pt idx="915">
                  <c:v>641.70676765127212</c:v>
                </c:pt>
                <c:pt idx="916">
                  <c:v>641.70676765127212</c:v>
                </c:pt>
                <c:pt idx="917">
                  <c:v>641.70676765127212</c:v>
                </c:pt>
                <c:pt idx="918">
                  <c:v>641.70676765127212</c:v>
                </c:pt>
                <c:pt idx="919">
                  <c:v>641.70676765127212</c:v>
                </c:pt>
                <c:pt idx="920">
                  <c:v>641.70676765127212</c:v>
                </c:pt>
                <c:pt idx="921">
                  <c:v>641.70676765127212</c:v>
                </c:pt>
                <c:pt idx="922">
                  <c:v>641.70676765127212</c:v>
                </c:pt>
                <c:pt idx="923">
                  <c:v>641.70676765127212</c:v>
                </c:pt>
                <c:pt idx="924">
                  <c:v>641.70676765127212</c:v>
                </c:pt>
                <c:pt idx="925">
                  <c:v>641.70676765127212</c:v>
                </c:pt>
                <c:pt idx="926">
                  <c:v>641.70676765127212</c:v>
                </c:pt>
                <c:pt idx="927">
                  <c:v>641.70676765127212</c:v>
                </c:pt>
                <c:pt idx="928">
                  <c:v>641.70676765127212</c:v>
                </c:pt>
                <c:pt idx="929">
                  <c:v>641.70676765127212</c:v>
                </c:pt>
                <c:pt idx="930">
                  <c:v>641.70676765127212</c:v>
                </c:pt>
                <c:pt idx="931">
                  <c:v>641.70676765127212</c:v>
                </c:pt>
                <c:pt idx="932">
                  <c:v>641.70676765127212</c:v>
                </c:pt>
                <c:pt idx="933">
                  <c:v>641.70676765127212</c:v>
                </c:pt>
                <c:pt idx="934">
                  <c:v>641.70676765127212</c:v>
                </c:pt>
                <c:pt idx="935">
                  <c:v>641.70676765127212</c:v>
                </c:pt>
                <c:pt idx="936">
                  <c:v>641.70676765127212</c:v>
                </c:pt>
                <c:pt idx="937">
                  <c:v>641.70676765127212</c:v>
                </c:pt>
                <c:pt idx="938">
                  <c:v>641.70676765127212</c:v>
                </c:pt>
                <c:pt idx="939">
                  <c:v>641.70676765127212</c:v>
                </c:pt>
                <c:pt idx="940">
                  <c:v>641.70676765127212</c:v>
                </c:pt>
                <c:pt idx="941">
                  <c:v>641.70676765127212</c:v>
                </c:pt>
                <c:pt idx="942">
                  <c:v>641.70676765127212</c:v>
                </c:pt>
                <c:pt idx="943">
                  <c:v>641.70676765127212</c:v>
                </c:pt>
                <c:pt idx="944">
                  <c:v>641.70676765127212</c:v>
                </c:pt>
                <c:pt idx="945">
                  <c:v>641.70676765127212</c:v>
                </c:pt>
                <c:pt idx="946">
                  <c:v>641.70676765127212</c:v>
                </c:pt>
                <c:pt idx="947">
                  <c:v>641.70676765127212</c:v>
                </c:pt>
                <c:pt idx="948">
                  <c:v>641.70676765127212</c:v>
                </c:pt>
                <c:pt idx="949">
                  <c:v>641.70676765127212</c:v>
                </c:pt>
                <c:pt idx="950">
                  <c:v>641.70676765127212</c:v>
                </c:pt>
                <c:pt idx="951">
                  <c:v>641.70676765127212</c:v>
                </c:pt>
                <c:pt idx="952">
                  <c:v>641.70676765127212</c:v>
                </c:pt>
                <c:pt idx="953">
                  <c:v>641.70676765127212</c:v>
                </c:pt>
                <c:pt idx="954">
                  <c:v>641.70676765127212</c:v>
                </c:pt>
                <c:pt idx="955">
                  <c:v>641.70676765127212</c:v>
                </c:pt>
                <c:pt idx="956">
                  <c:v>641.70676765127212</c:v>
                </c:pt>
                <c:pt idx="957">
                  <c:v>641.70676765127212</c:v>
                </c:pt>
                <c:pt idx="958">
                  <c:v>641.70676765127212</c:v>
                </c:pt>
                <c:pt idx="959">
                  <c:v>641.70676765127212</c:v>
                </c:pt>
                <c:pt idx="960">
                  <c:v>641.70676765127212</c:v>
                </c:pt>
                <c:pt idx="961">
                  <c:v>641.70676765127212</c:v>
                </c:pt>
                <c:pt idx="962">
                  <c:v>641.70676765127212</c:v>
                </c:pt>
                <c:pt idx="963">
                  <c:v>641.70676765127212</c:v>
                </c:pt>
                <c:pt idx="964">
                  <c:v>641.70676765127212</c:v>
                </c:pt>
                <c:pt idx="965">
                  <c:v>641.70676765127212</c:v>
                </c:pt>
                <c:pt idx="966">
                  <c:v>641.70676765127212</c:v>
                </c:pt>
                <c:pt idx="967">
                  <c:v>641.70676765127212</c:v>
                </c:pt>
                <c:pt idx="968">
                  <c:v>641.70676765127212</c:v>
                </c:pt>
                <c:pt idx="969">
                  <c:v>641.70676765127212</c:v>
                </c:pt>
                <c:pt idx="970">
                  <c:v>641.70676765127212</c:v>
                </c:pt>
                <c:pt idx="971">
                  <c:v>641.70676765127212</c:v>
                </c:pt>
                <c:pt idx="972">
                  <c:v>641.70676765127212</c:v>
                </c:pt>
                <c:pt idx="973">
                  <c:v>641.70676765127212</c:v>
                </c:pt>
                <c:pt idx="974">
                  <c:v>641.70676765127212</c:v>
                </c:pt>
                <c:pt idx="975">
                  <c:v>641.70676765127212</c:v>
                </c:pt>
                <c:pt idx="976">
                  <c:v>641.70676765127212</c:v>
                </c:pt>
                <c:pt idx="977">
                  <c:v>641.70676765127212</c:v>
                </c:pt>
                <c:pt idx="978">
                  <c:v>641.70676765127212</c:v>
                </c:pt>
                <c:pt idx="979">
                  <c:v>641.70676765127212</c:v>
                </c:pt>
                <c:pt idx="980">
                  <c:v>641.70676765127212</c:v>
                </c:pt>
                <c:pt idx="981">
                  <c:v>641.70676765127212</c:v>
                </c:pt>
                <c:pt idx="982">
                  <c:v>641.70676765127212</c:v>
                </c:pt>
                <c:pt idx="983">
                  <c:v>641.70676765127212</c:v>
                </c:pt>
                <c:pt idx="984">
                  <c:v>641.70676765127212</c:v>
                </c:pt>
                <c:pt idx="985">
                  <c:v>641.70676765127212</c:v>
                </c:pt>
                <c:pt idx="986">
                  <c:v>641.70676765127212</c:v>
                </c:pt>
                <c:pt idx="987">
                  <c:v>641.70676765127212</c:v>
                </c:pt>
                <c:pt idx="988">
                  <c:v>641.70676765127212</c:v>
                </c:pt>
                <c:pt idx="989">
                  <c:v>641.70676765127212</c:v>
                </c:pt>
                <c:pt idx="990">
                  <c:v>641.70676765127212</c:v>
                </c:pt>
                <c:pt idx="991">
                  <c:v>641.70676765127212</c:v>
                </c:pt>
                <c:pt idx="992">
                  <c:v>641.70676765127212</c:v>
                </c:pt>
                <c:pt idx="993">
                  <c:v>641.70676765127212</c:v>
                </c:pt>
                <c:pt idx="994">
                  <c:v>641.70676765127212</c:v>
                </c:pt>
                <c:pt idx="995">
                  <c:v>641.70676765127212</c:v>
                </c:pt>
                <c:pt idx="996">
                  <c:v>641.70676765127212</c:v>
                </c:pt>
                <c:pt idx="997">
                  <c:v>641.70676765127212</c:v>
                </c:pt>
                <c:pt idx="998">
                  <c:v>641.70676765127212</c:v>
                </c:pt>
                <c:pt idx="999">
                  <c:v>641.70676765127212</c:v>
                </c:pt>
                <c:pt idx="1000">
                  <c:v>641.70676765127212</c:v>
                </c:pt>
              </c:numCache>
            </c:numRef>
          </c:xVal>
          <c:yVal>
            <c:numRef>
              <c:f>Calculs!$AE$4:$AE$1004</c:f>
              <c:numCache>
                <c:formatCode>0</c:formatCode>
                <c:ptCount val="1001"/>
                <c:pt idx="0">
                  <c:v>497.16938386972515</c:v>
                </c:pt>
                <c:pt idx="1">
                  <c:v>498.89472912247948</c:v>
                </c:pt>
                <c:pt idx="2">
                  <c:v>500.61669237177784</c:v>
                </c:pt>
                <c:pt idx="3">
                  <c:v>502.33528339324761</c:v>
                </c:pt>
                <c:pt idx="4">
                  <c:v>504.05051191265369</c:v>
                </c:pt>
                <c:pt idx="5">
                  <c:v>505.76238760623676</c:v>
                </c:pt>
                <c:pt idx="6">
                  <c:v>507.47092010104848</c:v>
                </c:pt>
                <c:pt idx="7">
                  <c:v>509.17611897528406</c:v>
                </c:pt>
                <c:pt idx="8">
                  <c:v>510.87799375861181</c:v>
                </c:pt>
                <c:pt idx="9">
                  <c:v>512.57655393249991</c:v>
                </c:pt>
                <c:pt idx="10">
                  <c:v>514.27180893054071</c:v>
                </c:pt>
                <c:pt idx="11">
                  <c:v>515.96376812820256</c:v>
                </c:pt>
                <c:pt idx="12">
                  <c:v>517.65244083286132</c:v>
                </c:pt>
                <c:pt idx="13">
                  <c:v>519.33783629524407</c:v>
                </c:pt>
                <c:pt idx="14">
                  <c:v>521.01996372058159</c:v>
                </c:pt>
                <c:pt idx="15">
                  <c:v>522.69883226890306</c:v>
                </c:pt>
                <c:pt idx="16">
                  <c:v>524.37445105532879</c:v>
                </c:pt>
                <c:pt idx="17">
                  <c:v>526.04682915036005</c:v>
                </c:pt>
                <c:pt idx="18">
                  <c:v>527.71597558016686</c:v>
                </c:pt>
                <c:pt idx="19">
                  <c:v>529.38189932687317</c:v>
                </c:pt>
                <c:pt idx="20">
                  <c:v>531.04460932884035</c:v>
                </c:pt>
                <c:pt idx="21">
                  <c:v>532.70411448623577</c:v>
                </c:pt>
                <c:pt idx="22">
                  <c:v>534.36042366646382</c:v>
                </c:pt>
                <c:pt idx="23">
                  <c:v>536.01354569888497</c:v>
                </c:pt>
                <c:pt idx="24">
                  <c:v>537.66348936967142</c:v>
                </c:pt>
                <c:pt idx="25">
                  <c:v>539.31026342208645</c:v>
                </c:pt>
                <c:pt idx="26">
                  <c:v>540.9538765567612</c:v>
                </c:pt>
                <c:pt idx="27">
                  <c:v>542.59433743196985</c:v>
                </c:pt>
                <c:pt idx="28">
                  <c:v>544.23165466390196</c:v>
                </c:pt>
                <c:pt idx="29">
                  <c:v>545.86583682693276</c:v>
                </c:pt>
                <c:pt idx="30">
                  <c:v>547.49689245389141</c:v>
                </c:pt>
                <c:pt idx="31">
                  <c:v>549.1248300363269</c:v>
                </c:pt>
                <c:pt idx="32">
                  <c:v>550.74965802477186</c:v>
                </c:pt>
                <c:pt idx="33">
                  <c:v>552.37138482900434</c:v>
                </c:pt>
                <c:pt idx="34">
                  <c:v>553.99001881830736</c:v>
                </c:pt>
                <c:pt idx="35">
                  <c:v>555.60556832172665</c:v>
                </c:pt>
                <c:pt idx="36">
                  <c:v>557.21804162832586</c:v>
                </c:pt>
                <c:pt idx="37">
                  <c:v>558.82744698744</c:v>
                </c:pt>
                <c:pt idx="38">
                  <c:v>560.43379260892709</c:v>
                </c:pt>
                <c:pt idx="39">
                  <c:v>562.03708666341709</c:v>
                </c:pt>
                <c:pt idx="40">
                  <c:v>563.63733728255977</c:v>
                </c:pt>
                <c:pt idx="41">
                  <c:v>565.23455255927001</c:v>
                </c:pt>
                <c:pt idx="42">
                  <c:v>566.82874054797117</c:v>
                </c:pt>
                <c:pt idx="43">
                  <c:v>568.41990926483663</c:v>
                </c:pt>
                <c:pt idx="44">
                  <c:v>570.00806668802988</c:v>
                </c:pt>
                <c:pt idx="45">
                  <c:v>571.59322075794159</c:v>
                </c:pt>
                <c:pt idx="46">
                  <c:v>573.17537937742622</c:v>
                </c:pt>
                <c:pt idx="47">
                  <c:v>574.75455041203543</c:v>
                </c:pt>
                <c:pt idx="48">
                  <c:v>576.33074169025065</c:v>
                </c:pt>
                <c:pt idx="49">
                  <c:v>577.90396100371333</c:v>
                </c:pt>
                <c:pt idx="50">
                  <c:v>579.47421610745369</c:v>
                </c:pt>
                <c:pt idx="51">
                  <c:v>581.04151472011711</c:v>
                </c:pt>
                <c:pt idx="52">
                  <c:v>582.60586452418954</c:v>
                </c:pt>
                <c:pt idx="53">
                  <c:v>584.16727316622053</c:v>
                </c:pt>
                <c:pt idx="54">
                  <c:v>585.72574825704487</c:v>
                </c:pt>
                <c:pt idx="55">
                  <c:v>587.2812973720022</c:v>
                </c:pt>
                <c:pt idx="56">
                  <c:v>588.83392805115534</c:v>
                </c:pt>
                <c:pt idx="57">
                  <c:v>590.38364779950655</c:v>
                </c:pt>
                <c:pt idx="58">
                  <c:v>591.93046408721227</c:v>
                </c:pt>
                <c:pt idx="59">
                  <c:v>593.47438434979631</c:v>
                </c:pt>
                <c:pt idx="60">
                  <c:v>595.01541598836104</c:v>
                </c:pt>
                <c:pt idx="61">
                  <c:v>596.55356636979741</c:v>
                </c:pt>
                <c:pt idx="62">
                  <c:v>598.08884282699319</c:v>
                </c:pt>
                <c:pt idx="63">
                  <c:v>599.6212526590391</c:v>
                </c:pt>
                <c:pt idx="64">
                  <c:v>601.15080313143449</c:v>
                </c:pt>
                <c:pt idx="65">
                  <c:v>602.67750147629033</c:v>
                </c:pt>
                <c:pt idx="66">
                  <c:v>604.20135489253107</c:v>
                </c:pt>
                <c:pt idx="67">
                  <c:v>605.72237054609525</c:v>
                </c:pt>
                <c:pt idx="68">
                  <c:v>607.24055557013423</c:v>
                </c:pt>
                <c:pt idx="69">
                  <c:v>608.75591706520936</c:v>
                </c:pt>
                <c:pt idx="70">
                  <c:v>610.26846209948803</c:v>
                </c:pt>
                <c:pt idx="71">
                  <c:v>611.77819770893768</c:v>
                </c:pt>
                <c:pt idx="72">
                  <c:v>613.28513089751891</c:v>
                </c:pt>
                <c:pt idx="73">
                  <c:v>614.78926863737672</c:v>
                </c:pt>
                <c:pt idx="74">
                  <c:v>616.29061786903071</c:v>
                </c:pt>
                <c:pt idx="75">
                  <c:v>617.78918550156345</c:v>
                </c:pt>
                <c:pt idx="76">
                  <c:v>619.28497841280739</c:v>
                </c:pt>
                <c:pt idx="77">
                  <c:v>620.77800344953084</c:v>
                </c:pt>
                <c:pt idx="78">
                  <c:v>622.26826742762216</c:v>
                </c:pt>
                <c:pt idx="79">
                  <c:v>623.75577713227278</c:v>
                </c:pt>
                <c:pt idx="80">
                  <c:v>625.24053931815865</c:v>
                </c:pt>
                <c:pt idx="81">
                  <c:v>626.72256070962055</c:v>
                </c:pt>
                <c:pt idx="82">
                  <c:v>628.20184800084269</c:v>
                </c:pt>
                <c:pt idx="83">
                  <c:v>629.67840785603062</c:v>
                </c:pt>
                <c:pt idx="84">
                  <c:v>631.15224690958723</c:v>
                </c:pt>
                <c:pt idx="85">
                  <c:v>632.62337176628762</c:v>
                </c:pt>
                <c:pt idx="86">
                  <c:v>634.09178900145275</c:v>
                </c:pt>
                <c:pt idx="87">
                  <c:v>635.55750516112187</c:v>
                </c:pt>
                <c:pt idx="88">
                  <c:v>637.02052676222354</c:v>
                </c:pt>
                <c:pt idx="89">
                  <c:v>638.48086029274509</c:v>
                </c:pt>
                <c:pt idx="90">
                  <c:v>639.93851221190175</c:v>
                </c:pt>
                <c:pt idx="91">
                  <c:v>641.39348895030344</c:v>
                </c:pt>
                <c:pt idx="92">
                  <c:v>642.84579691012107</c:v>
                </c:pt>
                <c:pt idx="93">
                  <c:v>644.29544246525131</c:v>
                </c:pt>
                <c:pt idx="94">
                  <c:v>645.74243196148029</c:v>
                </c:pt>
                <c:pt idx="95">
                  <c:v>647.18677171664615</c:v>
                </c:pt>
                <c:pt idx="96">
                  <c:v>648.62846802080003</c:v>
                </c:pt>
                <c:pt idx="97">
                  <c:v>650.06752713636638</c:v>
                </c:pt>
                <c:pt idx="98">
                  <c:v>651.50395529830178</c:v>
                </c:pt>
                <c:pt idx="99">
                  <c:v>652.93775871425282</c:v>
                </c:pt>
                <c:pt idx="100">
                  <c:v>654.36894356471271</c:v>
                </c:pt>
                <c:pt idx="101">
                  <c:v>668.53724756031511</c:v>
                </c:pt>
                <c:pt idx="102">
                  <c:v>682.44764522954108</c:v>
                </c:pt>
                <c:pt idx="103">
                  <c:v>696.10606273374901</c:v>
                </c:pt>
                <c:pt idx="104">
                  <c:v>709.51817424793353</c:v>
                </c:pt>
                <c:pt idx="105">
                  <c:v>722.68941581708089</c:v>
                </c:pt>
                <c:pt idx="106">
                  <c:v>735.62499825876591</c:v>
                </c:pt>
                <c:pt idx="107">
                  <c:v>748.32991918993878</c:v>
                </c:pt>
                <c:pt idx="108">
                  <c:v>760.80897424848547</c:v>
                </c:pt>
                <c:pt idx="109">
                  <c:v>773.06676757357036</c:v>
                </c:pt>
                <c:pt idx="110">
                  <c:v>785.10772160288457</c:v>
                </c:pt>
                <c:pt idx="111">
                  <c:v>796.9360862396544</c:v>
                </c:pt>
                <c:pt idx="112">
                  <c:v>808.55594743753056</c:v>
                </c:pt>
                <c:pt idx="113">
                  <c:v>819.97123524722963</c:v>
                </c:pt>
                <c:pt idx="114">
                  <c:v>831.18573136497071</c:v>
                </c:pt>
                <c:pt idx="115">
                  <c:v>842.20307621930317</c:v>
                </c:pt>
                <c:pt idx="116">
                  <c:v>853.02677562980705</c:v>
                </c:pt>
                <c:pt idx="117">
                  <c:v>863.66020706833581</c:v>
                </c:pt>
                <c:pt idx="118">
                  <c:v>874.10662555092574</c:v>
                </c:pt>
                <c:pt idx="119">
                  <c:v>884.3691691861892</c:v>
                </c:pt>
                <c:pt idx="120">
                  <c:v>894.45086440391822</c:v>
                </c:pt>
                <c:pt idx="121">
                  <c:v>904.35463088572419</c:v>
                </c:pt>
                <c:pt idx="122">
                  <c:v>914.08328621781106</c:v>
                </c:pt>
                <c:pt idx="123">
                  <c:v>923.63955028440796</c:v>
                </c:pt>
                <c:pt idx="124">
                  <c:v>933.02604941895333</c:v>
                </c:pt>
                <c:pt idx="125">
                  <c:v>942.24532032881439</c:v>
                </c:pt>
                <c:pt idx="126">
                  <c:v>951.29981380813206</c:v>
                </c:pt>
                <c:pt idx="127">
                  <c:v>960.19189825228921</c:v>
                </c:pt>
                <c:pt idx="128">
                  <c:v>968.92386298650206</c:v>
                </c:pt>
                <c:pt idx="129">
                  <c:v>977.4979214201162</c:v>
                </c:pt>
                <c:pt idx="130">
                  <c:v>985.91621403735337</c:v>
                </c:pt>
                <c:pt idx="131">
                  <c:v>994.18081123448064</c:v>
                </c:pt>
                <c:pt idx="132">
                  <c:v>1002.2937160126693</c:v>
                </c:pt>
                <c:pt idx="133">
                  <c:v>1010.2568665351575</c:v>
                </c:pt>
                <c:pt idx="134">
                  <c:v>1018.072138556734</c:v>
                </c:pt>
                <c:pt idx="135">
                  <c:v>1025.741347733006</c:v>
                </c:pt>
                <c:pt idx="136">
                  <c:v>1033.2662518164093</c:v>
                </c:pt>
                <c:pt idx="137">
                  <c:v>1040.6485527454454</c:v>
                </c:pt>
                <c:pt idx="138">
                  <c:v>1047.8898986332019</c:v>
                </c:pt>
                <c:pt idx="139">
                  <c:v>1054.9918856608094</c:v>
                </c:pt>
                <c:pt idx="140">
                  <c:v>1061.956059881117</c:v>
                </c:pt>
                <c:pt idx="141">
                  <c:v>1068.7839189375302</c:v>
                </c:pt>
                <c:pt idx="142">
                  <c:v>1075.476913702636</c:v>
                </c:pt>
                <c:pt idx="143">
                  <c:v>1082.0364498409431</c:v>
                </c:pt>
                <c:pt idx="144">
                  <c:v>1088.4638892998</c:v>
                </c:pt>
                <c:pt idx="145">
                  <c:v>1094.7605517322952</c:v>
                </c:pt>
                <c:pt idx="146">
                  <c:v>1100.9277158557118</c:v>
                </c:pt>
                <c:pt idx="147">
                  <c:v>1106.9666207488926</c:v>
                </c:pt>
                <c:pt idx="148">
                  <c:v>1112.8784670916677</c:v>
                </c:pt>
                <c:pt idx="149">
                  <c:v>1118.6644183493099</c:v>
                </c:pt>
                <c:pt idx="150">
                  <c:v>1124.3256019048108</c:v>
                </c:pt>
                <c:pt idx="151">
                  <c:v>1129.8631101416061</c:v>
                </c:pt>
                <c:pt idx="152">
                  <c:v>1135.2780014792295</c:v>
                </c:pt>
                <c:pt idx="153">
                  <c:v>1140.5713013642367</c:v>
                </c:pt>
                <c:pt idx="154">
                  <c:v>1145.7440032186075</c:v>
                </c:pt>
                <c:pt idx="155">
                  <c:v>1150.7970693477203</c:v>
                </c:pt>
                <c:pt idx="156">
                  <c:v>1155.7314318098743</c:v>
                </c:pt>
                <c:pt idx="157">
                  <c:v>1160.5479932492408</c:v>
                </c:pt>
                <c:pt idx="158">
                  <c:v>1165.2476276940235</c:v>
                </c:pt>
                <c:pt idx="159">
                  <c:v>1169.8311813215228</c:v>
                </c:pt>
                <c:pt idx="160">
                  <c:v>1174.2994731917217</c:v>
                </c:pt>
                <c:pt idx="161">
                  <c:v>1178.6532959509359</c:v>
                </c:pt>
                <c:pt idx="162">
                  <c:v>1182.8934165070036</c:v>
                </c:pt>
                <c:pt idx="163">
                  <c:v>1187.0205766774386</c:v>
                </c:pt>
                <c:pt idx="164">
                  <c:v>1191.035493811909</c:v>
                </c:pt>
                <c:pt idx="165">
                  <c:v>1194.9388613903664</c:v>
                </c:pt>
                <c:pt idx="166">
                  <c:v>1198.73134959811</c:v>
                </c:pt>
                <c:pt idx="167">
                  <c:v>1202.4136058790361</c:v>
                </c:pt>
                <c:pt idx="168">
                  <c:v>1205.986255468307</c:v>
                </c:pt>
                <c:pt idx="169">
                  <c:v>1209.4499019056502</c:v>
                </c:pt>
                <c:pt idx="170">
                  <c:v>1212.8051275304988</c:v>
                </c:pt>
                <c:pt idx="171">
                  <c:v>1216.0524939601803</c:v>
                </c:pt>
                <c:pt idx="172">
                  <c:v>1219.1925425523768</c:v>
                </c:pt>
                <c:pt idx="173">
                  <c:v>1222.225794853101</c:v>
                </c:pt>
                <c:pt idx="174">
                  <c:v>1225.1527530314638</c:v>
                </c:pt>
                <c:pt idx="175">
                  <c:v>1227.9739003025632</c:v>
                </c:pt>
                <c:pt idx="176">
                  <c:v>1230.6897013398766</c:v>
                </c:pt>
                <c:pt idx="177">
                  <c:v>1233.3006026786238</c:v>
                </c:pt>
                <c:pt idx="178">
                  <c:v>1235.8070331116551</c:v>
                </c:pt>
                <c:pt idx="179">
                  <c:v>1238.2094040795375</c:v>
                </c:pt>
                <c:pt idx="180">
                  <c:v>1240.508110056642</c:v>
                </c:pt>
                <c:pt idx="181">
                  <c:v>1242.7035289351879</c:v>
                </c:pt>
                <c:pt idx="182">
                  <c:v>1244.796022409384</c:v>
                </c:pt>
                <c:pt idx="183">
                  <c:v>1246.7859363619984</c:v>
                </c:pt>
                <c:pt idx="184">
                  <c:v>1248.6736012559195</c:v>
                </c:pt>
                <c:pt idx="185">
                  <c:v>1250.4593325335093</c:v>
                </c:pt>
                <c:pt idx="186">
                  <c:v>1252.1434310268155</c:v>
                </c:pt>
                <c:pt idx="187">
                  <c:v>1253.7261833819759</c:v>
                </c:pt>
                <c:pt idx="188">
                  <c:v>1255.2078625014224</c:v>
                </c:pt>
                <c:pt idx="189">
                  <c:v>1256.5887280077513</c:v>
                </c:pt>
                <c:pt idx="190">
                  <c:v>1257.8690267333488</c:v>
                </c:pt>
                <c:pt idx="191">
                  <c:v>1259.0489932400233</c:v>
                </c:pt>
                <c:pt idx="192">
                  <c:v>1260.1288503729768</c:v>
                </c:pt>
                <c:pt idx="193">
                  <c:v>1261.108809853383</c:v>
                </c:pt>
                <c:pt idx="194">
                  <c:v>1261.9890729136159</c:v>
                </c:pt>
                <c:pt idx="195">
                  <c:v>1262.7698309787249</c:v>
                </c:pt>
                <c:pt idx="196">
                  <c:v>1263.4512663970443</c:v>
                </c:pt>
                <c:pt idx="197">
                  <c:v>1264.0335532218282</c:v>
                </c:pt>
                <c:pt idx="198">
                  <c:v>1264.5168580444956</c:v>
                </c:pt>
                <c:pt idx="199">
                  <c:v>1264.9013408784656</c:v>
                </c:pt>
                <c:pt idx="200">
                  <c:v>1265.187156090713</c:v>
                </c:pt>
                <c:pt idx="201">
                  <c:v>1265.3744533761555</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94.439076501600738</c:v>
                </c:pt>
              </c:numCache>
            </c:numRef>
          </c:xVal>
          <c:yVal>
            <c:numRef>
              <c:f>Trajecto!$C$158</c:f>
              <c:numCache>
                <c:formatCode>0</c:formatCode>
                <c:ptCount val="1"/>
                <c:pt idx="0">
                  <c:v>632.73168938396043</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553.72328043631569</c:v>
                </c:pt>
              </c:numCache>
            </c:numRef>
          </c:xVal>
          <c:yVal>
            <c:numRef>
              <c:f>Trajecto!$C$159</c:f>
              <c:numCache>
                <c:formatCode>0</c:formatCode>
                <c:ptCount val="1"/>
                <c:pt idx="0">
                  <c:v>632.73168938396043</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{8567F381-219B-4ECC-8306-5E4F3E978CCD}</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377.75630600640295</c:v>
                </c:pt>
                <c:pt idx="1">
                  <c:v>400.75630600640295</c:v>
                </c:pt>
                <c:pt idx="2">
                  <c:v>400.75630600640295</c:v>
                </c:pt>
                <c:pt idx="3">
                  <c:v>377.75630600640295</c:v>
                </c:pt>
                <c:pt idx="4">
                  <c:v>400.75630600640295</c:v>
                </c:pt>
                <c:pt idx="5">
                  <c:v>400.75630600640295</c:v>
                </c:pt>
                <c:pt idx="6">
                  <c:v>385.75630600640295</c:v>
                </c:pt>
                <c:pt idx="7">
                  <c:v>385.75630600640295</c:v>
                </c:pt>
                <c:pt idx="8">
                  <c:v>400.75630600640295</c:v>
                </c:pt>
                <c:pt idx="9">
                  <c:v>385.75630600640295</c:v>
                </c:pt>
                <c:pt idx="10">
                  <c:v>385.35630600640297</c:v>
                </c:pt>
                <c:pt idx="11">
                  <c:v>384.55630600640296</c:v>
                </c:pt>
                <c:pt idx="12">
                  <c:v>383.75630600640295</c:v>
                </c:pt>
                <c:pt idx="13">
                  <c:v>382.75630600640295</c:v>
                </c:pt>
                <c:pt idx="14">
                  <c:v>381.55630600640296</c:v>
                </c:pt>
                <c:pt idx="15">
                  <c:v>377.75630600640295</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377.75630600640295</c:v>
                </c:pt>
                <c:pt idx="1">
                  <c:v>354.75630600640295</c:v>
                </c:pt>
                <c:pt idx="2">
                  <c:v>354.75630600640295</c:v>
                </c:pt>
                <c:pt idx="3">
                  <c:v>377.75630600640295</c:v>
                </c:pt>
                <c:pt idx="4">
                  <c:v>354.75630600640295</c:v>
                </c:pt>
                <c:pt idx="5">
                  <c:v>354.75630600640295</c:v>
                </c:pt>
                <c:pt idx="6">
                  <c:v>369.75630600640295</c:v>
                </c:pt>
                <c:pt idx="7">
                  <c:v>369.75630600640295</c:v>
                </c:pt>
                <c:pt idx="8">
                  <c:v>354.75630600640295</c:v>
                </c:pt>
                <c:pt idx="9">
                  <c:v>369.75630600640295</c:v>
                </c:pt>
                <c:pt idx="10">
                  <c:v>370.15630600640293</c:v>
                </c:pt>
                <c:pt idx="11">
                  <c:v>370.95630600640294</c:v>
                </c:pt>
                <c:pt idx="12">
                  <c:v>371.75630600640295</c:v>
                </c:pt>
                <c:pt idx="13">
                  <c:v>372.75630600640295</c:v>
                </c:pt>
                <c:pt idx="14">
                  <c:v>373.95630600640294</c:v>
                </c:pt>
                <c:pt idx="15">
                  <c:v>377.75630600640295</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{5202362F-14C1-48BE-8961-D6A1CB3A88FC}</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377.75630600640295</c:v>
                </c:pt>
                <c:pt idx="1">
                  <c:v>377.75630600640295</c:v>
                </c:pt>
                <c:pt idx="2">
                  <c:v>387.75630600640295</c:v>
                </c:pt>
                <c:pt idx="3">
                  <c:v>377.75630600640295</c:v>
                </c:pt>
                <c:pt idx="4">
                  <c:v>387.75630600640295</c:v>
                </c:pt>
                <c:pt idx="5">
                  <c:v>390.75630600640295</c:v>
                </c:pt>
                <c:pt idx="6">
                  <c:v>394.75630600640295</c:v>
                </c:pt>
                <c:pt idx="7">
                  <c:v>397.75630600640295</c:v>
                </c:pt>
                <c:pt idx="8">
                  <c:v>402.75630600640295</c:v>
                </c:pt>
                <c:pt idx="9">
                  <c:v>407.75630600640295</c:v>
                </c:pt>
                <c:pt idx="10">
                  <c:v>413.75630600640295</c:v>
                </c:pt>
                <c:pt idx="11">
                  <c:v>425.75630600640295</c:v>
                </c:pt>
                <c:pt idx="12">
                  <c:v>439.75630600640295</c:v>
                </c:pt>
                <c:pt idx="13">
                  <c:v>414.75630600640295</c:v>
                </c:pt>
                <c:pt idx="14">
                  <c:v>407.75630600640295</c:v>
                </c:pt>
                <c:pt idx="15">
                  <c:v>392.75630600640295</c:v>
                </c:pt>
                <c:pt idx="16">
                  <c:v>377.75630600640295</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377.75630600640295</c:v>
                </c:pt>
                <c:pt idx="1">
                  <c:v>377.75630600640295</c:v>
                </c:pt>
                <c:pt idx="2">
                  <c:v>367.75630600640295</c:v>
                </c:pt>
                <c:pt idx="3">
                  <c:v>377.75630600640295</c:v>
                </c:pt>
                <c:pt idx="4">
                  <c:v>367.75630600640295</c:v>
                </c:pt>
                <c:pt idx="5">
                  <c:v>364.75630600640295</c:v>
                </c:pt>
                <c:pt idx="6">
                  <c:v>360.75630600640295</c:v>
                </c:pt>
                <c:pt idx="7">
                  <c:v>357.75630600640295</c:v>
                </c:pt>
                <c:pt idx="8">
                  <c:v>352.75630600640295</c:v>
                </c:pt>
                <c:pt idx="9">
                  <c:v>347.75630600640295</c:v>
                </c:pt>
                <c:pt idx="10">
                  <c:v>341.75630600640295</c:v>
                </c:pt>
                <c:pt idx="11">
                  <c:v>329.75630600640295</c:v>
                </c:pt>
                <c:pt idx="12">
                  <c:v>315.75630600640295</c:v>
                </c:pt>
                <c:pt idx="13">
                  <c:v>340.75630600640295</c:v>
                </c:pt>
                <c:pt idx="14">
                  <c:v>347.75630600640295</c:v>
                </c:pt>
                <c:pt idx="15">
                  <c:v>362.75630600640295</c:v>
                </c:pt>
                <c:pt idx="16">
                  <c:v>377.75630600640295</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377.75630600640295</c:v>
                </c:pt>
                <c:pt idx="1">
                  <c:v>394.75630600640295</c:v>
                </c:pt>
                <c:pt idx="2">
                  <c:v>388.75630600640295</c:v>
                </c:pt>
                <c:pt idx="3">
                  <c:v>377.75630600640295</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377.75630600640295</c:v>
                </c:pt>
                <c:pt idx="1">
                  <c:v>360.75630600640295</c:v>
                </c:pt>
                <c:pt idx="2">
                  <c:v>366.75630600640295</c:v>
                </c:pt>
                <c:pt idx="3">
                  <c:v>377.75630600640295</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{D40287D6-DF81-4DC0-BD93-089022BC1FC9}</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377.75630600640295</c:v>
                </c:pt>
                <c:pt idx="1">
                  <c:v>377.75630600640295</c:v>
                </c:pt>
                <c:pt idx="2">
                  <c:v>377.75630600640295</c:v>
                </c:pt>
                <c:pt idx="3">
                  <c:v>409.39289047560095</c:v>
                </c:pt>
                <c:pt idx="4">
                  <c:v>377.75630600640295</c:v>
                </c:pt>
                <c:pt idx="5">
                  <c:v>346.11972153720495</c:v>
                </c:pt>
                <c:pt idx="6">
                  <c:v>377.75630600640295</c:v>
                </c:pt>
              </c:numCache>
            </c:numRef>
          </c:xVal>
          <c:yVal>
            <c:numRef>
              <c:f>Trajecto!$C$124:$C$130</c:f>
              <c:numCache>
                <c:formatCode>0</c:formatCode>
                <c:ptCount val="7"/>
                <c:pt idx="0">
                  <c:v>1265.4633787679209</c:v>
                </c:pt>
                <c:pt idx="1">
                  <c:v>632.73168938396043</c:v>
                </c:pt>
                <c:pt idx="2">
                  <c:v>0</c:v>
                </c:pt>
                <c:pt idx="3">
                  <c:v>63.27316893839604</c:v>
                </c:pt>
                <c:pt idx="4">
                  <c:v>0</c:v>
                </c:pt>
                <c:pt idx="5">
                  <c:v>63.27316893839604</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1265.4633787679209</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2.0000000000000013</c:v>
                </c:pt>
                <c:pt idx="111">
                  <c:v>#N/A</c:v>
                </c:pt>
                <c:pt idx="112">
                  <c:v>#N/A</c:v>
                </c:pt>
                <c:pt idx="113">
                  <c:v>#N/A</c:v>
                </c:pt>
                <c:pt idx="114">
                  <c:v>#N/A</c:v>
                </c:pt>
                <c:pt idx="115">
                  <c:v>#N/A</c:v>
                </c:pt>
                <c:pt idx="116">
                  <c:v>#N/A</c:v>
                </c:pt>
                <c:pt idx="117">
                  <c:v>#N/A</c:v>
                </c:pt>
                <c:pt idx="118">
                  <c:v>#N/A</c:v>
                </c:pt>
                <c:pt idx="119">
                  <c:v>#N/A</c:v>
                </c:pt>
                <c:pt idx="120">
                  <c:v>3.0000000000000022</c:v>
                </c:pt>
                <c:pt idx="121">
                  <c:v>#N/A</c:v>
                </c:pt>
                <c:pt idx="122">
                  <c:v>#N/A</c:v>
                </c:pt>
                <c:pt idx="123">
                  <c:v>#N/A</c:v>
                </c:pt>
                <c:pt idx="124">
                  <c:v>#N/A</c:v>
                </c:pt>
                <c:pt idx="125">
                  <c:v>#N/A</c:v>
                </c:pt>
                <c:pt idx="126">
                  <c:v>#N/A</c:v>
                </c:pt>
                <c:pt idx="127">
                  <c:v>#N/A</c:v>
                </c:pt>
                <c:pt idx="128">
                  <c:v>#N/A</c:v>
                </c:pt>
                <c:pt idx="129">
                  <c:v>#N/A</c:v>
                </c:pt>
                <c:pt idx="130">
                  <c:v>4.0000000000000027</c:v>
                </c:pt>
                <c:pt idx="131">
                  <c:v>#N/A</c:v>
                </c:pt>
                <c:pt idx="132">
                  <c:v>#N/A</c:v>
                </c:pt>
                <c:pt idx="133">
                  <c:v>#N/A</c:v>
                </c:pt>
                <c:pt idx="134">
                  <c:v>#N/A</c:v>
                </c:pt>
                <c:pt idx="135">
                  <c:v>#N/A</c:v>
                </c:pt>
                <c:pt idx="136">
                  <c:v>#N/A</c:v>
                </c:pt>
                <c:pt idx="137">
                  <c:v>#N/A</c:v>
                </c:pt>
                <c:pt idx="138">
                  <c:v>#N/A</c:v>
                </c:pt>
                <c:pt idx="139">
                  <c:v>#N/A</c:v>
                </c:pt>
                <c:pt idx="140">
                  <c:v>4.9999999999999991</c:v>
                </c:pt>
                <c:pt idx="141">
                  <c:v>#N/A</c:v>
                </c:pt>
                <c:pt idx="142">
                  <c:v>#N/A</c:v>
                </c:pt>
                <c:pt idx="143">
                  <c:v>#N/A</c:v>
                </c:pt>
                <c:pt idx="144">
                  <c:v>#N/A</c:v>
                </c:pt>
                <c:pt idx="145">
                  <c:v>#N/A</c:v>
                </c:pt>
                <c:pt idx="146">
                  <c:v>#N/A</c:v>
                </c:pt>
                <c:pt idx="147">
                  <c:v>#N/A</c:v>
                </c:pt>
                <c:pt idx="148">
                  <c:v>#N/A</c:v>
                </c:pt>
                <c:pt idx="149">
                  <c:v>#N/A</c:v>
                </c:pt>
                <c:pt idx="150">
                  <c:v>5.9999999999999956</c:v>
                </c:pt>
                <c:pt idx="151">
                  <c:v>#N/A</c:v>
                </c:pt>
                <c:pt idx="152">
                  <c:v>#N/A</c:v>
                </c:pt>
                <c:pt idx="153">
                  <c:v>#N/A</c:v>
                </c:pt>
                <c:pt idx="154">
                  <c:v>#N/A</c:v>
                </c:pt>
                <c:pt idx="155">
                  <c:v>#N/A</c:v>
                </c:pt>
                <c:pt idx="156">
                  <c:v>#N/A</c:v>
                </c:pt>
                <c:pt idx="157">
                  <c:v>#N/A</c:v>
                </c:pt>
                <c:pt idx="158">
                  <c:v>#N/A</c:v>
                </c:pt>
                <c:pt idx="159">
                  <c:v>#N/A</c:v>
                </c:pt>
                <c:pt idx="160">
                  <c:v>6.999999999999992</c:v>
                </c:pt>
                <c:pt idx="161">
                  <c:v>#N/A</c:v>
                </c:pt>
                <c:pt idx="162">
                  <c:v>#N/A</c:v>
                </c:pt>
                <c:pt idx="163">
                  <c:v>#N/A</c:v>
                </c:pt>
                <c:pt idx="164">
                  <c:v>#N/A</c:v>
                </c:pt>
                <c:pt idx="165">
                  <c:v>#N/A</c:v>
                </c:pt>
                <c:pt idx="166">
                  <c:v>#N/A</c:v>
                </c:pt>
                <c:pt idx="167">
                  <c:v>#N/A</c:v>
                </c:pt>
                <c:pt idx="168">
                  <c:v>#N/A</c:v>
                </c:pt>
                <c:pt idx="169">
                  <c:v>#N/A</c:v>
                </c:pt>
                <c:pt idx="170">
                  <c:v>7.9999999999999885</c:v>
                </c:pt>
                <c:pt idx="171">
                  <c:v>#N/A</c:v>
                </c:pt>
                <c:pt idx="172">
                  <c:v>#N/A</c:v>
                </c:pt>
                <c:pt idx="173">
                  <c:v>#N/A</c:v>
                </c:pt>
                <c:pt idx="174">
                  <c:v>#N/A</c:v>
                </c:pt>
                <c:pt idx="175">
                  <c:v>#N/A</c:v>
                </c:pt>
                <c:pt idx="176">
                  <c:v>#N/A</c:v>
                </c:pt>
                <c:pt idx="177">
                  <c:v>#N/A</c:v>
                </c:pt>
                <c:pt idx="178">
                  <c:v>#N/A</c:v>
                </c:pt>
                <c:pt idx="179">
                  <c:v>#N/A</c:v>
                </c:pt>
                <c:pt idx="180">
                  <c:v>8.9999999999999858</c:v>
                </c:pt>
                <c:pt idx="181">
                  <c:v>#N/A</c:v>
                </c:pt>
                <c:pt idx="182">
                  <c:v>#N/A</c:v>
                </c:pt>
                <c:pt idx="183">
                  <c:v>#N/A</c:v>
                </c:pt>
                <c:pt idx="184">
                  <c:v>#N/A</c:v>
                </c:pt>
                <c:pt idx="185">
                  <c:v>#N/A</c:v>
                </c:pt>
                <c:pt idx="186">
                  <c:v>#N/A</c:v>
                </c:pt>
                <c:pt idx="187">
                  <c:v>#N/A</c:v>
                </c:pt>
                <c:pt idx="188">
                  <c:v>#N/A</c:v>
                </c:pt>
                <c:pt idx="189">
                  <c:v>#N/A</c:v>
                </c:pt>
                <c:pt idx="190">
                  <c:v>9.9999999999999822</c:v>
                </c:pt>
                <c:pt idx="191">
                  <c:v>#N/A</c:v>
                </c:pt>
                <c:pt idx="192">
                  <c:v>#N/A</c:v>
                </c:pt>
                <c:pt idx="193">
                  <c:v>#N/A</c:v>
                </c:pt>
                <c:pt idx="194">
                  <c:v>#N/A</c:v>
                </c:pt>
                <c:pt idx="195">
                  <c:v>#N/A</c:v>
                </c:pt>
                <c:pt idx="196">
                  <c:v>#N/A</c:v>
                </c:pt>
                <c:pt idx="197">
                  <c:v>#N/A</c:v>
                </c:pt>
                <c:pt idx="198">
                  <c:v>#N/A</c:v>
                </c:pt>
                <c:pt idx="199">
                  <c:v>#N/A</c:v>
                </c:pt>
                <c:pt idx="200">
                  <c:v>10.999999999999979</c:v>
                </c:pt>
                <c:pt idx="201">
                  <c:v>#N/A</c:v>
                </c:pt>
                <c:pt idx="202">
                  <c:v>#N/A</c:v>
                </c:pt>
                <c:pt idx="203">
                  <c:v>#N/A</c:v>
                </c:pt>
                <c:pt idx="204">
                  <c:v>#N/A</c:v>
                </c:pt>
                <c:pt idx="205">
                  <c:v>#N/A</c:v>
                </c:pt>
                <c:pt idx="206">
                  <c:v>#N/A</c:v>
                </c:pt>
                <c:pt idx="207">
                  <c:v>#N/A</c:v>
                </c:pt>
                <c:pt idx="208">
                  <c:v>#N/A</c:v>
                </c:pt>
                <c:pt idx="209">
                  <c:v>#N/A</c:v>
                </c:pt>
                <c:pt idx="210">
                  <c:v>11.999999999999975</c:v>
                </c:pt>
                <c:pt idx="211">
                  <c:v>#N/A</c:v>
                </c:pt>
                <c:pt idx="212">
                  <c:v>#N/A</c:v>
                </c:pt>
                <c:pt idx="213">
                  <c:v>#N/A</c:v>
                </c:pt>
                <c:pt idx="214">
                  <c:v>#N/A</c:v>
                </c:pt>
                <c:pt idx="215">
                  <c:v>#N/A</c:v>
                </c:pt>
                <c:pt idx="216">
                  <c:v>#N/A</c:v>
                </c:pt>
                <c:pt idx="217">
                  <c:v>#N/A</c:v>
                </c:pt>
                <c:pt idx="218">
                  <c:v>#N/A</c:v>
                </c:pt>
                <c:pt idx="219">
                  <c:v>#N/A</c:v>
                </c:pt>
                <c:pt idx="220">
                  <c:v>12.999999999999972</c:v>
                </c:pt>
                <c:pt idx="221">
                  <c:v>#N/A</c:v>
                </c:pt>
                <c:pt idx="222">
                  <c:v>#N/A</c:v>
                </c:pt>
                <c:pt idx="223">
                  <c:v>#N/A</c:v>
                </c:pt>
                <c:pt idx="224">
                  <c:v>#N/A</c:v>
                </c:pt>
                <c:pt idx="225">
                  <c:v>#N/A</c:v>
                </c:pt>
                <c:pt idx="226">
                  <c:v>#N/A</c:v>
                </c:pt>
                <c:pt idx="227">
                  <c:v>#N/A</c:v>
                </c:pt>
                <c:pt idx="228">
                  <c:v>#N/A</c:v>
                </c:pt>
                <c:pt idx="229">
                  <c:v>#N/A</c:v>
                </c:pt>
                <c:pt idx="230">
                  <c:v>13.999999999999968</c:v>
                </c:pt>
                <c:pt idx="231">
                  <c:v>#N/A</c:v>
                </c:pt>
                <c:pt idx="232">
                  <c:v>#N/A</c:v>
                </c:pt>
                <c:pt idx="233">
                  <c:v>#N/A</c:v>
                </c:pt>
                <c:pt idx="234">
                  <c:v>#N/A</c:v>
                </c:pt>
                <c:pt idx="235">
                  <c:v>#N/A</c:v>
                </c:pt>
                <c:pt idx="236">
                  <c:v>#N/A</c:v>
                </c:pt>
                <c:pt idx="237">
                  <c:v>#N/A</c:v>
                </c:pt>
                <c:pt idx="238">
                  <c:v>#N/A</c:v>
                </c:pt>
                <c:pt idx="239">
                  <c:v>#N/A</c:v>
                </c:pt>
                <c:pt idx="240">
                  <c:v>14.999999999999964</c:v>
                </c:pt>
                <c:pt idx="241">
                  <c:v>#N/A</c:v>
                </c:pt>
                <c:pt idx="242">
                  <c:v>#N/A</c:v>
                </c:pt>
                <c:pt idx="243">
                  <c:v>#N/A</c:v>
                </c:pt>
                <c:pt idx="244">
                  <c:v>#N/A</c:v>
                </c:pt>
                <c:pt idx="245">
                  <c:v>#N/A</c:v>
                </c:pt>
                <c:pt idx="246">
                  <c:v>#N/A</c:v>
                </c:pt>
                <c:pt idx="247">
                  <c:v>#N/A</c:v>
                </c:pt>
                <c:pt idx="248">
                  <c:v>#N/A</c:v>
                </c:pt>
                <c:pt idx="249">
                  <c:v>#N/A</c:v>
                </c:pt>
                <c:pt idx="250">
                  <c:v>15.999999999999961</c:v>
                </c:pt>
                <c:pt idx="251">
                  <c:v>#N/A</c:v>
                </c:pt>
                <c:pt idx="252">
                  <c:v>#N/A</c:v>
                </c:pt>
                <c:pt idx="253">
                  <c:v>#N/A</c:v>
                </c:pt>
                <c:pt idx="254">
                  <c:v>#N/A</c:v>
                </c:pt>
                <c:pt idx="255">
                  <c:v>#N/A</c:v>
                </c:pt>
                <c:pt idx="256">
                  <c:v>#N/A</c:v>
                </c:pt>
                <c:pt idx="257">
                  <c:v>#N/A</c:v>
                </c:pt>
                <c:pt idx="258">
                  <c:v>#N/A</c:v>
                </c:pt>
                <c:pt idx="259">
                  <c:v>#N/A</c:v>
                </c:pt>
                <c:pt idx="260">
                  <c:v>16.999999999999975</c:v>
                </c:pt>
                <c:pt idx="261">
                  <c:v>#N/A</c:v>
                </c:pt>
                <c:pt idx="262">
                  <c:v>#N/A</c:v>
                </c:pt>
                <c:pt idx="263">
                  <c:v>#N/A</c:v>
                </c:pt>
                <c:pt idx="264">
                  <c:v>#N/A</c:v>
                </c:pt>
                <c:pt idx="265">
                  <c:v>#N/A</c:v>
                </c:pt>
                <c:pt idx="266">
                  <c:v>#N/A</c:v>
                </c:pt>
                <c:pt idx="267">
                  <c:v>#N/A</c:v>
                </c:pt>
                <c:pt idx="268">
                  <c:v>#N/A</c:v>
                </c:pt>
                <c:pt idx="269">
                  <c:v>#N/A</c:v>
                </c:pt>
                <c:pt idx="270">
                  <c:v>17.999999999999989</c:v>
                </c:pt>
                <c:pt idx="271">
                  <c:v>#N/A</c:v>
                </c:pt>
                <c:pt idx="272">
                  <c:v>#N/A</c:v>
                </c:pt>
                <c:pt idx="273">
                  <c:v>#N/A</c:v>
                </c:pt>
                <c:pt idx="274">
                  <c:v>#N/A</c:v>
                </c:pt>
                <c:pt idx="275">
                  <c:v>#N/A</c:v>
                </c:pt>
                <c:pt idx="276">
                  <c:v>#N/A</c:v>
                </c:pt>
                <c:pt idx="277">
                  <c:v>#N/A</c:v>
                </c:pt>
                <c:pt idx="278">
                  <c:v>#N/A</c:v>
                </c:pt>
                <c:pt idx="279">
                  <c:v>#N/A</c:v>
                </c:pt>
                <c:pt idx="280">
                  <c:v>19.000000000000004</c:v>
                </c:pt>
                <c:pt idx="281">
                  <c:v>#N/A</c:v>
                </c:pt>
                <c:pt idx="282">
                  <c:v>#N/A</c:v>
                </c:pt>
                <c:pt idx="283">
                  <c:v>#N/A</c:v>
                </c:pt>
                <c:pt idx="284">
                  <c:v>#N/A</c:v>
                </c:pt>
                <c:pt idx="285">
                  <c:v>#N/A</c:v>
                </c:pt>
                <c:pt idx="286">
                  <c:v>#N/A</c:v>
                </c:pt>
                <c:pt idx="287">
                  <c:v>#N/A</c:v>
                </c:pt>
                <c:pt idx="288">
                  <c:v>#N/A</c:v>
                </c:pt>
                <c:pt idx="289">
                  <c:v>#N/A</c:v>
                </c:pt>
                <c:pt idx="290">
                  <c:v>20.000000000000018</c:v>
                </c:pt>
                <c:pt idx="291">
                  <c:v>#N/A</c:v>
                </c:pt>
                <c:pt idx="292">
                  <c:v>#N/A</c:v>
                </c:pt>
                <c:pt idx="293">
                  <c:v>#N/A</c:v>
                </c:pt>
                <c:pt idx="294">
                  <c:v>#N/A</c:v>
                </c:pt>
                <c:pt idx="295">
                  <c:v>#N/A</c:v>
                </c:pt>
                <c:pt idx="296">
                  <c:v>#N/A</c:v>
                </c:pt>
                <c:pt idx="297">
                  <c:v>#N/A</c:v>
                </c:pt>
                <c:pt idx="298">
                  <c:v>#N/A</c:v>
                </c:pt>
                <c:pt idx="299">
                  <c:v>#N/A</c:v>
                </c:pt>
                <c:pt idx="300">
                  <c:v>21.000000000000032</c:v>
                </c:pt>
                <c:pt idx="301">
                  <c:v>#N/A</c:v>
                </c:pt>
                <c:pt idx="302">
                  <c:v>#N/A</c:v>
                </c:pt>
                <c:pt idx="303">
                  <c:v>#N/A</c:v>
                </c:pt>
                <c:pt idx="304">
                  <c:v>#N/A</c:v>
                </c:pt>
                <c:pt idx="305">
                  <c:v>#N/A</c:v>
                </c:pt>
                <c:pt idx="306">
                  <c:v>#N/A</c:v>
                </c:pt>
                <c:pt idx="307">
                  <c:v>#N/A</c:v>
                </c:pt>
                <c:pt idx="308">
                  <c:v>#N/A</c:v>
                </c:pt>
                <c:pt idx="309">
                  <c:v>#N/A</c:v>
                </c:pt>
                <c:pt idx="310">
                  <c:v>22.000000000000046</c:v>
                </c:pt>
                <c:pt idx="311">
                  <c:v>#N/A</c:v>
                </c:pt>
                <c:pt idx="312">
                  <c:v>#N/A</c:v>
                </c:pt>
                <c:pt idx="313">
                  <c:v>#N/A</c:v>
                </c:pt>
                <c:pt idx="314">
                  <c:v>#N/A</c:v>
                </c:pt>
                <c:pt idx="315">
                  <c:v>#N/A</c:v>
                </c:pt>
                <c:pt idx="316">
                  <c:v>#N/A</c:v>
                </c:pt>
                <c:pt idx="317">
                  <c:v>#N/A</c:v>
                </c:pt>
                <c:pt idx="318">
                  <c:v>#N/A</c:v>
                </c:pt>
                <c:pt idx="319">
                  <c:v>#N/A</c:v>
                </c:pt>
                <c:pt idx="320">
                  <c:v>23.00000000000006</c:v>
                </c:pt>
                <c:pt idx="321">
                  <c:v>#N/A</c:v>
                </c:pt>
                <c:pt idx="322">
                  <c:v>#N/A</c:v>
                </c:pt>
                <c:pt idx="323">
                  <c:v>#N/A</c:v>
                </c:pt>
                <c:pt idx="324">
                  <c:v>#N/A</c:v>
                </c:pt>
                <c:pt idx="325">
                  <c:v>#N/A</c:v>
                </c:pt>
                <c:pt idx="326">
                  <c:v>#N/A</c:v>
                </c:pt>
                <c:pt idx="327">
                  <c:v>#N/A</c:v>
                </c:pt>
                <c:pt idx="328">
                  <c:v>#N/A</c:v>
                </c:pt>
                <c:pt idx="329">
                  <c:v>#N/A</c:v>
                </c:pt>
                <c:pt idx="330">
                  <c:v>24.000000000000075</c:v>
                </c:pt>
                <c:pt idx="331">
                  <c:v>#N/A</c:v>
                </c:pt>
                <c:pt idx="332">
                  <c:v>#N/A</c:v>
                </c:pt>
                <c:pt idx="333">
                  <c:v>#N/A</c:v>
                </c:pt>
                <c:pt idx="334">
                  <c:v>#N/A</c:v>
                </c:pt>
                <c:pt idx="335">
                  <c:v>#N/A</c:v>
                </c:pt>
                <c:pt idx="336">
                  <c:v>#N/A</c:v>
                </c:pt>
                <c:pt idx="337">
                  <c:v>#N/A</c:v>
                </c:pt>
                <c:pt idx="338">
                  <c:v>#N/A</c:v>
                </c:pt>
                <c:pt idx="339">
                  <c:v>#N/A</c:v>
                </c:pt>
                <c:pt idx="340">
                  <c:v>25.000000000000089</c:v>
                </c:pt>
                <c:pt idx="341">
                  <c:v>#N/A</c:v>
                </c:pt>
                <c:pt idx="342">
                  <c:v>#N/A</c:v>
                </c:pt>
                <c:pt idx="343">
                  <c:v>#N/A</c:v>
                </c:pt>
                <c:pt idx="344">
                  <c:v>#N/A</c:v>
                </c:pt>
                <c:pt idx="345">
                  <c:v>#N/A</c:v>
                </c:pt>
                <c:pt idx="346">
                  <c:v>#N/A</c:v>
                </c:pt>
                <c:pt idx="347">
                  <c:v>#N/A</c:v>
                </c:pt>
                <c:pt idx="348">
                  <c:v>#N/A</c:v>
                </c:pt>
                <c:pt idx="349">
                  <c:v>#N/A</c:v>
                </c:pt>
                <c:pt idx="350">
                  <c:v>26.000000000000103</c:v>
                </c:pt>
                <c:pt idx="351">
                  <c:v>#N/A</c:v>
                </c:pt>
                <c:pt idx="352">
                  <c:v>#N/A</c:v>
                </c:pt>
                <c:pt idx="353">
                  <c:v>#N/A</c:v>
                </c:pt>
                <c:pt idx="354">
                  <c:v>#N/A</c:v>
                </c:pt>
                <c:pt idx="355">
                  <c:v>#N/A</c:v>
                </c:pt>
                <c:pt idx="356">
                  <c:v>#N/A</c:v>
                </c:pt>
                <c:pt idx="357">
                  <c:v>#N/A</c:v>
                </c:pt>
                <c:pt idx="358">
                  <c:v>#N/A</c:v>
                </c:pt>
                <c:pt idx="359">
                  <c:v>#N/A</c:v>
                </c:pt>
                <c:pt idx="360">
                  <c:v>27.000000000000117</c:v>
                </c:pt>
                <c:pt idx="361">
                  <c:v>#N/A</c:v>
                </c:pt>
                <c:pt idx="362">
                  <c:v>#N/A</c:v>
                </c:pt>
                <c:pt idx="363">
                  <c:v>#N/A</c:v>
                </c:pt>
                <c:pt idx="364">
                  <c:v>#N/A</c:v>
                </c:pt>
                <c:pt idx="365">
                  <c:v>#N/A</c:v>
                </c:pt>
                <c:pt idx="366">
                  <c:v>#N/A</c:v>
                </c:pt>
                <c:pt idx="367">
                  <c:v>#N/A</c:v>
                </c:pt>
                <c:pt idx="368">
                  <c:v>#N/A</c:v>
                </c:pt>
                <c:pt idx="369">
                  <c:v>#N/A</c:v>
                </c:pt>
                <c:pt idx="370">
                  <c:v>28.000000000000131</c:v>
                </c:pt>
                <c:pt idx="371">
                  <c:v>#N/A</c:v>
                </c:pt>
                <c:pt idx="372">
                  <c:v>#N/A</c:v>
                </c:pt>
                <c:pt idx="373">
                  <c:v>#N/A</c:v>
                </c:pt>
                <c:pt idx="374">
                  <c:v>#N/A</c:v>
                </c:pt>
                <c:pt idx="375">
                  <c:v>#N/A</c:v>
                </c:pt>
                <c:pt idx="376">
                  <c:v>#N/A</c:v>
                </c:pt>
                <c:pt idx="377">
                  <c:v>#N/A</c:v>
                </c:pt>
                <c:pt idx="378">
                  <c:v>#N/A</c:v>
                </c:pt>
                <c:pt idx="379">
                  <c:v>#N/A</c:v>
                </c:pt>
                <c:pt idx="380">
                  <c:v>29.000000000000146</c:v>
                </c:pt>
                <c:pt idx="381">
                  <c:v>#N/A</c:v>
                </c:pt>
                <c:pt idx="382">
                  <c:v>#N/A</c:v>
                </c:pt>
                <c:pt idx="383">
                  <c:v>#N/A</c:v>
                </c:pt>
                <c:pt idx="384">
                  <c:v>#N/A</c:v>
                </c:pt>
                <c:pt idx="385">
                  <c:v>#N/A</c:v>
                </c:pt>
                <c:pt idx="386">
                  <c:v>#N/A</c:v>
                </c:pt>
                <c:pt idx="387">
                  <c:v>#N/A</c:v>
                </c:pt>
                <c:pt idx="388">
                  <c:v>#N/A</c:v>
                </c:pt>
                <c:pt idx="389">
                  <c:v>#N/A</c:v>
                </c:pt>
                <c:pt idx="390">
                  <c:v>30.00000000000016</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498.89472912247948</c:v>
                </c:pt>
                <c:pt idx="2">
                  <c:v>500.61669237177784</c:v>
                </c:pt>
                <c:pt idx="3">
                  <c:v>502.33528339324761</c:v>
                </c:pt>
                <c:pt idx="4">
                  <c:v>504.05051191265369</c:v>
                </c:pt>
                <c:pt idx="5">
                  <c:v>505.76238760623676</c:v>
                </c:pt>
                <c:pt idx="6">
                  <c:v>507.47092010104848</c:v>
                </c:pt>
                <c:pt idx="7">
                  <c:v>509.17611897528406</c:v>
                </c:pt>
                <c:pt idx="8">
                  <c:v>510.87799375861181</c:v>
                </c:pt>
                <c:pt idx="9">
                  <c:v>512.57655393249991</c:v>
                </c:pt>
                <c:pt idx="10">
                  <c:v>514.27180893054071</c:v>
                </c:pt>
                <c:pt idx="11">
                  <c:v>515.96376812820256</c:v>
                </c:pt>
                <c:pt idx="12">
                  <c:v>517.65244083286132</c:v>
                </c:pt>
                <c:pt idx="13">
                  <c:v>519.33783629524407</c:v>
                </c:pt>
                <c:pt idx="14">
                  <c:v>521.01996372058159</c:v>
                </c:pt>
                <c:pt idx="15">
                  <c:v>522.69883226890306</c:v>
                </c:pt>
                <c:pt idx="16">
                  <c:v>524.37445105532879</c:v>
                </c:pt>
                <c:pt idx="17">
                  <c:v>526.04682915036005</c:v>
                </c:pt>
                <c:pt idx="18">
                  <c:v>527.71597558016686</c:v>
                </c:pt>
                <c:pt idx="19">
                  <c:v>529.38189932687317</c:v>
                </c:pt>
                <c:pt idx="20">
                  <c:v>531.04460932884035</c:v>
                </c:pt>
                <c:pt idx="21">
                  <c:v>532.70411448623577</c:v>
                </c:pt>
                <c:pt idx="22">
                  <c:v>534.36042366646382</c:v>
                </c:pt>
                <c:pt idx="23">
                  <c:v>536.01354569888497</c:v>
                </c:pt>
                <c:pt idx="24">
                  <c:v>537.66348936967142</c:v>
                </c:pt>
                <c:pt idx="25">
                  <c:v>539.31026342208645</c:v>
                </c:pt>
                <c:pt idx="26">
                  <c:v>540.9538765567612</c:v>
                </c:pt>
                <c:pt idx="27">
                  <c:v>542.59433743196985</c:v>
                </c:pt>
                <c:pt idx="28">
                  <c:v>544.23165466390196</c:v>
                </c:pt>
                <c:pt idx="29">
                  <c:v>545.86583682693276</c:v>
                </c:pt>
                <c:pt idx="30">
                  <c:v>547.49689245389141</c:v>
                </c:pt>
                <c:pt idx="31">
                  <c:v>549.1248300363269</c:v>
                </c:pt>
                <c:pt idx="32">
                  <c:v>550.74965802477186</c:v>
                </c:pt>
                <c:pt idx="33">
                  <c:v>552.37138482900434</c:v>
                </c:pt>
                <c:pt idx="34">
                  <c:v>553.99001881830736</c:v>
                </c:pt>
                <c:pt idx="35">
                  <c:v>555.60556832172665</c:v>
                </c:pt>
                <c:pt idx="36">
                  <c:v>557.21804162832586</c:v>
                </c:pt>
                <c:pt idx="37">
                  <c:v>558.82744698744</c:v>
                </c:pt>
                <c:pt idx="38">
                  <c:v>560.43379260892709</c:v>
                </c:pt>
                <c:pt idx="39">
                  <c:v>562.03708666341709</c:v>
                </c:pt>
                <c:pt idx="40">
                  <c:v>563.63733728255977</c:v>
                </c:pt>
                <c:pt idx="41">
                  <c:v>565.23455255927001</c:v>
                </c:pt>
                <c:pt idx="42">
                  <c:v>566.82874054797117</c:v>
                </c:pt>
                <c:pt idx="43">
                  <c:v>568.41990926483663</c:v>
                </c:pt>
                <c:pt idx="44">
                  <c:v>570.00806668802988</c:v>
                </c:pt>
                <c:pt idx="45">
                  <c:v>571.59322075794159</c:v>
                </c:pt>
                <c:pt idx="46">
                  <c:v>573.17537937742622</c:v>
                </c:pt>
                <c:pt idx="47">
                  <c:v>574.75455041203543</c:v>
                </c:pt>
                <c:pt idx="48">
                  <c:v>576.33074169025065</c:v>
                </c:pt>
                <c:pt idx="49">
                  <c:v>577.90396100371333</c:v>
                </c:pt>
                <c:pt idx="50">
                  <c:v>579.47421610745369</c:v>
                </c:pt>
                <c:pt idx="51">
                  <c:v>581.04151472011711</c:v>
                </c:pt>
                <c:pt idx="52">
                  <c:v>582.60586452418954</c:v>
                </c:pt>
                <c:pt idx="53">
                  <c:v>584.16727316622053</c:v>
                </c:pt>
                <c:pt idx="54">
                  <c:v>585.72574825704487</c:v>
                </c:pt>
                <c:pt idx="55">
                  <c:v>587.2812973720022</c:v>
                </c:pt>
                <c:pt idx="56">
                  <c:v>588.83392805115534</c:v>
                </c:pt>
                <c:pt idx="57">
                  <c:v>590.38364779950655</c:v>
                </c:pt>
                <c:pt idx="58">
                  <c:v>591.93046408721227</c:v>
                </c:pt>
                <c:pt idx="59">
                  <c:v>593.47438434979631</c:v>
                </c:pt>
                <c:pt idx="60">
                  <c:v>595.01541598836104</c:v>
                </c:pt>
                <c:pt idx="61">
                  <c:v>596.55356636979741</c:v>
                </c:pt>
                <c:pt idx="62">
                  <c:v>598.08884282699319</c:v>
                </c:pt>
                <c:pt idx="63">
                  <c:v>599.6212526590391</c:v>
                </c:pt>
                <c:pt idx="64">
                  <c:v>601.15080313143449</c:v>
                </c:pt>
                <c:pt idx="65">
                  <c:v>602.67750147629033</c:v>
                </c:pt>
                <c:pt idx="66">
                  <c:v>604.20135489253107</c:v>
                </c:pt>
                <c:pt idx="67">
                  <c:v>605.72237054609525</c:v>
                </c:pt>
                <c:pt idx="68">
                  <c:v>607.24055557013423</c:v>
                </c:pt>
                <c:pt idx="69">
                  <c:v>608.75591706520936</c:v>
                </c:pt>
                <c:pt idx="70">
                  <c:v>610.26846209948803</c:v>
                </c:pt>
                <c:pt idx="71">
                  <c:v>611.77819770893768</c:v>
                </c:pt>
                <c:pt idx="72">
                  <c:v>613.28513089751891</c:v>
                </c:pt>
                <c:pt idx="73">
                  <c:v>614.78926863737672</c:v>
                </c:pt>
                <c:pt idx="74">
                  <c:v>616.29061786903071</c:v>
                </c:pt>
                <c:pt idx="75">
                  <c:v>617.78918550156345</c:v>
                </c:pt>
                <c:pt idx="76">
                  <c:v>619.28497841280739</c:v>
                </c:pt>
                <c:pt idx="77">
                  <c:v>620.77800344953084</c:v>
                </c:pt>
                <c:pt idx="78">
                  <c:v>622.26826742762216</c:v>
                </c:pt>
                <c:pt idx="79">
                  <c:v>623.75577713227278</c:v>
                </c:pt>
                <c:pt idx="80">
                  <c:v>625.24053931815865</c:v>
                </c:pt>
                <c:pt idx="81">
                  <c:v>626.72256070962055</c:v>
                </c:pt>
                <c:pt idx="82">
                  <c:v>628.20184800084269</c:v>
                </c:pt>
                <c:pt idx="83">
                  <c:v>629.67840785603062</c:v>
                </c:pt>
                <c:pt idx="84">
                  <c:v>631.15224690958723</c:v>
                </c:pt>
                <c:pt idx="85">
                  <c:v>632.62337176628762</c:v>
                </c:pt>
                <c:pt idx="86">
                  <c:v>634.09178900145275</c:v>
                </c:pt>
                <c:pt idx="87">
                  <c:v>635.55750516112187</c:v>
                </c:pt>
                <c:pt idx="88">
                  <c:v>637.02052676222354</c:v>
                </c:pt>
                <c:pt idx="89">
                  <c:v>638.48086029274509</c:v>
                </c:pt>
                <c:pt idx="90">
                  <c:v>639.93851221190175</c:v>
                </c:pt>
                <c:pt idx="91">
                  <c:v>641.39348895030344</c:v>
                </c:pt>
                <c:pt idx="92">
                  <c:v>642.84579691012107</c:v>
                </c:pt>
                <c:pt idx="93">
                  <c:v>644.29544246525131</c:v>
                </c:pt>
                <c:pt idx="94">
                  <c:v>645.74243196148029</c:v>
                </c:pt>
                <c:pt idx="95">
                  <c:v>647.18677171664615</c:v>
                </c:pt>
                <c:pt idx="96">
                  <c:v>648.62846802080003</c:v>
                </c:pt>
                <c:pt idx="97">
                  <c:v>650.06752713636638</c:v>
                </c:pt>
                <c:pt idx="98">
                  <c:v>651.50395529830178</c:v>
                </c:pt>
                <c:pt idx="99">
                  <c:v>652.93775871425282</c:v>
                </c:pt>
                <c:pt idx="100">
                  <c:v>654.36894356471271</c:v>
                </c:pt>
                <c:pt idx="101">
                  <c:v>668.53724756031511</c:v>
                </c:pt>
                <c:pt idx="102">
                  <c:v>682.44764522954108</c:v>
                </c:pt>
                <c:pt idx="103">
                  <c:v>696.10606273374901</c:v>
                </c:pt>
                <c:pt idx="104">
                  <c:v>709.51817424793353</c:v>
                </c:pt>
                <c:pt idx="105">
                  <c:v>722.68941581708089</c:v>
                </c:pt>
                <c:pt idx="106">
                  <c:v>735.62499825876591</c:v>
                </c:pt>
                <c:pt idx="107">
                  <c:v>748.32991918993878</c:v>
                </c:pt>
                <c:pt idx="108">
                  <c:v>760.80897424848547</c:v>
                </c:pt>
                <c:pt idx="109">
                  <c:v>773.06676757357036</c:v>
                </c:pt>
                <c:pt idx="110">
                  <c:v>785.10772160288457</c:v>
                </c:pt>
                <c:pt idx="111">
                  <c:v>796.9360862396544</c:v>
                </c:pt>
                <c:pt idx="112">
                  <c:v>808.55594743753056</c:v>
                </c:pt>
                <c:pt idx="113">
                  <c:v>819.97123524722963</c:v>
                </c:pt>
                <c:pt idx="114">
                  <c:v>831.18573136497071</c:v>
                </c:pt>
                <c:pt idx="115">
                  <c:v>842.20307621930317</c:v>
                </c:pt>
                <c:pt idx="116">
                  <c:v>853.02677562980705</c:v>
                </c:pt>
                <c:pt idx="117">
                  <c:v>863.66020706833581</c:v>
                </c:pt>
                <c:pt idx="118">
                  <c:v>874.10662555092574</c:v>
                </c:pt>
                <c:pt idx="119">
                  <c:v>884.3691691861892</c:v>
                </c:pt>
                <c:pt idx="120">
                  <c:v>894.45086440391822</c:v>
                </c:pt>
                <c:pt idx="121">
                  <c:v>904.35463088572419</c:v>
                </c:pt>
                <c:pt idx="122">
                  <c:v>914.08328621781106</c:v>
                </c:pt>
                <c:pt idx="123">
                  <c:v>923.63955028440796</c:v>
                </c:pt>
                <c:pt idx="124">
                  <c:v>933.02604941895333</c:v>
                </c:pt>
                <c:pt idx="125">
                  <c:v>942.24532032881439</c:v>
                </c:pt>
                <c:pt idx="126">
                  <c:v>951.29981380813206</c:v>
                </c:pt>
                <c:pt idx="127">
                  <c:v>960.19189825228921</c:v>
                </c:pt>
                <c:pt idx="128">
                  <c:v>968.92386298650206</c:v>
                </c:pt>
                <c:pt idx="129">
                  <c:v>977.4979214201162</c:v>
                </c:pt>
                <c:pt idx="130">
                  <c:v>985.91621403735337</c:v>
                </c:pt>
                <c:pt idx="131">
                  <c:v>994.18081123448064</c:v>
                </c:pt>
                <c:pt idx="132">
                  <c:v>1002.2937160126693</c:v>
                </c:pt>
                <c:pt idx="133">
                  <c:v>1010.2568665351575</c:v>
                </c:pt>
                <c:pt idx="134">
                  <c:v>1018.072138556734</c:v>
                </c:pt>
                <c:pt idx="135">
                  <c:v>1025.741347733006</c:v>
                </c:pt>
                <c:pt idx="136">
                  <c:v>1033.2662518164093</c:v>
                </c:pt>
                <c:pt idx="137">
                  <c:v>1040.6485527454454</c:v>
                </c:pt>
                <c:pt idx="138">
                  <c:v>1047.8898986332019</c:v>
                </c:pt>
                <c:pt idx="139">
                  <c:v>1054.9918856608094</c:v>
                </c:pt>
                <c:pt idx="140">
                  <c:v>1061.956059881117</c:v>
                </c:pt>
                <c:pt idx="141">
                  <c:v>1068.7839189375302</c:v>
                </c:pt>
                <c:pt idx="142">
                  <c:v>1075.476913702636</c:v>
                </c:pt>
                <c:pt idx="143">
                  <c:v>1082.0364498409431</c:v>
                </c:pt>
                <c:pt idx="144">
                  <c:v>1088.4638892998</c:v>
                </c:pt>
                <c:pt idx="145">
                  <c:v>1094.7605517322952</c:v>
                </c:pt>
                <c:pt idx="146">
                  <c:v>1100.9277158557118</c:v>
                </c:pt>
                <c:pt idx="147">
                  <c:v>1106.9666207488926</c:v>
                </c:pt>
                <c:pt idx="148">
                  <c:v>1112.8784670916677</c:v>
                </c:pt>
                <c:pt idx="149">
                  <c:v>1118.6644183493099</c:v>
                </c:pt>
                <c:pt idx="150">
                  <c:v>1124.3256019048108</c:v>
                </c:pt>
                <c:pt idx="151">
                  <c:v>1129.8631101416061</c:v>
                </c:pt>
                <c:pt idx="152">
                  <c:v>1135.2780014792295</c:v>
                </c:pt>
                <c:pt idx="153">
                  <c:v>1140.5713013642367</c:v>
                </c:pt>
                <c:pt idx="154">
                  <c:v>1145.7440032186075</c:v>
                </c:pt>
                <c:pt idx="155">
                  <c:v>1150.7970693477203</c:v>
                </c:pt>
                <c:pt idx="156">
                  <c:v>1155.7314318098743</c:v>
                </c:pt>
                <c:pt idx="157">
                  <c:v>1160.5479932492408</c:v>
                </c:pt>
                <c:pt idx="158">
                  <c:v>1165.2476276940235</c:v>
                </c:pt>
                <c:pt idx="159">
                  <c:v>1169.8311813215228</c:v>
                </c:pt>
                <c:pt idx="160">
                  <c:v>1174.2994731917217</c:v>
                </c:pt>
                <c:pt idx="161">
                  <c:v>1178.6532959509359</c:v>
                </c:pt>
                <c:pt idx="162">
                  <c:v>1182.8934165070036</c:v>
                </c:pt>
                <c:pt idx="163">
                  <c:v>1187.0205766774386</c:v>
                </c:pt>
                <c:pt idx="164">
                  <c:v>1191.035493811909</c:v>
                </c:pt>
                <c:pt idx="165">
                  <c:v>1194.9388613903664</c:v>
                </c:pt>
                <c:pt idx="166">
                  <c:v>1198.73134959811</c:v>
                </c:pt>
                <c:pt idx="167">
                  <c:v>1202.4136058790361</c:v>
                </c:pt>
                <c:pt idx="168">
                  <c:v>1205.986255468307</c:v>
                </c:pt>
                <c:pt idx="169">
                  <c:v>1209.4499019056502</c:v>
                </c:pt>
                <c:pt idx="170">
                  <c:v>1212.8051275304988</c:v>
                </c:pt>
                <c:pt idx="171">
                  <c:v>1216.0524939601803</c:v>
                </c:pt>
                <c:pt idx="172">
                  <c:v>1219.1925425523768</c:v>
                </c:pt>
                <c:pt idx="173">
                  <c:v>1222.225794853101</c:v>
                </c:pt>
                <c:pt idx="174">
                  <c:v>1225.1527530314638</c:v>
                </c:pt>
                <c:pt idx="175">
                  <c:v>1227.9739003025632</c:v>
                </c:pt>
                <c:pt idx="176">
                  <c:v>1230.6897013398766</c:v>
                </c:pt>
                <c:pt idx="177">
                  <c:v>1233.3006026786238</c:v>
                </c:pt>
                <c:pt idx="178">
                  <c:v>1235.8070331116551</c:v>
                </c:pt>
                <c:pt idx="179">
                  <c:v>1238.2094040795375</c:v>
                </c:pt>
                <c:pt idx="180">
                  <c:v>1240.508110056642</c:v>
                </c:pt>
                <c:pt idx="181">
                  <c:v>1242.7035289351879</c:v>
                </c:pt>
                <c:pt idx="182">
                  <c:v>1244.796022409384</c:v>
                </c:pt>
                <c:pt idx="183">
                  <c:v>1246.7859363619984</c:v>
                </c:pt>
                <c:pt idx="184">
                  <c:v>1248.6736012559195</c:v>
                </c:pt>
                <c:pt idx="185">
                  <c:v>1250.4593325335093</c:v>
                </c:pt>
                <c:pt idx="186">
                  <c:v>1252.1434310268155</c:v>
                </c:pt>
                <c:pt idx="187">
                  <c:v>1253.7261833819759</c:v>
                </c:pt>
                <c:pt idx="188">
                  <c:v>1255.2078625014224</c:v>
                </c:pt>
                <c:pt idx="189">
                  <c:v>1256.5887280077513</c:v>
                </c:pt>
                <c:pt idx="190">
                  <c:v>1257.8690267333488</c:v>
                </c:pt>
                <c:pt idx="191">
                  <c:v>1259.0489932400233</c:v>
                </c:pt>
                <c:pt idx="192">
                  <c:v>1260.1288503729768</c:v>
                </c:pt>
                <c:pt idx="193">
                  <c:v>1261.108809853383</c:v>
                </c:pt>
                <c:pt idx="194">
                  <c:v>1261.9890729136159</c:v>
                </c:pt>
                <c:pt idx="195">
                  <c:v>1262.7698309787249</c:v>
                </c:pt>
                <c:pt idx="196">
                  <c:v>1263.4512663970443</c:v>
                </c:pt>
                <c:pt idx="197">
                  <c:v>1264.0335532218282</c:v>
                </c:pt>
                <c:pt idx="198">
                  <c:v>1264.5168580444956</c:v>
                </c:pt>
                <c:pt idx="199">
                  <c:v>1264.9013408784656</c:v>
                </c:pt>
                <c:pt idx="200">
                  <c:v>1265.187156090713</c:v>
                </c:pt>
                <c:pt idx="201">
                  <c:v>1265.3744533761555</c:v>
                </c:pt>
                <c:pt idx="202">
                  <c:v>1265.4633787679209</c:v>
                </c:pt>
                <c:pt idx="203">
                  <c:v>1265.4540756745942</c:v>
                </c:pt>
                <c:pt idx="204">
                  <c:v>1265.3466859338698</c:v>
                </c:pt>
                <c:pt idx="205">
                  <c:v>1265.1413508707933</c:v>
                </c:pt>
                <c:pt idx="206">
                  <c:v>1264.8382123480978</c:v>
                </c:pt>
                <c:pt idx="207">
                  <c:v>1264.4374137960986</c:v>
                </c:pt>
                <c:pt idx="208">
                  <c:v>1263.9391012101958</c:v>
                </c:pt>
                <c:pt idx="209">
                  <c:v>1263.3434241052155</c:v>
                </c:pt>
                <c:pt idx="210">
                  <c:v>1262.6505364174402</c:v>
                </c:pt>
                <c:pt idx="211">
                  <c:v>1261.8605973471206</c:v>
                </c:pt>
                <c:pt idx="212">
                  <c:v>1260.9737721363274</c:v>
                </c:pt>
                <c:pt idx="213">
                  <c:v>1259.9902327790496</c:v>
                </c:pt>
                <c:pt idx="214">
                  <c:v>1258.9101586623369</c:v>
                </c:pt>
                <c:pt idx="215">
                  <c:v>1257.733737138934</c:v>
                </c:pt>
                <c:pt idx="216">
                  <c:v>1256.4611640332055</c:v>
                </c:pt>
                <c:pt idx="217">
                  <c:v>1255.0926440831806</c:v>
                </c:pt>
                <c:pt idx="218">
                  <c:v>1253.6283913222851</c:v>
                </c:pt>
                <c:pt idx="219">
                  <c:v>1252.0686294047846</c:v>
                </c:pt>
                <c:pt idx="220">
                  <c:v>1250.4135918792031</c:v>
                </c:pt>
                <c:pt idx="221">
                  <c:v>1248.6635224140252</c:v>
                </c:pt>
                <c:pt idx="222">
                  <c:v>1246.818674979909</c:v>
                </c:pt>
                <c:pt idx="223">
                  <c:v>1244.8793139924508</c:v>
                </c:pt>
                <c:pt idx="224">
                  <c:v>1242.845714419296</c:v>
                </c:pt>
                <c:pt idx="225">
                  <c:v>1240.7181618551069</c:v>
                </c:pt>
                <c:pt idx="226">
                  <c:v>1238.4969525675995</c:v>
                </c:pt>
                <c:pt idx="227">
                  <c:v>1236.1823935175589</c:v>
                </c:pt>
                <c:pt idx="228">
                  <c:v>1233.7748023554582</c:v>
                </c:pt>
                <c:pt idx="229">
                  <c:v>1231.2745073970257</c:v>
                </c:pt>
                <c:pt idx="230">
                  <c:v>1228.6818475798614</c:v>
                </c:pt>
                <c:pt idx="231">
                  <c:v>1225.9971724029654</c:v>
                </c:pt>
                <c:pt idx="232">
                  <c:v>1223.2208418508415</c:v>
                </c:pt>
                <c:pt idx="233">
                  <c:v>1220.3532263036502</c:v>
                </c:pt>
                <c:pt idx="234">
                  <c:v>1217.3947064347235</c:v>
                </c:pt>
                <c:pt idx="235">
                  <c:v>1214.3456730966102</c:v>
                </c:pt>
                <c:pt idx="236">
                  <c:v>1211.2065271966944</c:v>
                </c:pt>
                <c:pt idx="237">
                  <c:v>1207.9776795633188</c:v>
                </c:pt>
                <c:pt idx="238">
                  <c:v>1204.659550803249</c:v>
                </c:pt>
                <c:pt idx="239">
                  <c:v>1201.252571151231</c:v>
                </c:pt>
                <c:pt idx="240">
                  <c:v>1197.7571803123217</c:v>
                </c:pt>
                <c:pt idx="241">
                  <c:v>1194.1738272976086</c:v>
                </c:pt>
                <c:pt idx="242">
                  <c:v>1190.50297025388</c:v>
                </c:pt>
                <c:pt idx="243">
                  <c:v>1186.7450762877597</c:v>
                </c:pt>
                <c:pt idx="244">
                  <c:v>1182.9006212847778</c:v>
                </c:pt>
                <c:pt idx="245">
                  <c:v>1178.9700897238133</c:v>
                </c:pt>
                <c:pt idx="246">
                  <c:v>1174.9539744873139</c:v>
                </c:pt>
                <c:pt idx="247">
                  <c:v>1170.8527766676671</c:v>
                </c:pt>
                <c:pt idx="248">
                  <c:v>1166.667005370078</c:v>
                </c:pt>
                <c:pt idx="249">
                  <c:v>1162.3971775122814</c:v>
                </c:pt>
                <c:pt idx="250">
                  <c:v>1158.0438176214013</c:v>
                </c:pt>
                <c:pt idx="251">
                  <c:v>1153.6074576282535</c:v>
                </c:pt>
                <c:pt idx="252">
                  <c:v>1149.0886366593697</c:v>
                </c:pt>
                <c:pt idx="253">
                  <c:v>1144.4879008270116</c:v>
                </c:pt>
                <c:pt idx="254">
                  <c:v>1139.8058030174268</c:v>
                </c:pt>
                <c:pt idx="255">
                  <c:v>1135.042902677593</c:v>
                </c:pt>
                <c:pt idx="256">
                  <c:v>1130.1997656006811</c:v>
                </c:pt>
                <c:pt idx="257">
                  <c:v>1125.2769637104636</c:v>
                </c:pt>
                <c:pt idx="258">
                  <c:v>1120.2750748448823</c:v>
                </c:pt>
                <c:pt idx="259">
                  <c:v>1115.1946825389846</c:v>
                </c:pt>
                <c:pt idx="260">
                  <c:v>1110.036375807427</c:v>
                </c:pt>
                <c:pt idx="261">
                  <c:v>1104.8007489267416</c:v>
                </c:pt>
                <c:pt idx="262">
                  <c:v>1099.4884012175487</c:v>
                </c:pt>
                <c:pt idx="263">
                  <c:v>1094.0999368268999</c:v>
                </c:pt>
                <c:pt idx="264">
                  <c:v>1088.6359645109235</c:v>
                </c:pt>
                <c:pt idx="265">
                  <c:v>1083.0970974179406</c:v>
                </c:pt>
                <c:pt idx="266">
                  <c:v>1077.4839528722159</c:v>
                </c:pt>
                <c:pt idx="267">
                  <c:v>1071.7971521584996</c:v>
                </c:pt>
                <c:pt idx="268">
                  <c:v>1066.0373203075126</c:v>
                </c:pt>
                <c:pt idx="269">
                  <c:v>1060.205085882521</c:v>
                </c:pt>
                <c:pt idx="270">
                  <c:v>1054.3010807671417</c:v>
                </c:pt>
                <c:pt idx="271">
                  <c:v>1048.3259399545159</c:v>
                </c:pt>
                <c:pt idx="272">
                  <c:v>1042.2803013379798</c:v>
                </c:pt>
                <c:pt idx="273">
                  <c:v>1036.164805503362</c:v>
                </c:pt>
                <c:pt idx="274">
                  <c:v>1029.9800955230246</c:v>
                </c:pt>
                <c:pt idx="275">
                  <c:v>1023.7268167517692</c:v>
                </c:pt>
                <c:pt idx="276">
                  <c:v>1017.4056166247154</c:v>
                </c:pt>
                <c:pt idx="277">
                  <c:v>1011.0171444572616</c:v>
                </c:pt>
                <c:pt idx="278">
                  <c:v>1004.5620512472284</c:v>
                </c:pt>
                <c:pt idx="279">
                  <c:v>998.04098947928344</c:v>
                </c:pt>
                <c:pt idx="280">
                  <c:v>991.45461293173912</c:v>
                </c:pt>
                <c:pt idx="281">
                  <c:v>984.80357648581287</c:v>
                </c:pt>
                <c:pt idx="282">
                  <c:v>978.08853593743277</c:v>
                </c:pt>
                <c:pt idx="283">
                  <c:v>971.31014781166834</c:v>
                </c:pt>
                <c:pt idx="284">
                  <c:v>964.46906917986018</c:v>
                </c:pt>
                <c:pt idx="285">
                  <c:v>957.56595747952053</c:v>
                </c:pt>
                <c:pt idx="286">
                  <c:v>950.60147033706892</c:v>
                </c:pt>
                <c:pt idx="287">
                  <c:v>943.5762653934662</c:v>
                </c:pt>
                <c:pt idx="288">
                  <c:v>936.49100013280304</c:v>
                </c:pt>
                <c:pt idx="289">
                  <c:v>929.34633171389748</c:v>
                </c:pt>
                <c:pt idx="290">
                  <c:v>922.14291680494989</c:v>
                </c:pt>
                <c:pt idx="291">
                  <c:v>914.88141142130098</c:v>
                </c:pt>
                <c:pt idx="292">
                  <c:v>907.56247076633349</c:v>
                </c:pt>
                <c:pt idx="293">
                  <c:v>900.18674907555533</c:v>
                </c:pt>
                <c:pt idx="294">
                  <c:v>892.7548994638978</c:v>
                </c:pt>
                <c:pt idx="295">
                  <c:v>885.2675737762579</c:v>
                </c:pt>
                <c:pt idx="296">
                  <c:v>877.72542244131159</c:v>
                </c:pt>
                <c:pt idx="297">
                  <c:v>870.12909432861954</c:v>
                </c:pt>
                <c:pt idx="298">
                  <c:v>862.47923660904553</c:v>
                </c:pt>
                <c:pt idx="299">
                  <c:v>854.77649461850183</c:v>
                </c:pt>
                <c:pt idx="300">
                  <c:v>847.02151172503432</c:v>
                </c:pt>
                <c:pt idx="301">
                  <c:v>839.2149291992564</c:v>
                </c:pt>
                <c:pt idx="302">
                  <c:v>831.35738608813733</c:v>
                </c:pt>
                <c:pt idx="303">
                  <c:v>823.44951909214763</c:v>
                </c:pt>
                <c:pt idx="304">
                  <c:v>815.49196244576126</c:v>
                </c:pt>
                <c:pt idx="305">
                  <c:v>807.48534780131172</c:v>
                </c:pt>
                <c:pt idx="306">
                  <c:v>799.43030411619577</c:v>
                </c:pt>
                <c:pt idx="307">
                  <c:v>791.3274575434167</c:v>
                </c:pt>
                <c:pt idx="308">
                  <c:v>783.17743132545502</c:v>
                </c:pt>
                <c:pt idx="309">
                  <c:v>774.98084569145351</c:v>
                </c:pt>
                <c:pt idx="310">
                  <c:v>766.73831775770077</c:v>
                </c:pt>
                <c:pt idx="311">
                  <c:v>758.45046143139371</c:v>
                </c:pt>
                <c:pt idx="312">
                  <c:v>750.1178873176591</c:v>
                </c:pt>
                <c:pt idx="313">
                  <c:v>741.74120262981137</c:v>
                </c:pt>
                <c:pt idx="314">
                  <c:v>733.32101110282122</c:v>
                </c:pt>
                <c:pt idx="315">
                  <c:v>724.85791290996883</c:v>
                </c:pt>
                <c:pt idx="316">
                  <c:v>716.35250458265216</c:v>
                </c:pt>
                <c:pt idx="317">
                  <c:v>707.80537893332144</c:v>
                </c:pt>
                <c:pt idx="318">
                  <c:v>699.21712498150555</c:v>
                </c:pt>
                <c:pt idx="319">
                  <c:v>690.58832788289874</c:v>
                </c:pt>
                <c:pt idx="320">
                  <c:v>681.91956886147079</c:v>
                </c:pt>
                <c:pt idx="321">
                  <c:v>673.21142514456528</c:v>
                </c:pt>
                <c:pt idx="322">
                  <c:v>664.46446990094717</c:v>
                </c:pt>
                <c:pt idx="323">
                  <c:v>655.67927218176089</c:v>
                </c:pt>
                <c:pt idx="324">
                  <c:v>646.85639686435854</c:v>
                </c:pt>
                <c:pt idx="325">
                  <c:v>637.99640459895681</c:v>
                </c:pt>
                <c:pt idx="326">
                  <c:v>629.09985175808015</c:v>
                </c:pt>
                <c:pt idx="327">
                  <c:v>620.16729038874689</c:v>
                </c:pt>
                <c:pt idx="328">
                  <c:v>611.19926816735438</c:v>
                </c:pt>
                <c:pt idx="329">
                  <c:v>602.19632835721745</c:v>
                </c:pt>
                <c:pt idx="330">
                  <c:v>593.15900976871535</c:v>
                </c:pt>
                <c:pt idx="331">
                  <c:v>584.08784672200079</c:v>
                </c:pt>
                <c:pt idx="332">
                  <c:v>574.98336901222376</c:v>
                </c:pt>
                <c:pt idx="333">
                  <c:v>565.84610187722308</c:v>
                </c:pt>
                <c:pt idx="334">
                  <c:v>556.67656596763811</c:v>
                </c:pt>
                <c:pt idx="335">
                  <c:v>547.47527731939215</c:v>
                </c:pt>
                <c:pt idx="336">
                  <c:v>538.24274732849926</c:v>
                </c:pt>
                <c:pt idx="337">
                  <c:v>528.97948272814608</c:v>
                </c:pt>
                <c:pt idx="338">
                  <c:v>519.68598556799907</c:v>
                </c:pt>
                <c:pt idx="339">
                  <c:v>510.36275319568915</c:v>
                </c:pt>
                <c:pt idx="340">
                  <c:v>501.01027824042353</c:v>
                </c:pt>
                <c:pt idx="341">
                  <c:v>491.6290485986766</c:v>
                </c:pt>
                <c:pt idx="342">
                  <c:v>482.21954742191019</c:v>
                </c:pt>
                <c:pt idx="343">
                  <c:v>472.78225310627437</c:v>
                </c:pt>
                <c:pt idx="344">
                  <c:v>463.31763928423987</c:v>
                </c:pt>
                <c:pt idx="345">
                  <c:v>453.82617481811303</c:v>
                </c:pt>
                <c:pt idx="346">
                  <c:v>444.30832379538526</c:v>
                </c:pt>
                <c:pt idx="347">
                  <c:v>434.76454552586796</c:v>
                </c:pt>
                <c:pt idx="348">
                  <c:v>425.19529454056544</c:v>
                </c:pt>
                <c:pt idx="349">
                  <c:v>415.60102059223755</c:v>
                </c:pt>
                <c:pt idx="350">
                  <c:v>405.98216865760492</c:v>
                </c:pt>
                <c:pt idx="351">
                  <c:v>396.33917894114938</c:v>
                </c:pt>
                <c:pt idx="352">
                  <c:v>386.67248688046323</c:v>
                </c:pt>
                <c:pt idx="353">
                  <c:v>376.98252315310083</c:v>
                </c:pt>
                <c:pt idx="354">
                  <c:v>367.26971368488677</c:v>
                </c:pt>
                <c:pt idx="355">
                  <c:v>357.53447965963528</c:v>
                </c:pt>
                <c:pt idx="356">
                  <c:v>347.77723753023628</c:v>
                </c:pt>
                <c:pt idx="357">
                  <c:v>337.99839903106323</c:v>
                </c:pt>
                <c:pt idx="358">
                  <c:v>328.1983711916597</c:v>
                </c:pt>
                <c:pt idx="359">
                  <c:v>318.37755635166081</c:v>
                </c:pt>
                <c:pt idx="360">
                  <c:v>308.53635217690749</c:v>
                </c:pt>
                <c:pt idx="361">
                  <c:v>298.67515167671098</c:v>
                </c:pt>
                <c:pt idx="362">
                  <c:v>288.79434322222687</c:v>
                </c:pt>
                <c:pt idx="363">
                  <c:v>278.89431056589717</c:v>
                </c:pt>
                <c:pt idx="364">
                  <c:v>268.97543286192075</c:v>
                </c:pt>
                <c:pt idx="365">
                  <c:v>259.03808468771251</c:v>
                </c:pt>
                <c:pt idx="366">
                  <c:v>249.0826360663124</c:v>
                </c:pt>
                <c:pt idx="367">
                  <c:v>239.10945248970629</c:v>
                </c:pt>
                <c:pt idx="368">
                  <c:v>229.11889494302099</c:v>
                </c:pt>
                <c:pt idx="369">
                  <c:v>219.11131992955686</c:v>
                </c:pt>
                <c:pt idx="370">
                  <c:v>209.08707949662161</c:v>
                </c:pt>
                <c:pt idx="371">
                  <c:v>199.04652126213011</c:v>
                </c:pt>
                <c:pt idx="372">
                  <c:v>188.9899884419354</c:v>
                </c:pt>
                <c:pt idx="373">
                  <c:v>178.91781987785677</c:v>
                </c:pt>
                <c:pt idx="374">
                  <c:v>168.83035006637186</c:v>
                </c:pt>
                <c:pt idx="375">
                  <c:v>158.72790918793982</c:v>
                </c:pt>
                <c:pt idx="376">
                  <c:v>148.61082313692376</c:v>
                </c:pt>
                <c:pt idx="377">
                  <c:v>138.47941355208138</c:v>
                </c:pt>
                <c:pt idx="378">
                  <c:v>128.33399784759305</c:v>
                </c:pt>
                <c:pt idx="379">
                  <c:v>118.17488924459772</c:v>
                </c:pt>
                <c:pt idx="380">
                  <c:v>108.00239680320728</c:v>
                </c:pt>
                <c:pt idx="381">
                  <c:v>97.816825454971223</c:v>
                </c:pt>
                <c:pt idx="382">
                  <c:v>87.618476035763706</c:v>
                </c:pt>
                <c:pt idx="383">
                  <c:v>77.407645319065949</c:v>
                </c:pt>
                <c:pt idx="384">
                  <c:v>67.184626049617634</c:v>
                </c:pt>
                <c:pt idx="385">
                  <c:v>56.949706977411587</c:v>
                </c:pt>
                <c:pt idx="386">
                  <c:v>46.703172892006727</c:v>
                </c:pt>
                <c:pt idx="387">
                  <c:v>36.445304657134891</c:v>
                </c:pt>
                <c:pt idx="388">
                  <c:v>26.17637924557782</c:v>
                </c:pt>
                <c:pt idx="389">
                  <c:v>15.896669774291256</c:v>
                </c:pt>
                <c:pt idx="390">
                  <c:v>5.6064455397537234</c:v>
                </c:pt>
                <c:pt idx="391">
                  <c:v>-4.6940279464818033</c:v>
                </c:pt>
                <c:pt idx="392">
                  <c:v>-4.7043334836156578</c:v>
                </c:pt>
                <c:pt idx="393">
                  <c:v>-4.714639030606925</c:v>
                </c:pt>
                <c:pt idx="394">
                  <c:v>-4.72494458745535</c:v>
                </c:pt>
                <c:pt idx="395">
                  <c:v>-4.735250154160676</c:v>
                </c:pt>
                <c:pt idx="396">
                  <c:v>-4.7455557307226472</c:v>
                </c:pt>
                <c:pt idx="397">
                  <c:v>-4.7558613171410089</c:v>
                </c:pt>
                <c:pt idx="398">
                  <c:v>-4.7661669134155042</c:v>
                </c:pt>
                <c:pt idx="399">
                  <c:v>-4.7764725195458775</c:v>
                </c:pt>
                <c:pt idx="400">
                  <c:v>-4.7867781355318728</c:v>
                </c:pt>
                <c:pt idx="401">
                  <c:v>-4.7970837613732344</c:v>
                </c:pt>
                <c:pt idx="402">
                  <c:v>-4.8073893970697066</c:v>
                </c:pt>
                <c:pt idx="403">
                  <c:v>-4.8176950426210334</c:v>
                </c:pt>
                <c:pt idx="404">
                  <c:v>-4.8280006980269601</c:v>
                </c:pt>
                <c:pt idx="405">
                  <c:v>-4.8383063632872298</c:v>
                </c:pt>
                <c:pt idx="406">
                  <c:v>-4.8486120384015869</c:v>
                </c:pt>
                <c:pt idx="407">
                  <c:v>-4.8589177233697756</c:v>
                </c:pt>
                <c:pt idx="408">
                  <c:v>-4.8692234181915399</c:v>
                </c:pt>
                <c:pt idx="409">
                  <c:v>-4.8795291228666242</c:v>
                </c:pt>
                <c:pt idx="410">
                  <c:v>-4.8898348373947726</c:v>
                </c:pt>
                <c:pt idx="411">
                  <c:v>-4.9001405617757294</c:v>
                </c:pt>
                <c:pt idx="412">
                  <c:v>-4.9104462960092388</c:v>
                </c:pt>
                <c:pt idx="413">
                  <c:v>-4.9207520400950449</c:v>
                </c:pt>
                <c:pt idx="414">
                  <c:v>-4.9310577940328919</c:v>
                </c:pt>
                <c:pt idx="415">
                  <c:v>-4.941363557822525</c:v>
                </c:pt>
                <c:pt idx="416">
                  <c:v>-4.9516693314636875</c:v>
                </c:pt>
                <c:pt idx="417">
                  <c:v>-4.9619751149561235</c:v>
                </c:pt>
                <c:pt idx="418">
                  <c:v>-4.9722809082995774</c:v>
                </c:pt>
                <c:pt idx="419">
                  <c:v>-4.9825867114937941</c:v>
                </c:pt>
                <c:pt idx="420">
                  <c:v>-4.992892524538517</c:v>
                </c:pt>
                <c:pt idx="421">
                  <c:v>-5.0031983474334911</c:v>
                </c:pt>
                <c:pt idx="422">
                  <c:v>-5.0135041801784599</c:v>
                </c:pt>
                <c:pt idx="423">
                  <c:v>-5.0238100227731683</c:v>
                </c:pt>
                <c:pt idx="424">
                  <c:v>-5.0341158752173598</c:v>
                </c:pt>
                <c:pt idx="425">
                  <c:v>-5.0444217375107794</c:v>
                </c:pt>
                <c:pt idx="426">
                  <c:v>-5.0547276096531712</c:v>
                </c:pt>
                <c:pt idx="427">
                  <c:v>-5.0650334916442796</c:v>
                </c:pt>
                <c:pt idx="428">
                  <c:v>-5.0753393834838487</c:v>
                </c:pt>
                <c:pt idx="429">
                  <c:v>-5.0856452851716227</c:v>
                </c:pt>
                <c:pt idx="430">
                  <c:v>-5.0959511967073459</c:v>
                </c:pt>
                <c:pt idx="431">
                  <c:v>-5.1062571180907623</c:v>
                </c:pt>
                <c:pt idx="432">
                  <c:v>-5.1165630493216163</c:v>
                </c:pt>
                <c:pt idx="433">
                  <c:v>-5.1268689903996529</c:v>
                </c:pt>
                <c:pt idx="434">
                  <c:v>-5.1371749413246164</c:v>
                </c:pt>
                <c:pt idx="435">
                  <c:v>-5.14748090209625</c:v>
                </c:pt>
                <c:pt idx="436">
                  <c:v>-5.1577868727142988</c:v>
                </c:pt>
                <c:pt idx="437">
                  <c:v>-5.1680928531785071</c:v>
                </c:pt>
                <c:pt idx="438">
                  <c:v>-5.178398843488619</c:v>
                </c:pt>
                <c:pt idx="439">
                  <c:v>-5.1887048436443788</c:v>
                </c:pt>
                <c:pt idx="440">
                  <c:v>-5.1990108536455306</c:v>
                </c:pt>
                <c:pt idx="441">
                  <c:v>-5.2093168734918196</c:v>
                </c:pt>
                <c:pt idx="442">
                  <c:v>-5.219622903182989</c:v>
                </c:pt>
                <c:pt idx="443">
                  <c:v>-5.2299289427187841</c:v>
                </c:pt>
                <c:pt idx="444">
                  <c:v>-5.2402349920989488</c:v>
                </c:pt>
                <c:pt idx="445">
                  <c:v>-5.2505410513232276</c:v>
                </c:pt>
                <c:pt idx="446">
                  <c:v>-5.2608471203913645</c:v>
                </c:pt>
                <c:pt idx="447">
                  <c:v>-5.2711531993031047</c:v>
                </c:pt>
                <c:pt idx="448">
                  <c:v>-5.2814592880581914</c:v>
                </c:pt>
                <c:pt idx="449">
                  <c:v>-5.2917653866563699</c:v>
                </c:pt>
                <c:pt idx="450">
                  <c:v>-5.3020714950973842</c:v>
                </c:pt>
                <c:pt idx="451">
                  <c:v>-5.3123776133809786</c:v>
                </c:pt>
                <c:pt idx="452">
                  <c:v>-5.3226837415068973</c:v>
                </c:pt>
                <c:pt idx="453">
                  <c:v>-5.3329898794748845</c:v>
                </c:pt>
                <c:pt idx="454">
                  <c:v>-5.3432960272846852</c:v>
                </c:pt>
                <c:pt idx="455">
                  <c:v>-5.3536021849360438</c:v>
                </c:pt>
                <c:pt idx="456">
                  <c:v>-5.3639083524287043</c:v>
                </c:pt>
                <c:pt idx="457">
                  <c:v>-5.3742145297624111</c:v>
                </c:pt>
                <c:pt idx="458">
                  <c:v>-5.3845207169369083</c:v>
                </c:pt>
                <c:pt idx="459">
                  <c:v>-5.3948269139519409</c:v>
                </c:pt>
                <c:pt idx="460">
                  <c:v>-5.4051331208072533</c:v>
                </c:pt>
                <c:pt idx="461">
                  <c:v>-5.4154393375025895</c:v>
                </c:pt>
                <c:pt idx="462">
                  <c:v>-5.4257455640376939</c:v>
                </c:pt>
                <c:pt idx="463">
                  <c:v>-5.4360518004123115</c:v>
                </c:pt>
                <c:pt idx="464">
                  <c:v>-5.4463580466261856</c:v>
                </c:pt>
                <c:pt idx="465">
                  <c:v>-5.4566643026790613</c:v>
                </c:pt>
                <c:pt idx="466">
                  <c:v>-5.4669705685706838</c:v>
                </c:pt>
                <c:pt idx="467">
                  <c:v>-5.4772768443007962</c:v>
                </c:pt>
                <c:pt idx="468">
                  <c:v>-5.4875831298691438</c:v>
                </c:pt>
                <c:pt idx="469">
                  <c:v>-5.4978894252754706</c:v>
                </c:pt>
                <c:pt idx="470">
                  <c:v>-5.508195730519521</c:v>
                </c:pt>
                <c:pt idx="471">
                  <c:v>-5.5185020456010392</c:v>
                </c:pt>
                <c:pt idx="472">
                  <c:v>-5.5288083705197701</c:v>
                </c:pt>
                <c:pt idx="473">
                  <c:v>-5.5391147052754581</c:v>
                </c:pt>
                <c:pt idx="474">
                  <c:v>-5.5494210498678482</c:v>
                </c:pt>
                <c:pt idx="475">
                  <c:v>-5.5597274042966838</c:v>
                </c:pt>
                <c:pt idx="476">
                  <c:v>-5.5700337685617098</c:v>
                </c:pt>
                <c:pt idx="477">
                  <c:v>-5.5803401426626706</c:v>
                </c:pt>
                <c:pt idx="478">
                  <c:v>-5.5906465265993104</c:v>
                </c:pt>
                <c:pt idx="479">
                  <c:v>-5.6009529203713742</c:v>
                </c:pt>
                <c:pt idx="480">
                  <c:v>-5.6112593239786062</c:v>
                </c:pt>
                <c:pt idx="481">
                  <c:v>-5.6215657374207515</c:v>
                </c:pt>
                <c:pt idx="482">
                  <c:v>-5.6318721606975535</c:v>
                </c:pt>
                <c:pt idx="483">
                  <c:v>-5.6421785938087572</c:v>
                </c:pt>
                <c:pt idx="484">
                  <c:v>-5.6524850367541069</c:v>
                </c:pt>
                <c:pt idx="485">
                  <c:v>-5.6627914895333475</c:v>
                </c:pt>
                <c:pt idx="486">
                  <c:v>-5.6730979521462235</c:v>
                </c:pt>
                <c:pt idx="487">
                  <c:v>-5.6834044245924789</c:v>
                </c:pt>
                <c:pt idx="488">
                  <c:v>-5.6937109068718579</c:v>
                </c:pt>
                <c:pt idx="489">
                  <c:v>-5.7040173989841056</c:v>
                </c:pt>
                <c:pt idx="490">
                  <c:v>-5.7143239009289672</c:v>
                </c:pt>
                <c:pt idx="491">
                  <c:v>-5.724630412706186</c:v>
                </c:pt>
                <c:pt idx="492">
                  <c:v>-5.734936934315507</c:v>
                </c:pt>
                <c:pt idx="493">
                  <c:v>-5.7452434657566744</c:v>
                </c:pt>
                <c:pt idx="494">
                  <c:v>-5.7555500070294334</c:v>
                </c:pt>
                <c:pt idx="495">
                  <c:v>-5.7658565581335282</c:v>
                </c:pt>
                <c:pt idx="496">
                  <c:v>-5.7761631190687028</c:v>
                </c:pt>
                <c:pt idx="497">
                  <c:v>-5.7864696898347026</c:v>
                </c:pt>
                <c:pt idx="498">
                  <c:v>-5.7967762704312715</c:v>
                </c:pt>
                <c:pt idx="499">
                  <c:v>-5.8070828608581539</c:v>
                </c:pt>
                <c:pt idx="500">
                  <c:v>-5.8173894611150949</c:v>
                </c:pt>
                <c:pt idx="501">
                  <c:v>-5.8276960712018386</c:v>
                </c:pt>
                <c:pt idx="502">
                  <c:v>-5.8380026911181302</c:v>
                </c:pt>
                <c:pt idx="503">
                  <c:v>-5.8483093208637138</c:v>
                </c:pt>
                <c:pt idx="504">
                  <c:v>-5.8586159604383337</c:v>
                </c:pt>
                <c:pt idx="505">
                  <c:v>-5.8689226098417349</c:v>
                </c:pt>
                <c:pt idx="506">
                  <c:v>-5.8792292690736616</c:v>
                </c:pt>
                <c:pt idx="507">
                  <c:v>-5.889535938133859</c:v>
                </c:pt>
                <c:pt idx="508">
                  <c:v>-5.8998426170220712</c:v>
                </c:pt>
                <c:pt idx="509">
                  <c:v>-5.9101493057380425</c:v>
                </c:pt>
                <c:pt idx="510">
                  <c:v>-5.920456004281518</c:v>
                </c:pt>
                <c:pt idx="511">
                  <c:v>-5.9307627126522418</c:v>
                </c:pt>
                <c:pt idx="512">
                  <c:v>-5.941069430849959</c:v>
                </c:pt>
                <c:pt idx="513">
                  <c:v>-5.9513761588744138</c:v>
                </c:pt>
                <c:pt idx="514">
                  <c:v>-5.9616828967253515</c:v>
                </c:pt>
                <c:pt idx="515">
                  <c:v>-5.971989644402516</c:v>
                </c:pt>
                <c:pt idx="516">
                  <c:v>-5.9822964019056517</c:v>
                </c:pt>
                <c:pt idx="517">
                  <c:v>-5.9926031692345036</c:v>
                </c:pt>
                <c:pt idx="518">
                  <c:v>-6.002909946388816</c:v>
                </c:pt>
                <c:pt idx="519">
                  <c:v>-6.013216733368334</c:v>
                </c:pt>
                <c:pt idx="520">
                  <c:v>-6.0235235301728016</c:v>
                </c:pt>
                <c:pt idx="521">
                  <c:v>-6.0338303368019641</c:v>
                </c:pt>
                <c:pt idx="522">
                  <c:v>-6.0441371532555657</c:v>
                </c:pt>
                <c:pt idx="523">
                  <c:v>-6.0544439795333513</c:v>
                </c:pt>
                <c:pt idx="524">
                  <c:v>-6.0647508156350654</c:v>
                </c:pt>
                <c:pt idx="525">
                  <c:v>-6.0750576615604528</c:v>
                </c:pt>
                <c:pt idx="526">
                  <c:v>-6.0853645173092579</c:v>
                </c:pt>
                <c:pt idx="527">
                  <c:v>-6.0956713828812257</c:v>
                </c:pt>
                <c:pt idx="528">
                  <c:v>-6.1059782582761004</c:v>
                </c:pt>
                <c:pt idx="529">
                  <c:v>-6.1162851434936263</c:v>
                </c:pt>
                <c:pt idx="530">
                  <c:v>-6.1265920385335484</c:v>
                </c:pt>
                <c:pt idx="531">
                  <c:v>-6.1368989433956118</c:v>
                </c:pt>
                <c:pt idx="532">
                  <c:v>-6.1472058580795608</c:v>
                </c:pt>
                <c:pt idx="533">
                  <c:v>-6.1575127825851403</c:v>
                </c:pt>
                <c:pt idx="534">
                  <c:v>-6.1678197169120947</c:v>
                </c:pt>
                <c:pt idx="535">
                  <c:v>-6.1781266610601691</c:v>
                </c:pt>
                <c:pt idx="536">
                  <c:v>-6.1884336150291075</c:v>
                </c:pt>
                <c:pt idx="537">
                  <c:v>-6.1987405788186543</c:v>
                </c:pt>
                <c:pt idx="538">
                  <c:v>-6.2090475524285553</c:v>
                </c:pt>
                <c:pt idx="539">
                  <c:v>-6.2193545358585549</c:v>
                </c:pt>
                <c:pt idx="540">
                  <c:v>-6.2296615291083972</c:v>
                </c:pt>
                <c:pt idx="541">
                  <c:v>-6.2399685321778273</c:v>
                </c:pt>
                <c:pt idx="542">
                  <c:v>-6.2502755450665894</c:v>
                </c:pt>
                <c:pt idx="543">
                  <c:v>-6.2605825677744287</c:v>
                </c:pt>
                <c:pt idx="544">
                  <c:v>-6.2708896003010901</c:v>
                </c:pt>
                <c:pt idx="545">
                  <c:v>-6.2811966426463179</c:v>
                </c:pt>
                <c:pt idx="546">
                  <c:v>-6.2915036948098573</c:v>
                </c:pt>
                <c:pt idx="547">
                  <c:v>-6.3018107567914523</c:v>
                </c:pt>
                <c:pt idx="548">
                  <c:v>-6.3121178285908481</c:v>
                </c:pt>
                <c:pt idx="549">
                  <c:v>-6.322424910207789</c:v>
                </c:pt>
                <c:pt idx="550">
                  <c:v>-6.3327320016420199</c:v>
                </c:pt>
                <c:pt idx="551">
                  <c:v>-6.343039102893286</c:v>
                </c:pt>
                <c:pt idx="552">
                  <c:v>-6.3533462139613315</c:v>
                </c:pt>
                <c:pt idx="553">
                  <c:v>-6.3636533348459015</c:v>
                </c:pt>
                <c:pt idx="554">
                  <c:v>-6.3739604655467401</c:v>
                </c:pt>
                <c:pt idx="555">
                  <c:v>-6.3842676060635926</c:v>
                </c:pt>
                <c:pt idx="556">
                  <c:v>-6.394574756396203</c:v>
                </c:pt>
                <c:pt idx="557">
                  <c:v>-6.4048819165443174</c:v>
                </c:pt>
                <c:pt idx="558">
                  <c:v>-6.4151890865076791</c:v>
                </c:pt>
                <c:pt idx="559">
                  <c:v>-6.425496266286034</c:v>
                </c:pt>
                <c:pt idx="560">
                  <c:v>-6.4358034558791264</c:v>
                </c:pt>
                <c:pt idx="561">
                  <c:v>-6.4461106552867014</c:v>
                </c:pt>
                <c:pt idx="562">
                  <c:v>-6.4564178645085031</c:v>
                </c:pt>
                <c:pt idx="563">
                  <c:v>-6.4667250835442767</c:v>
                </c:pt>
                <c:pt idx="564">
                  <c:v>-6.4770323123937672</c:v>
                </c:pt>
                <c:pt idx="565">
                  <c:v>-6.4873395510567189</c:v>
                </c:pt>
                <c:pt idx="566">
                  <c:v>-6.4976467995328768</c:v>
                </c:pt>
                <c:pt idx="567">
                  <c:v>-6.5079540578219852</c:v>
                </c:pt>
                <c:pt idx="568">
                  <c:v>-6.5182613259237892</c:v>
                </c:pt>
                <c:pt idx="569">
                  <c:v>-6.5285686038380337</c:v>
                </c:pt>
                <c:pt idx="570">
                  <c:v>-6.538875891564464</c:v>
                </c:pt>
                <c:pt idx="571">
                  <c:v>-6.5491831891028243</c:v>
                </c:pt>
                <c:pt idx="572">
                  <c:v>-6.5594904964528595</c:v>
                </c:pt>
                <c:pt idx="573">
                  <c:v>-6.569797813614314</c:v>
                </c:pt>
                <c:pt idx="574">
                  <c:v>-6.5801051405869337</c:v>
                </c:pt>
                <c:pt idx="575">
                  <c:v>-6.5904124773704629</c:v>
                </c:pt>
                <c:pt idx="576">
                  <c:v>-6.6007198239646456</c:v>
                </c:pt>
                <c:pt idx="577">
                  <c:v>-6.6110271803692271</c:v>
                </c:pt>
                <c:pt idx="578">
                  <c:v>-6.6213345465839524</c:v>
                </c:pt>
                <c:pt idx="579">
                  <c:v>-6.6316419226085666</c:v>
                </c:pt>
                <c:pt idx="580">
                  <c:v>-6.6419493084428147</c:v>
                </c:pt>
                <c:pt idx="581">
                  <c:v>-6.6522567040864411</c:v>
                </c:pt>
                <c:pt idx="582">
                  <c:v>-6.6625641095391908</c:v>
                </c:pt>
                <c:pt idx="583">
                  <c:v>-6.6728715248008079</c:v>
                </c:pt>
                <c:pt idx="584">
                  <c:v>-6.6831789498710377</c:v>
                </c:pt>
                <c:pt idx="585">
                  <c:v>-6.6934863847496251</c:v>
                </c:pt>
                <c:pt idx="586">
                  <c:v>-6.7037938294363153</c:v>
                </c:pt>
                <c:pt idx="587">
                  <c:v>-6.7141012839308534</c:v>
                </c:pt>
                <c:pt idx="588">
                  <c:v>-6.7244087482329835</c:v>
                </c:pt>
                <c:pt idx="589">
                  <c:v>-6.7347162223424508</c:v>
                </c:pt>
                <c:pt idx="590">
                  <c:v>-6.7450237062589995</c:v>
                </c:pt>
                <c:pt idx="591">
                  <c:v>-6.7553311999823755</c:v>
                </c:pt>
                <c:pt idx="592">
                  <c:v>-6.7656387035123231</c:v>
                </c:pt>
                <c:pt idx="593">
                  <c:v>-6.7759462168485873</c:v>
                </c:pt>
                <c:pt idx="594">
                  <c:v>-6.7862537399909133</c:v>
                </c:pt>
                <c:pt idx="595">
                  <c:v>-6.7965612729390452</c:v>
                </c:pt>
                <c:pt idx="596">
                  <c:v>-6.8068688156927282</c:v>
                </c:pt>
                <c:pt idx="597">
                  <c:v>-6.8171763682517081</c:v>
                </c:pt>
                <c:pt idx="598">
                  <c:v>-6.8274839306157284</c:v>
                </c:pt>
                <c:pt idx="599">
                  <c:v>-6.8377915027845351</c:v>
                </c:pt>
                <c:pt idx="600">
                  <c:v>-6.8480990847578722</c:v>
                </c:pt>
                <c:pt idx="601">
                  <c:v>-6.858406676535485</c:v>
                </c:pt>
                <c:pt idx="602">
                  <c:v>-6.8687142781171184</c:v>
                </c:pt>
                <c:pt idx="603">
                  <c:v>-6.8790218895025177</c:v>
                </c:pt>
                <c:pt idx="604">
                  <c:v>-6.8893295106914278</c:v>
                </c:pt>
                <c:pt idx="605">
                  <c:v>-6.8996371416835931</c:v>
                </c:pt>
                <c:pt idx="606">
                  <c:v>-6.9099447824787585</c:v>
                </c:pt>
                <c:pt idx="607">
                  <c:v>-6.9202524330766693</c:v>
                </c:pt>
                <c:pt idx="608">
                  <c:v>-6.9305600934770704</c:v>
                </c:pt>
                <c:pt idx="609">
                  <c:v>-6.9408677636797069</c:v>
                </c:pt>
                <c:pt idx="610">
                  <c:v>-6.9511754436843232</c:v>
                </c:pt>
                <c:pt idx="611">
                  <c:v>-6.9614831334906651</c:v>
                </c:pt>
                <c:pt idx="612">
                  <c:v>-6.9717908330984768</c:v>
                </c:pt>
                <c:pt idx="613">
                  <c:v>-6.9820985425075035</c:v>
                </c:pt>
                <c:pt idx="614">
                  <c:v>-6.9924062617174902</c:v>
                </c:pt>
                <c:pt idx="615">
                  <c:v>-7.0027139907281821</c:v>
                </c:pt>
                <c:pt idx="616">
                  <c:v>-7.0130217295393233</c:v>
                </c:pt>
                <c:pt idx="617">
                  <c:v>-7.023329478150659</c:v>
                </c:pt>
                <c:pt idx="618">
                  <c:v>-7.0336372365619351</c:v>
                </c:pt>
                <c:pt idx="619">
                  <c:v>-7.0439450047728958</c:v>
                </c:pt>
                <c:pt idx="620">
                  <c:v>-7.0542527827832862</c:v>
                </c:pt>
                <c:pt idx="621">
                  <c:v>-7.0645605705928514</c:v>
                </c:pt>
                <c:pt idx="622">
                  <c:v>-7.0748683682013365</c:v>
                </c:pt>
                <c:pt idx="623">
                  <c:v>-7.0851761756084857</c:v>
                </c:pt>
                <c:pt idx="624">
                  <c:v>-7.095483992814045</c:v>
                </c:pt>
                <c:pt idx="625">
                  <c:v>-7.1057918198177585</c:v>
                </c:pt>
                <c:pt idx="626">
                  <c:v>-7.1160996566193715</c:v>
                </c:pt>
                <c:pt idx="627">
                  <c:v>-7.1264075032186298</c:v>
                </c:pt>
                <c:pt idx="628">
                  <c:v>-7.1367153596152777</c:v>
                </c:pt>
                <c:pt idx="629">
                  <c:v>-7.1470232258090602</c:v>
                </c:pt>
                <c:pt idx="630">
                  <c:v>-7.1573311017997225</c:v>
                </c:pt>
                <c:pt idx="631">
                  <c:v>-7.1676389875870097</c:v>
                </c:pt>
                <c:pt idx="632">
                  <c:v>-7.1779468831706659</c:v>
                </c:pt>
                <c:pt idx="633">
                  <c:v>-7.1882547885504371</c:v>
                </c:pt>
                <c:pt idx="634">
                  <c:v>-7.1985627037260684</c:v>
                </c:pt>
                <c:pt idx="635">
                  <c:v>-7.2088706286973041</c:v>
                </c:pt>
                <c:pt idx="636">
                  <c:v>-7.2191785634638901</c:v>
                </c:pt>
                <c:pt idx="637">
                  <c:v>-7.2294865080255706</c:v>
                </c:pt>
                <c:pt idx="638">
                  <c:v>-7.2397944623820916</c:v>
                </c:pt>
                <c:pt idx="639">
                  <c:v>-7.2501024265331973</c:v>
                </c:pt>
                <c:pt idx="640">
                  <c:v>-7.2604104004786327</c:v>
                </c:pt>
                <c:pt idx="641">
                  <c:v>-7.2707183842181431</c:v>
                </c:pt>
                <c:pt idx="642">
                  <c:v>-7.2810263777514734</c:v>
                </c:pt>
                <c:pt idx="643">
                  <c:v>-7.2913343810783697</c:v>
                </c:pt>
                <c:pt idx="644">
                  <c:v>-7.3016423941985762</c:v>
                </c:pt>
                <c:pt idx="645">
                  <c:v>-7.3119504171118379</c:v>
                </c:pt>
                <c:pt idx="646">
                  <c:v>-7.3222584498179</c:v>
                </c:pt>
                <c:pt idx="647">
                  <c:v>-7.3325664923165075</c:v>
                </c:pt>
                <c:pt idx="648">
                  <c:v>-7.3428745446074055</c:v>
                </c:pt>
                <c:pt idx="649">
                  <c:v>-7.3531826066903392</c:v>
                </c:pt>
                <c:pt idx="650">
                  <c:v>-7.3634906785650536</c:v>
                </c:pt>
                <c:pt idx="651">
                  <c:v>-7.3737987602312938</c:v>
                </c:pt>
                <c:pt idx="652">
                  <c:v>-7.3841068516888049</c:v>
                </c:pt>
                <c:pt idx="653">
                  <c:v>-7.394414952937332</c:v>
                </c:pt>
                <c:pt idx="654">
                  <c:v>-7.4047230639766202</c:v>
                </c:pt>
                <c:pt idx="655">
                  <c:v>-7.4150311848064145</c:v>
                </c:pt>
                <c:pt idx="656">
                  <c:v>-7.4253393154264602</c:v>
                </c:pt>
                <c:pt idx="657">
                  <c:v>-7.4356474558365022</c:v>
                </c:pt>
                <c:pt idx="658">
                  <c:v>-7.4459556060362857</c:v>
                </c:pt>
                <c:pt idx="659">
                  <c:v>-7.4562637660255557</c:v>
                </c:pt>
                <c:pt idx="660">
                  <c:v>-7.4665719358040574</c:v>
                </c:pt>
                <c:pt idx="661">
                  <c:v>-7.4768801153715367</c:v>
                </c:pt>
                <c:pt idx="662">
                  <c:v>-7.4871883047277379</c:v>
                </c:pt>
                <c:pt idx="663">
                  <c:v>-7.497496503872406</c:v>
                </c:pt>
                <c:pt idx="664">
                  <c:v>-7.5078047128052861</c:v>
                </c:pt>
                <c:pt idx="665">
                  <c:v>-7.5181129315261241</c:v>
                </c:pt>
                <c:pt idx="666">
                  <c:v>-7.5284211600346644</c:v>
                </c:pt>
                <c:pt idx="667">
                  <c:v>-7.5387293983306529</c:v>
                </c:pt>
                <c:pt idx="668">
                  <c:v>-7.5490376464138338</c:v>
                </c:pt>
                <c:pt idx="669">
                  <c:v>-7.559345904283953</c:v>
                </c:pt>
                <c:pt idx="670">
                  <c:v>-7.5696541719407557</c:v>
                </c:pt>
                <c:pt idx="671">
                  <c:v>-7.5799624493839861</c:v>
                </c:pt>
                <c:pt idx="672">
                  <c:v>-7.5902707366133901</c:v>
                </c:pt>
                <c:pt idx="673">
                  <c:v>-7.6005790336287129</c:v>
                </c:pt>
                <c:pt idx="674">
                  <c:v>-7.6108873404296995</c:v>
                </c:pt>
                <c:pt idx="675">
                  <c:v>-7.621195657016095</c:v>
                </c:pt>
                <c:pt idx="676">
                  <c:v>-7.6315039833876455</c:v>
                </c:pt>
                <c:pt idx="677">
                  <c:v>-7.641812319544095</c:v>
                </c:pt>
                <c:pt idx="678">
                  <c:v>-7.6521206654851888</c:v>
                </c:pt>
                <c:pt idx="679">
                  <c:v>-7.6624290212106727</c:v>
                </c:pt>
                <c:pt idx="680">
                  <c:v>-7.6727373867202919</c:v>
                </c:pt>
                <c:pt idx="681">
                  <c:v>-7.6830457620137906</c:v>
                </c:pt>
                <c:pt idx="682">
                  <c:v>-7.6933541470909148</c:v>
                </c:pt>
                <c:pt idx="683">
                  <c:v>-7.7036625419514095</c:v>
                </c:pt>
                <c:pt idx="684">
                  <c:v>-7.7139709465950208</c:v>
                </c:pt>
                <c:pt idx="685">
                  <c:v>-7.7242793610214928</c:v>
                </c:pt>
                <c:pt idx="686">
                  <c:v>-7.7345877852305707</c:v>
                </c:pt>
                <c:pt idx="687">
                  <c:v>-7.7448962192220003</c:v>
                </c:pt>
                <c:pt idx="688">
                  <c:v>-7.7552046629955269</c:v>
                </c:pt>
                <c:pt idx="689">
                  <c:v>-7.7655131165508955</c:v>
                </c:pt>
                <c:pt idx="690">
                  <c:v>-7.7758215798878512</c:v>
                </c:pt>
                <c:pt idx="691">
                  <c:v>-7.786130053006139</c:v>
                </c:pt>
                <c:pt idx="692">
                  <c:v>-7.7964385359055042</c:v>
                </c:pt>
                <c:pt idx="693">
                  <c:v>-7.8067470285856926</c:v>
                </c:pt>
                <c:pt idx="694">
                  <c:v>-7.8170555310464485</c:v>
                </c:pt>
                <c:pt idx="695">
                  <c:v>-7.8273640432875178</c:v>
                </c:pt>
                <c:pt idx="696">
                  <c:v>-7.8376725653086456</c:v>
                </c:pt>
                <c:pt idx="697">
                  <c:v>-7.847981097109578</c:v>
                </c:pt>
                <c:pt idx="698">
                  <c:v>-7.8582896386900591</c:v>
                </c:pt>
                <c:pt idx="699">
                  <c:v>-7.868598190049835</c:v>
                </c:pt>
                <c:pt idx="700">
                  <c:v>-7.8789067511886506</c:v>
                </c:pt>
                <c:pt idx="701">
                  <c:v>-7.8892153221062511</c:v>
                </c:pt>
                <c:pt idx="702">
                  <c:v>-7.8995239028023816</c:v>
                </c:pt>
                <c:pt idx="703">
                  <c:v>-7.9098324932767872</c:v>
                </c:pt>
                <c:pt idx="704">
                  <c:v>-7.9201410935292138</c:v>
                </c:pt>
                <c:pt idx="705">
                  <c:v>-7.9304497035594066</c:v>
                </c:pt>
                <c:pt idx="706">
                  <c:v>-7.9407583233671106</c:v>
                </c:pt>
                <c:pt idx="707">
                  <c:v>-7.951066952952071</c:v>
                </c:pt>
                <c:pt idx="708">
                  <c:v>-7.9613755923140337</c:v>
                </c:pt>
                <c:pt idx="709">
                  <c:v>-7.9716842414527429</c:v>
                </c:pt>
                <c:pt idx="710">
                  <c:v>-7.9819929003679446</c:v>
                </c:pt>
                <c:pt idx="711">
                  <c:v>-7.9923015690593848</c:v>
                </c:pt>
                <c:pt idx="712">
                  <c:v>-8.0026102475268086</c:v>
                </c:pt>
                <c:pt idx="713">
                  <c:v>-8.0129189357699602</c:v>
                </c:pt>
                <c:pt idx="714">
                  <c:v>-8.0232276337885846</c:v>
                </c:pt>
                <c:pt idx="715">
                  <c:v>-8.0335363415824297</c:v>
                </c:pt>
                <c:pt idx="716">
                  <c:v>-8.0438450591512378</c:v>
                </c:pt>
                <c:pt idx="717">
                  <c:v>-8.0541537864947568</c:v>
                </c:pt>
                <c:pt idx="718">
                  <c:v>-8.0644625236127307</c:v>
                </c:pt>
                <c:pt idx="719">
                  <c:v>-8.074771270504904</c:v>
                </c:pt>
                <c:pt idx="720">
                  <c:v>-8.0850800271710241</c:v>
                </c:pt>
                <c:pt idx="721">
                  <c:v>-8.0953887936108355</c:v>
                </c:pt>
                <c:pt idx="722">
                  <c:v>-8.1056975698240823</c:v>
                </c:pt>
                <c:pt idx="723">
                  <c:v>-8.1160063558105122</c:v>
                </c:pt>
                <c:pt idx="724">
                  <c:v>-8.1263151515698677</c:v>
                </c:pt>
                <c:pt idx="725">
                  <c:v>-8.1366239571018966</c:v>
                </c:pt>
                <c:pt idx="726">
                  <c:v>-8.1469327724063429</c:v>
                </c:pt>
                <c:pt idx="727">
                  <c:v>-8.1572415974829529</c:v>
                </c:pt>
                <c:pt idx="728">
                  <c:v>-8.1675504323314705</c:v>
                </c:pt>
                <c:pt idx="729">
                  <c:v>-8.1778592769516436</c:v>
                </c:pt>
                <c:pt idx="730">
                  <c:v>-8.1881681313432146</c:v>
                </c:pt>
                <c:pt idx="731">
                  <c:v>-8.1984769955059313</c:v>
                </c:pt>
                <c:pt idx="732">
                  <c:v>-8.2087858694395379</c:v>
                </c:pt>
                <c:pt idx="733">
                  <c:v>-8.2190947531437804</c:v>
                </c:pt>
                <c:pt idx="734">
                  <c:v>-8.2294036466184028</c:v>
                </c:pt>
                <c:pt idx="735">
                  <c:v>-8.2397125498631514</c:v>
                </c:pt>
                <c:pt idx="736">
                  <c:v>-8.2500214628777719</c:v>
                </c:pt>
                <c:pt idx="737">
                  <c:v>-8.2603303856620105</c:v>
                </c:pt>
                <c:pt idx="738">
                  <c:v>-8.2706393182156113</c:v>
                </c:pt>
                <c:pt idx="739">
                  <c:v>-8.2809482605383202</c:v>
                </c:pt>
                <c:pt idx="740">
                  <c:v>-8.2912572126298816</c:v>
                </c:pt>
                <c:pt idx="741">
                  <c:v>-8.3015661744900413</c:v>
                </c:pt>
                <c:pt idx="742">
                  <c:v>-8.3118751461185454</c:v>
                </c:pt>
                <c:pt idx="743">
                  <c:v>-8.3221841275151398</c:v>
                </c:pt>
                <c:pt idx="744">
                  <c:v>-8.3324931186795688</c:v>
                </c:pt>
                <c:pt idx="745">
                  <c:v>-8.3428021196115782</c:v>
                </c:pt>
                <c:pt idx="746">
                  <c:v>-8.3531111303109142</c:v>
                </c:pt>
                <c:pt idx="747">
                  <c:v>-8.3634201507773209</c:v>
                </c:pt>
                <c:pt idx="748">
                  <c:v>-8.3737291810105443</c:v>
                </c:pt>
                <c:pt idx="749">
                  <c:v>-8.3840382210103304</c:v>
                </c:pt>
                <c:pt idx="750">
                  <c:v>-8.3943472707764233</c:v>
                </c:pt>
                <c:pt idx="751">
                  <c:v>-8.4046563303085691</c:v>
                </c:pt>
                <c:pt idx="752">
                  <c:v>-8.4149653996065137</c:v>
                </c:pt>
                <c:pt idx="753">
                  <c:v>-8.4252744786700031</c:v>
                </c:pt>
                <c:pt idx="754">
                  <c:v>-8.4355835674987816</c:v>
                </c:pt>
                <c:pt idx="755">
                  <c:v>-8.445892666092595</c:v>
                </c:pt>
                <c:pt idx="756">
                  <c:v>-8.4562017744511895</c:v>
                </c:pt>
                <c:pt idx="757">
                  <c:v>-8.4665108925743091</c:v>
                </c:pt>
                <c:pt idx="758">
                  <c:v>-8.4768200204616999</c:v>
                </c:pt>
                <c:pt idx="759">
                  <c:v>-8.4871291581131079</c:v>
                </c:pt>
                <c:pt idx="760">
                  <c:v>-8.4974383055282772</c:v>
                </c:pt>
                <c:pt idx="761">
                  <c:v>-8.5077474627069556</c:v>
                </c:pt>
                <c:pt idx="762">
                  <c:v>-8.5180566296488873</c:v>
                </c:pt>
                <c:pt idx="763">
                  <c:v>-8.5283658063538166</c:v>
                </c:pt>
                <c:pt idx="764">
                  <c:v>-8.5386749928214911</c:v>
                </c:pt>
                <c:pt idx="765">
                  <c:v>-8.5489841890516551</c:v>
                </c:pt>
                <c:pt idx="766">
                  <c:v>-8.5592933950440546</c:v>
                </c:pt>
                <c:pt idx="767">
                  <c:v>-8.5696026107984355</c:v>
                </c:pt>
                <c:pt idx="768">
                  <c:v>-8.5799118363145421</c:v>
                </c:pt>
                <c:pt idx="769">
                  <c:v>-8.5902210715921203</c:v>
                </c:pt>
                <c:pt idx="770">
                  <c:v>-8.6005303166309162</c:v>
                </c:pt>
                <c:pt idx="771">
                  <c:v>-8.6108395714306756</c:v>
                </c:pt>
                <c:pt idx="772">
                  <c:v>-8.6211488359911428</c:v>
                </c:pt>
                <c:pt idx="773">
                  <c:v>-8.6314581103120638</c:v>
                </c:pt>
                <c:pt idx="774">
                  <c:v>-8.6417673943931845</c:v>
                </c:pt>
                <c:pt idx="775">
                  <c:v>-8.6520766882342492</c:v>
                </c:pt>
                <c:pt idx="776">
                  <c:v>-8.6623859918350057</c:v>
                </c:pt>
                <c:pt idx="777">
                  <c:v>-8.672695305195198</c:v>
                </c:pt>
                <c:pt idx="778">
                  <c:v>-8.6830046283145723</c:v>
                </c:pt>
                <c:pt idx="779">
                  <c:v>-8.6933139611928727</c:v>
                </c:pt>
                <c:pt idx="780">
                  <c:v>-8.7036233038298469</c:v>
                </c:pt>
                <c:pt idx="781">
                  <c:v>-8.7139326562252393</c:v>
                </c:pt>
                <c:pt idx="782">
                  <c:v>-8.7242420183787956</c:v>
                </c:pt>
                <c:pt idx="783">
                  <c:v>-8.7345513902902603</c:v>
                </c:pt>
                <c:pt idx="784">
                  <c:v>-8.7448607719593809</c:v>
                </c:pt>
                <c:pt idx="785">
                  <c:v>-8.7551701633859018</c:v>
                </c:pt>
                <c:pt idx="786">
                  <c:v>-8.7654795645695689</c:v>
                </c:pt>
                <c:pt idx="787">
                  <c:v>-8.7757889755101282</c:v>
                </c:pt>
                <c:pt idx="788">
                  <c:v>-8.7860983962073238</c:v>
                </c:pt>
                <c:pt idx="789">
                  <c:v>-8.7964078266609036</c:v>
                </c:pt>
                <c:pt idx="790">
                  <c:v>-8.8067172668706117</c:v>
                </c:pt>
                <c:pt idx="791">
                  <c:v>-8.8170267168361942</c:v>
                </c:pt>
                <c:pt idx="792">
                  <c:v>-8.8273361765573952</c:v>
                </c:pt>
                <c:pt idx="793">
                  <c:v>-8.8376456460339625</c:v>
                </c:pt>
                <c:pt idx="794">
                  <c:v>-8.8479551252656403</c:v>
                </c:pt>
                <c:pt idx="795">
                  <c:v>-8.8582646142521746</c:v>
                </c:pt>
                <c:pt idx="796">
                  <c:v>-8.8685741129933113</c:v>
                </c:pt>
                <c:pt idx="797">
                  <c:v>-8.8788836214887965</c:v>
                </c:pt>
                <c:pt idx="798">
                  <c:v>-8.8891931397383743</c:v>
                </c:pt>
                <c:pt idx="799">
                  <c:v>-8.8995026677417908</c:v>
                </c:pt>
                <c:pt idx="800">
                  <c:v>-8.9098122054987918</c:v>
                </c:pt>
                <c:pt idx="801">
                  <c:v>-8.9201217530091235</c:v>
                </c:pt>
                <c:pt idx="802">
                  <c:v>-8.9304313102725317</c:v>
                </c:pt>
                <c:pt idx="803">
                  <c:v>-8.9407408772887607</c:v>
                </c:pt>
                <c:pt idx="804">
                  <c:v>-8.9510504540575582</c:v>
                </c:pt>
                <c:pt idx="805">
                  <c:v>-8.9613600405786684</c:v>
                </c:pt>
                <c:pt idx="806">
                  <c:v>-8.9716696368518374</c:v>
                </c:pt>
                <c:pt idx="807">
                  <c:v>-8.9819792428768093</c:v>
                </c:pt>
                <c:pt idx="808">
                  <c:v>-8.9922888586533318</c:v>
                </c:pt>
                <c:pt idx="809">
                  <c:v>-9.0025984841811493</c:v>
                </c:pt>
                <c:pt idx="810">
                  <c:v>-9.0129081194600076</c:v>
                </c:pt>
                <c:pt idx="811">
                  <c:v>-9.0232177644896527</c:v>
                </c:pt>
                <c:pt idx="812">
                  <c:v>-9.0335274192698307</c:v>
                </c:pt>
                <c:pt idx="813">
                  <c:v>-9.0438370838002875</c:v>
                </c:pt>
                <c:pt idx="814">
                  <c:v>-9.0541467580807673</c:v>
                </c:pt>
                <c:pt idx="815">
                  <c:v>-9.0644564421110179</c:v>
                </c:pt>
                <c:pt idx="816">
                  <c:v>-9.0747661358907834</c:v>
                </c:pt>
                <c:pt idx="817">
                  <c:v>-9.0850758394198099</c:v>
                </c:pt>
                <c:pt idx="818">
                  <c:v>-9.0953855526978433</c:v>
                </c:pt>
                <c:pt idx="819">
                  <c:v>-9.1056952757246279</c:v>
                </c:pt>
                <c:pt idx="820">
                  <c:v>-9.1160050084999114</c:v>
                </c:pt>
                <c:pt idx="821">
                  <c:v>-9.1263147510234379</c:v>
                </c:pt>
                <c:pt idx="822">
                  <c:v>-9.1366245032949536</c:v>
                </c:pt>
                <c:pt idx="823">
                  <c:v>-9.1469342653142043</c:v>
                </c:pt>
                <c:pt idx="824">
                  <c:v>-9.157244037080936</c:v>
                </c:pt>
                <c:pt idx="825">
                  <c:v>-9.1675538185948948</c:v>
                </c:pt>
                <c:pt idx="826">
                  <c:v>-9.1778636098558266</c:v>
                </c:pt>
                <c:pt idx="827">
                  <c:v>-9.1881734108634756</c:v>
                </c:pt>
                <c:pt idx="828">
                  <c:v>-9.1984832216175878</c:v>
                </c:pt>
                <c:pt idx="829">
                  <c:v>-9.2087930421179109</c:v>
                </c:pt>
                <c:pt idx="830">
                  <c:v>-9.2191028723641892</c:v>
                </c:pt>
                <c:pt idx="831">
                  <c:v>-9.2294127123561687</c:v>
                </c:pt>
                <c:pt idx="832">
                  <c:v>-9.2397225620935934</c:v>
                </c:pt>
                <c:pt idx="833">
                  <c:v>-9.2500324215762113</c:v>
                </c:pt>
                <c:pt idx="834">
                  <c:v>-9.2603422908037683</c:v>
                </c:pt>
                <c:pt idx="835">
                  <c:v>-9.2706521697760085</c:v>
                </c:pt>
                <c:pt idx="836">
                  <c:v>-9.280962058492678</c:v>
                </c:pt>
                <c:pt idx="837">
                  <c:v>-9.2912719569535227</c:v>
                </c:pt>
                <c:pt idx="838">
                  <c:v>-9.3015818651582887</c:v>
                </c:pt>
                <c:pt idx="839">
                  <c:v>-9.3118917831067218</c:v>
                </c:pt>
                <c:pt idx="840">
                  <c:v>-9.3222017107985682</c:v>
                </c:pt>
                <c:pt idx="841">
                  <c:v>-9.3325116482335737</c:v>
                </c:pt>
                <c:pt idx="842">
                  <c:v>-9.3428215954114826</c:v>
                </c:pt>
                <c:pt idx="843">
                  <c:v>-9.3531315523320426</c:v>
                </c:pt>
                <c:pt idx="844">
                  <c:v>-9.363441518994998</c:v>
                </c:pt>
                <c:pt idx="845">
                  <c:v>-9.3737514954000947</c:v>
                </c:pt>
                <c:pt idx="846">
                  <c:v>-9.3840614815470804</c:v>
                </c:pt>
                <c:pt idx="847">
                  <c:v>-9.3943714774356994</c:v>
                </c:pt>
                <c:pt idx="848">
                  <c:v>-9.4046814830656977</c:v>
                </c:pt>
                <c:pt idx="849">
                  <c:v>-9.4149914984368195</c:v>
                </c:pt>
                <c:pt idx="850">
                  <c:v>-9.4253015235488125</c:v>
                </c:pt>
                <c:pt idx="851">
                  <c:v>-9.4356115584014226</c:v>
                </c:pt>
                <c:pt idx="852">
                  <c:v>-9.4459216029943942</c:v>
                </c:pt>
                <c:pt idx="853">
                  <c:v>-9.4562316573274749</c:v>
                </c:pt>
                <c:pt idx="854">
                  <c:v>-9.4665417214004091</c:v>
                </c:pt>
                <c:pt idx="855">
                  <c:v>-9.4768517952129443</c:v>
                </c:pt>
                <c:pt idx="856">
                  <c:v>-9.4871618787648249</c:v>
                </c:pt>
                <c:pt idx="857">
                  <c:v>-9.4974719720557967</c:v>
                </c:pt>
                <c:pt idx="858">
                  <c:v>-9.5077820750856059</c:v>
                </c:pt>
                <c:pt idx="859">
                  <c:v>-9.5180921878539984</c:v>
                </c:pt>
                <c:pt idx="860">
                  <c:v>-9.5284023103607201</c:v>
                </c:pt>
                <c:pt idx="861">
                  <c:v>-9.538712442605517</c:v>
                </c:pt>
                <c:pt idx="862">
                  <c:v>-9.5490225845881334</c:v>
                </c:pt>
                <c:pt idx="863">
                  <c:v>-9.5593327363083169</c:v>
                </c:pt>
                <c:pt idx="864">
                  <c:v>-9.5696428977658137</c:v>
                </c:pt>
                <c:pt idx="865">
                  <c:v>-9.5799530689603678</c:v>
                </c:pt>
                <c:pt idx="866">
                  <c:v>-9.5902632498917271</c:v>
                </c:pt>
                <c:pt idx="867">
                  <c:v>-9.6005734405596357</c:v>
                </c:pt>
                <c:pt idx="868">
                  <c:v>-9.6108836409638414</c:v>
                </c:pt>
                <c:pt idx="869">
                  <c:v>-9.6211938511040884</c:v>
                </c:pt>
                <c:pt idx="870">
                  <c:v>-9.6315040709801227</c:v>
                </c:pt>
                <c:pt idx="871">
                  <c:v>-9.6418143005916903</c:v>
                </c:pt>
                <c:pt idx="872">
                  <c:v>-9.6521245399385389</c:v>
                </c:pt>
                <c:pt idx="873">
                  <c:v>-9.6624347890204128</c:v>
                </c:pt>
                <c:pt idx="874">
                  <c:v>-9.6727450478370578</c:v>
                </c:pt>
                <c:pt idx="875">
                  <c:v>-9.68305531638822</c:v>
                </c:pt>
                <c:pt idx="876">
                  <c:v>-9.6933655946736454</c:v>
                </c:pt>
                <c:pt idx="877">
                  <c:v>-9.70367588269308</c:v>
                </c:pt>
                <c:pt idx="878">
                  <c:v>-9.7139861804462697</c:v>
                </c:pt>
                <c:pt idx="879">
                  <c:v>-9.7242964879329588</c:v>
                </c:pt>
                <c:pt idx="880">
                  <c:v>-9.7346068051528949</c:v>
                </c:pt>
                <c:pt idx="881">
                  <c:v>-9.7449171321058241</c:v>
                </c:pt>
                <c:pt idx="882">
                  <c:v>-9.7552274687914924</c:v>
                </c:pt>
                <c:pt idx="883">
                  <c:v>-9.7655378152096457</c:v>
                </c:pt>
                <c:pt idx="884">
                  <c:v>-9.7758481713600283</c:v>
                </c:pt>
                <c:pt idx="885">
                  <c:v>-9.7861585372423878</c:v>
                </c:pt>
                <c:pt idx="886">
                  <c:v>-9.7964689128564704</c:v>
                </c:pt>
                <c:pt idx="887">
                  <c:v>-9.8067792982020201</c:v>
                </c:pt>
                <c:pt idx="888">
                  <c:v>-9.8170896932787848</c:v>
                </c:pt>
                <c:pt idx="889">
                  <c:v>-9.8274000980865086</c:v>
                </c:pt>
                <c:pt idx="890">
                  <c:v>-9.8377105126249393</c:v>
                </c:pt>
                <c:pt idx="891">
                  <c:v>-9.848020936893823</c:v>
                </c:pt>
                <c:pt idx="892">
                  <c:v>-9.8583313708929037</c:v>
                </c:pt>
                <c:pt idx="893">
                  <c:v>-9.8686418146219292</c:v>
                </c:pt>
                <c:pt idx="894">
                  <c:v>-9.8789522680806439</c:v>
                </c:pt>
                <c:pt idx="895">
                  <c:v>-9.8892627312687953</c:v>
                </c:pt>
                <c:pt idx="896">
                  <c:v>-9.8995732041861277</c:v>
                </c:pt>
                <c:pt idx="897">
                  <c:v>-9.909883686832389</c:v>
                </c:pt>
                <c:pt idx="898">
                  <c:v>-9.9201941792073232</c:v>
                </c:pt>
                <c:pt idx="899">
                  <c:v>-9.9305046813106781</c:v>
                </c:pt>
                <c:pt idx="900">
                  <c:v>-9.9408151931421997</c:v>
                </c:pt>
                <c:pt idx="901">
                  <c:v>-9.9511257147016323</c:v>
                </c:pt>
                <c:pt idx="902">
                  <c:v>-9.9614362459887236</c:v>
                </c:pt>
                <c:pt idx="903">
                  <c:v>-9.9717467870032177</c:v>
                </c:pt>
                <c:pt idx="904">
                  <c:v>-9.9820573377448625</c:v>
                </c:pt>
                <c:pt idx="905">
                  <c:v>-9.9923678982134021</c:v>
                </c:pt>
                <c:pt idx="906">
                  <c:v>-10.002678468408584</c:v>
                </c:pt>
                <c:pt idx="907">
                  <c:v>-10.012989048330155</c:v>
                </c:pt>
                <c:pt idx="908">
                  <c:v>-10.023299637977859</c:v>
                </c:pt>
                <c:pt idx="909">
                  <c:v>-10.033610237351443</c:v>
                </c:pt>
                <c:pt idx="910">
                  <c:v>-10.043920846450654</c:v>
                </c:pt>
                <c:pt idx="911">
                  <c:v>-10.054231465275237</c:v>
                </c:pt>
                <c:pt idx="912">
                  <c:v>-10.064542093824937</c:v>
                </c:pt>
                <c:pt idx="913">
                  <c:v>-10.074852732099501</c:v>
                </c:pt>
                <c:pt idx="914">
                  <c:v>-10.085163380098676</c:v>
                </c:pt>
                <c:pt idx="915">
                  <c:v>-10.095474037822207</c:v>
                </c:pt>
                <c:pt idx="916">
                  <c:v>-10.105784705269841</c:v>
                </c:pt>
                <c:pt idx="917">
                  <c:v>-10.116095382441323</c:v>
                </c:pt>
                <c:pt idx="918">
                  <c:v>-10.126406069336399</c:v>
                </c:pt>
                <c:pt idx="919">
                  <c:v>-10.136716765954816</c:v>
                </c:pt>
                <c:pt idx="920">
                  <c:v>-10.147027472296319</c:v>
                </c:pt>
                <c:pt idx="921">
                  <c:v>-10.157338188360654</c:v>
                </c:pt>
                <c:pt idx="922">
                  <c:v>-10.167648914147568</c:v>
                </c:pt>
                <c:pt idx="923">
                  <c:v>-10.177959649656808</c:v>
                </c:pt>
                <c:pt idx="924">
                  <c:v>-10.188270394888118</c:v>
                </c:pt>
                <c:pt idx="925">
                  <c:v>-10.198581149841244</c:v>
                </c:pt>
                <c:pt idx="926">
                  <c:v>-10.208891914515934</c:v>
                </c:pt>
                <c:pt idx="927">
                  <c:v>-10.219202688911933</c:v>
                </c:pt>
                <c:pt idx="928">
                  <c:v>-10.229513473028987</c:v>
                </c:pt>
                <c:pt idx="929">
                  <c:v>-10.239824266866842</c:v>
                </c:pt>
                <c:pt idx="930">
                  <c:v>-10.250135070425245</c:v>
                </c:pt>
                <c:pt idx="931">
                  <c:v>-10.260445883703941</c:v>
                </c:pt>
                <c:pt idx="932">
                  <c:v>-10.270756706702677</c:v>
                </c:pt>
                <c:pt idx="933">
                  <c:v>-10.281067539421199</c:v>
                </c:pt>
                <c:pt idx="934">
                  <c:v>-10.291378381859253</c:v>
                </c:pt>
                <c:pt idx="935">
                  <c:v>-10.301689234016585</c:v>
                </c:pt>
                <c:pt idx="936">
                  <c:v>-10.312000095892941</c:v>
                </c:pt>
                <c:pt idx="937">
                  <c:v>-10.322310967488066</c:v>
                </c:pt>
                <c:pt idx="938">
                  <c:v>-10.332621848801708</c:v>
                </c:pt>
                <c:pt idx="939">
                  <c:v>-10.342932739833612</c:v>
                </c:pt>
                <c:pt idx="940">
                  <c:v>-10.353243640583525</c:v>
                </c:pt>
                <c:pt idx="941">
                  <c:v>-10.363554551051193</c:v>
                </c:pt>
                <c:pt idx="942">
                  <c:v>-10.37386547123636</c:v>
                </c:pt>
                <c:pt idx="943">
                  <c:v>-10.384176401138776</c:v>
                </c:pt>
                <c:pt idx="944">
                  <c:v>-10.394487340758184</c:v>
                </c:pt>
                <c:pt idx="945">
                  <c:v>-10.404798290094332</c:v>
                </c:pt>
                <c:pt idx="946">
                  <c:v>-10.415109249146965</c:v>
                </c:pt>
                <c:pt idx="947">
                  <c:v>-10.42542021791583</c:v>
                </c:pt>
                <c:pt idx="948">
                  <c:v>-10.435731196400672</c:v>
                </c:pt>
                <c:pt idx="949">
                  <c:v>-10.446042184601239</c:v>
                </c:pt>
                <c:pt idx="950">
                  <c:v>-10.456353182517276</c:v>
                </c:pt>
                <c:pt idx="951">
                  <c:v>-10.46666419014853</c:v>
                </c:pt>
                <c:pt idx="952">
                  <c:v>-10.476975207494744</c:v>
                </c:pt>
                <c:pt idx="953">
                  <c:v>-10.487286234555668</c:v>
                </c:pt>
                <c:pt idx="954">
                  <c:v>-10.497597271331047</c:v>
                </c:pt>
                <c:pt idx="955">
                  <c:v>-10.507908317820627</c:v>
                </c:pt>
                <c:pt idx="956">
                  <c:v>-10.518219374024154</c:v>
                </c:pt>
                <c:pt idx="957">
                  <c:v>-10.528530439941374</c:v>
                </c:pt>
                <c:pt idx="958">
                  <c:v>-10.538841515572035</c:v>
                </c:pt>
                <c:pt idx="959">
                  <c:v>-10.54915260091588</c:v>
                </c:pt>
                <c:pt idx="960">
                  <c:v>-10.559463695972658</c:v>
                </c:pt>
                <c:pt idx="961">
                  <c:v>-10.569774800742115</c:v>
                </c:pt>
                <c:pt idx="962">
                  <c:v>-10.580085915223997</c:v>
                </c:pt>
                <c:pt idx="963">
                  <c:v>-10.590397039418049</c:v>
                </c:pt>
                <c:pt idx="964">
                  <c:v>-10.600708173324017</c:v>
                </c:pt>
                <c:pt idx="965">
                  <c:v>-10.611019316941649</c:v>
                </c:pt>
                <c:pt idx="966">
                  <c:v>-10.62133047027069</c:v>
                </c:pt>
                <c:pt idx="967">
                  <c:v>-10.631641633310887</c:v>
                </c:pt>
                <c:pt idx="968">
                  <c:v>-10.641952806061985</c:v>
                </c:pt>
                <c:pt idx="969">
                  <c:v>-10.652263988523732</c:v>
                </c:pt>
                <c:pt idx="970">
                  <c:v>-10.662575180695873</c:v>
                </c:pt>
                <c:pt idx="971">
                  <c:v>-10.672886382578154</c:v>
                </c:pt>
                <c:pt idx="972">
                  <c:v>-10.683197594170322</c:v>
                </c:pt>
                <c:pt idx="973">
                  <c:v>-10.693508815472123</c:v>
                </c:pt>
                <c:pt idx="974">
                  <c:v>-10.703820046483305</c:v>
                </c:pt>
                <c:pt idx="975">
                  <c:v>-10.71413128720361</c:v>
                </c:pt>
                <c:pt idx="976">
                  <c:v>-10.724442537632788</c:v>
                </c:pt>
                <c:pt idx="977">
                  <c:v>-10.734753797770583</c:v>
                </c:pt>
                <c:pt idx="978">
                  <c:v>-10.745065067616745</c:v>
                </c:pt>
                <c:pt idx="979">
                  <c:v>-10.755376347171016</c:v>
                </c:pt>
                <c:pt idx="980">
                  <c:v>-10.765687636433144</c:v>
                </c:pt>
                <c:pt idx="981">
                  <c:v>-10.775998935402876</c:v>
                </c:pt>
                <c:pt idx="982">
                  <c:v>-10.786310244079958</c:v>
                </c:pt>
                <c:pt idx="983">
                  <c:v>-10.796621562464136</c:v>
                </c:pt>
                <c:pt idx="984">
                  <c:v>-10.806932890555155</c:v>
                </c:pt>
                <c:pt idx="985">
                  <c:v>-10.817244228352763</c:v>
                </c:pt>
                <c:pt idx="986">
                  <c:v>-10.827555575856705</c:v>
                </c:pt>
                <c:pt idx="987">
                  <c:v>-10.837866933066728</c:v>
                </c:pt>
                <c:pt idx="988">
                  <c:v>-10.848178299982578</c:v>
                </c:pt>
                <c:pt idx="989">
                  <c:v>-10.858489676604002</c:v>
                </c:pt>
                <c:pt idx="990">
                  <c:v>-10.868801062930746</c:v>
                </c:pt>
                <c:pt idx="991">
                  <c:v>-10.879112458962558</c:v>
                </c:pt>
                <c:pt idx="992">
                  <c:v>-10.889423864699181</c:v>
                </c:pt>
                <c:pt idx="993">
                  <c:v>-10.899735280140362</c:v>
                </c:pt>
                <c:pt idx="994">
                  <c:v>-10.910046705285851</c:v>
                </c:pt>
                <c:pt idx="995">
                  <c:v>-10.92035814013539</c:v>
                </c:pt>
                <c:pt idx="996">
                  <c:v>-10.930669584688728</c:v>
                </c:pt>
                <c:pt idx="997">
                  <c:v>-10.940981038945608</c:v>
                </c:pt>
                <c:pt idx="998">
                  <c:v>-10.95129250290578</c:v>
                </c:pt>
                <c:pt idx="999">
                  <c:v>-10.961603976568989</c:v>
                </c:pt>
                <c:pt idx="1000">
                  <c:v>-10.971915459934982</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Calculs!$K$4:$K$1004</c:f>
              <c:numCache>
                <c:formatCode>0.00</c:formatCode>
                <c:ptCount val="1001"/>
                <c:pt idx="0">
                  <c:v>497.16938386972515</c:v>
                </c:pt>
                <c:pt idx="1">
                  <c:v>498.89472912247948</c:v>
                </c:pt>
                <c:pt idx="2">
                  <c:v>500.61669237177784</c:v>
                </c:pt>
                <c:pt idx="3">
                  <c:v>502.33528339324761</c:v>
                </c:pt>
                <c:pt idx="4">
                  <c:v>504.05051191265369</c:v>
                </c:pt>
                <c:pt idx="5">
                  <c:v>505.76238760623676</c:v>
                </c:pt>
                <c:pt idx="6">
                  <c:v>507.47092010104848</c:v>
                </c:pt>
                <c:pt idx="7">
                  <c:v>509.17611897528406</c:v>
                </c:pt>
                <c:pt idx="8">
                  <c:v>510.87799375861181</c:v>
                </c:pt>
                <c:pt idx="9">
                  <c:v>512.57655393249991</c:v>
                </c:pt>
                <c:pt idx="10">
                  <c:v>514.27180893054071</c:v>
                </c:pt>
                <c:pt idx="11">
                  <c:v>515.96376812820256</c:v>
                </c:pt>
                <c:pt idx="12">
                  <c:v>517.65244083286132</c:v>
                </c:pt>
                <c:pt idx="13">
                  <c:v>519.33783629524407</c:v>
                </c:pt>
                <c:pt idx="14">
                  <c:v>521.01996372058159</c:v>
                </c:pt>
                <c:pt idx="15">
                  <c:v>522.69883226890306</c:v>
                </c:pt>
                <c:pt idx="16">
                  <c:v>524.37445105532879</c:v>
                </c:pt>
                <c:pt idx="17">
                  <c:v>526.04682915036005</c:v>
                </c:pt>
                <c:pt idx="18">
                  <c:v>527.71597558016686</c:v>
                </c:pt>
                <c:pt idx="19">
                  <c:v>529.38189932687317</c:v>
                </c:pt>
                <c:pt idx="20">
                  <c:v>531.04460932884035</c:v>
                </c:pt>
                <c:pt idx="21">
                  <c:v>532.70411448623577</c:v>
                </c:pt>
                <c:pt idx="22">
                  <c:v>534.36042366646382</c:v>
                </c:pt>
                <c:pt idx="23">
                  <c:v>536.01354569888497</c:v>
                </c:pt>
                <c:pt idx="24">
                  <c:v>537.66348936967142</c:v>
                </c:pt>
                <c:pt idx="25">
                  <c:v>539.31026342208645</c:v>
                </c:pt>
                <c:pt idx="26">
                  <c:v>540.9538765567612</c:v>
                </c:pt>
                <c:pt idx="27">
                  <c:v>542.59433743196985</c:v>
                </c:pt>
                <c:pt idx="28">
                  <c:v>544.23165466390196</c:v>
                </c:pt>
                <c:pt idx="29">
                  <c:v>545.86583682693276</c:v>
                </c:pt>
                <c:pt idx="30">
                  <c:v>547.49689245389141</c:v>
                </c:pt>
                <c:pt idx="31">
                  <c:v>549.1248300363269</c:v>
                </c:pt>
                <c:pt idx="32">
                  <c:v>550.74965802477186</c:v>
                </c:pt>
                <c:pt idx="33">
                  <c:v>552.37138482900434</c:v>
                </c:pt>
                <c:pt idx="34">
                  <c:v>553.99001881830736</c:v>
                </c:pt>
                <c:pt idx="35">
                  <c:v>555.60556832172665</c:v>
                </c:pt>
                <c:pt idx="36">
                  <c:v>557.21804162832586</c:v>
                </c:pt>
                <c:pt idx="37">
                  <c:v>558.82744698744</c:v>
                </c:pt>
                <c:pt idx="38">
                  <c:v>560.43379260892709</c:v>
                </c:pt>
                <c:pt idx="39">
                  <c:v>562.03708666341709</c:v>
                </c:pt>
                <c:pt idx="40">
                  <c:v>563.63733728255977</c:v>
                </c:pt>
                <c:pt idx="41">
                  <c:v>565.23455255927001</c:v>
                </c:pt>
                <c:pt idx="42">
                  <c:v>566.82874054797117</c:v>
                </c:pt>
                <c:pt idx="43">
                  <c:v>568.41990926483663</c:v>
                </c:pt>
                <c:pt idx="44">
                  <c:v>570.00806668802988</c:v>
                </c:pt>
                <c:pt idx="45">
                  <c:v>571.59322075794159</c:v>
                </c:pt>
                <c:pt idx="46">
                  <c:v>573.17537937742622</c:v>
                </c:pt>
                <c:pt idx="47">
                  <c:v>574.75455041203543</c:v>
                </c:pt>
                <c:pt idx="48">
                  <c:v>576.33074169025065</c:v>
                </c:pt>
                <c:pt idx="49">
                  <c:v>577.90396100371333</c:v>
                </c:pt>
                <c:pt idx="50">
                  <c:v>579.47421610745369</c:v>
                </c:pt>
                <c:pt idx="51">
                  <c:v>581.04151472011711</c:v>
                </c:pt>
                <c:pt idx="52">
                  <c:v>582.60586452418954</c:v>
                </c:pt>
                <c:pt idx="53">
                  <c:v>584.16727316622053</c:v>
                </c:pt>
                <c:pt idx="54">
                  <c:v>585.72574825704487</c:v>
                </c:pt>
                <c:pt idx="55">
                  <c:v>587.2812973720022</c:v>
                </c:pt>
                <c:pt idx="56">
                  <c:v>588.83392805115534</c:v>
                </c:pt>
                <c:pt idx="57">
                  <c:v>590.38364779950655</c:v>
                </c:pt>
                <c:pt idx="58">
                  <c:v>591.93046408721227</c:v>
                </c:pt>
                <c:pt idx="59">
                  <c:v>593.47438434979631</c:v>
                </c:pt>
                <c:pt idx="60">
                  <c:v>595.01541598836104</c:v>
                </c:pt>
                <c:pt idx="61">
                  <c:v>596.55356636979741</c:v>
                </c:pt>
                <c:pt idx="62">
                  <c:v>598.08884282699319</c:v>
                </c:pt>
                <c:pt idx="63">
                  <c:v>599.6212526590391</c:v>
                </c:pt>
                <c:pt idx="64">
                  <c:v>601.15080313143449</c:v>
                </c:pt>
                <c:pt idx="65">
                  <c:v>602.67750147629033</c:v>
                </c:pt>
                <c:pt idx="66">
                  <c:v>604.20135489253107</c:v>
                </c:pt>
                <c:pt idx="67">
                  <c:v>605.72237054609525</c:v>
                </c:pt>
                <c:pt idx="68">
                  <c:v>607.24055557013423</c:v>
                </c:pt>
                <c:pt idx="69">
                  <c:v>608.75591706520936</c:v>
                </c:pt>
                <c:pt idx="70">
                  <c:v>610.26846209948803</c:v>
                </c:pt>
                <c:pt idx="71">
                  <c:v>611.77819770893768</c:v>
                </c:pt>
                <c:pt idx="72">
                  <c:v>613.28513089751891</c:v>
                </c:pt>
                <c:pt idx="73">
                  <c:v>614.78926863737672</c:v>
                </c:pt>
                <c:pt idx="74">
                  <c:v>616.29061786903071</c:v>
                </c:pt>
                <c:pt idx="75">
                  <c:v>617.78918550156345</c:v>
                </c:pt>
                <c:pt idx="76">
                  <c:v>619.28497841280739</c:v>
                </c:pt>
                <c:pt idx="77">
                  <c:v>620.77800344953084</c:v>
                </c:pt>
                <c:pt idx="78">
                  <c:v>622.26826742762216</c:v>
                </c:pt>
                <c:pt idx="79">
                  <c:v>623.75577713227278</c:v>
                </c:pt>
                <c:pt idx="80">
                  <c:v>625.24053931815865</c:v>
                </c:pt>
                <c:pt idx="81">
                  <c:v>626.72256070962055</c:v>
                </c:pt>
                <c:pt idx="82">
                  <c:v>628.20184800084269</c:v>
                </c:pt>
                <c:pt idx="83">
                  <c:v>629.67840785603062</c:v>
                </c:pt>
                <c:pt idx="84">
                  <c:v>631.15224690958723</c:v>
                </c:pt>
                <c:pt idx="85">
                  <c:v>632.62337176628762</c:v>
                </c:pt>
                <c:pt idx="86">
                  <c:v>634.09178900145275</c:v>
                </c:pt>
                <c:pt idx="87">
                  <c:v>635.55750516112187</c:v>
                </c:pt>
                <c:pt idx="88">
                  <c:v>637.02052676222354</c:v>
                </c:pt>
                <c:pt idx="89">
                  <c:v>638.48086029274509</c:v>
                </c:pt>
                <c:pt idx="90">
                  <c:v>639.93851221190175</c:v>
                </c:pt>
                <c:pt idx="91">
                  <c:v>641.39348895030344</c:v>
                </c:pt>
                <c:pt idx="92">
                  <c:v>642.84579691012107</c:v>
                </c:pt>
                <c:pt idx="93">
                  <c:v>644.29544246525131</c:v>
                </c:pt>
                <c:pt idx="94">
                  <c:v>645.74243196148029</c:v>
                </c:pt>
                <c:pt idx="95">
                  <c:v>647.18677171664615</c:v>
                </c:pt>
                <c:pt idx="96">
                  <c:v>648.62846802080003</c:v>
                </c:pt>
                <c:pt idx="97">
                  <c:v>650.06752713636638</c:v>
                </c:pt>
                <c:pt idx="98">
                  <c:v>651.50395529830178</c:v>
                </c:pt>
                <c:pt idx="99">
                  <c:v>652.93775871425282</c:v>
                </c:pt>
                <c:pt idx="100">
                  <c:v>654.36894356471271</c:v>
                </c:pt>
                <c:pt idx="101">
                  <c:v>668.53724756031511</c:v>
                </c:pt>
                <c:pt idx="102">
                  <c:v>682.44764522954108</c:v>
                </c:pt>
                <c:pt idx="103">
                  <c:v>696.10606273374901</c:v>
                </c:pt>
                <c:pt idx="104">
                  <c:v>709.51817424793353</c:v>
                </c:pt>
                <c:pt idx="105">
                  <c:v>722.68941581708089</c:v>
                </c:pt>
                <c:pt idx="106">
                  <c:v>735.62499825876591</c:v>
                </c:pt>
                <c:pt idx="107">
                  <c:v>748.32991918993878</c:v>
                </c:pt>
                <c:pt idx="108">
                  <c:v>760.80897424848547</c:v>
                </c:pt>
                <c:pt idx="109">
                  <c:v>773.06676757357036</c:v>
                </c:pt>
                <c:pt idx="110">
                  <c:v>785.10772160288457</c:v>
                </c:pt>
                <c:pt idx="111">
                  <c:v>796.9360862396544</c:v>
                </c:pt>
                <c:pt idx="112">
                  <c:v>808.55594743753056</c:v>
                </c:pt>
                <c:pt idx="113">
                  <c:v>819.97123524722963</c:v>
                </c:pt>
                <c:pt idx="114">
                  <c:v>831.18573136497071</c:v>
                </c:pt>
                <c:pt idx="115">
                  <c:v>842.20307621930317</c:v>
                </c:pt>
                <c:pt idx="116">
                  <c:v>853.02677562980705</c:v>
                </c:pt>
                <c:pt idx="117">
                  <c:v>863.66020706833581</c:v>
                </c:pt>
                <c:pt idx="118">
                  <c:v>874.10662555092574</c:v>
                </c:pt>
                <c:pt idx="119">
                  <c:v>884.3691691861892</c:v>
                </c:pt>
                <c:pt idx="120">
                  <c:v>894.45086440391822</c:v>
                </c:pt>
                <c:pt idx="121">
                  <c:v>904.35463088572419</c:v>
                </c:pt>
                <c:pt idx="122">
                  <c:v>914.08328621781106</c:v>
                </c:pt>
                <c:pt idx="123">
                  <c:v>923.63955028440796</c:v>
                </c:pt>
                <c:pt idx="124">
                  <c:v>933.02604941895333</c:v>
                </c:pt>
                <c:pt idx="125">
                  <c:v>942.24532032881439</c:v>
                </c:pt>
                <c:pt idx="126">
                  <c:v>951.29981380813206</c:v>
                </c:pt>
                <c:pt idx="127">
                  <c:v>960.19189825228921</c:v>
                </c:pt>
                <c:pt idx="128">
                  <c:v>968.92386298650206</c:v>
                </c:pt>
                <c:pt idx="129">
                  <c:v>977.4979214201162</c:v>
                </c:pt>
                <c:pt idx="130">
                  <c:v>985.91621403735337</c:v>
                </c:pt>
                <c:pt idx="131">
                  <c:v>994.18081123448064</c:v>
                </c:pt>
                <c:pt idx="132">
                  <c:v>1002.2937160126693</c:v>
                </c:pt>
                <c:pt idx="133">
                  <c:v>1010.2568665351575</c:v>
                </c:pt>
                <c:pt idx="134">
                  <c:v>1018.072138556734</c:v>
                </c:pt>
                <c:pt idx="135">
                  <c:v>1025.741347733006</c:v>
                </c:pt>
                <c:pt idx="136">
                  <c:v>1033.2662518164093</c:v>
                </c:pt>
                <c:pt idx="137">
                  <c:v>1040.6485527454454</c:v>
                </c:pt>
                <c:pt idx="138">
                  <c:v>1047.8898986332019</c:v>
                </c:pt>
                <c:pt idx="139">
                  <c:v>1054.9918856608094</c:v>
                </c:pt>
                <c:pt idx="140">
                  <c:v>1061.956059881117</c:v>
                </c:pt>
                <c:pt idx="141">
                  <c:v>1068.7839189375302</c:v>
                </c:pt>
                <c:pt idx="142">
                  <c:v>1075.476913702636</c:v>
                </c:pt>
                <c:pt idx="143">
                  <c:v>1082.0364498409431</c:v>
                </c:pt>
                <c:pt idx="144">
                  <c:v>1088.4638892998</c:v>
                </c:pt>
                <c:pt idx="145">
                  <c:v>1094.7605517322952</c:v>
                </c:pt>
                <c:pt idx="146">
                  <c:v>1100.9277158557118</c:v>
                </c:pt>
                <c:pt idx="147">
                  <c:v>1106.9666207488926</c:v>
                </c:pt>
                <c:pt idx="148">
                  <c:v>1112.8784670916677</c:v>
                </c:pt>
                <c:pt idx="149">
                  <c:v>1118.6644183493099</c:v>
                </c:pt>
                <c:pt idx="150">
                  <c:v>1124.3256019048108</c:v>
                </c:pt>
                <c:pt idx="151">
                  <c:v>1129.8631101416061</c:v>
                </c:pt>
                <c:pt idx="152">
                  <c:v>1135.2780014792295</c:v>
                </c:pt>
                <c:pt idx="153">
                  <c:v>1140.5713013642367</c:v>
                </c:pt>
                <c:pt idx="154">
                  <c:v>1145.7440032186075</c:v>
                </c:pt>
                <c:pt idx="155">
                  <c:v>1150.7970693477203</c:v>
                </c:pt>
                <c:pt idx="156">
                  <c:v>1155.7314318098743</c:v>
                </c:pt>
                <c:pt idx="157">
                  <c:v>1160.5479932492408</c:v>
                </c:pt>
                <c:pt idx="158">
                  <c:v>1165.2476276940235</c:v>
                </c:pt>
                <c:pt idx="159">
                  <c:v>1169.8311813215228</c:v>
                </c:pt>
                <c:pt idx="160">
                  <c:v>1174.2994731917217</c:v>
                </c:pt>
                <c:pt idx="161">
                  <c:v>1178.6532959509359</c:v>
                </c:pt>
                <c:pt idx="162">
                  <c:v>1182.8934165070036</c:v>
                </c:pt>
                <c:pt idx="163">
                  <c:v>1187.0205766774386</c:v>
                </c:pt>
                <c:pt idx="164">
                  <c:v>1191.035493811909</c:v>
                </c:pt>
                <c:pt idx="165">
                  <c:v>1194.9388613903664</c:v>
                </c:pt>
                <c:pt idx="166">
                  <c:v>1198.73134959811</c:v>
                </c:pt>
                <c:pt idx="167">
                  <c:v>1202.4136058790361</c:v>
                </c:pt>
                <c:pt idx="168">
                  <c:v>1205.986255468307</c:v>
                </c:pt>
                <c:pt idx="169">
                  <c:v>1209.4499019056502</c:v>
                </c:pt>
                <c:pt idx="170">
                  <c:v>1212.8051275304988</c:v>
                </c:pt>
                <c:pt idx="171">
                  <c:v>1216.0524939601803</c:v>
                </c:pt>
                <c:pt idx="172">
                  <c:v>1219.1925425523768</c:v>
                </c:pt>
                <c:pt idx="173">
                  <c:v>1222.225794853101</c:v>
                </c:pt>
                <c:pt idx="174">
                  <c:v>1225.1527530314638</c:v>
                </c:pt>
                <c:pt idx="175">
                  <c:v>1227.9739003025632</c:v>
                </c:pt>
                <c:pt idx="176">
                  <c:v>1230.6897013398766</c:v>
                </c:pt>
                <c:pt idx="177">
                  <c:v>1233.3006026786238</c:v>
                </c:pt>
                <c:pt idx="178">
                  <c:v>1235.8070331116551</c:v>
                </c:pt>
                <c:pt idx="179">
                  <c:v>1238.2094040795375</c:v>
                </c:pt>
                <c:pt idx="180">
                  <c:v>1240.508110056642</c:v>
                </c:pt>
                <c:pt idx="181">
                  <c:v>1242.7035289351879</c:v>
                </c:pt>
                <c:pt idx="182">
                  <c:v>1244.796022409384</c:v>
                </c:pt>
                <c:pt idx="183">
                  <c:v>1246.7859363619984</c:v>
                </c:pt>
                <c:pt idx="184">
                  <c:v>1248.6736012559195</c:v>
                </c:pt>
                <c:pt idx="185">
                  <c:v>1250.4593325335093</c:v>
                </c:pt>
                <c:pt idx="186">
                  <c:v>1252.1434310268155</c:v>
                </c:pt>
                <c:pt idx="187">
                  <c:v>1253.7261833819759</c:v>
                </c:pt>
                <c:pt idx="188">
                  <c:v>1255.2078625014224</c:v>
                </c:pt>
                <c:pt idx="189">
                  <c:v>1256.5887280077513</c:v>
                </c:pt>
                <c:pt idx="190">
                  <c:v>1257.8690267333488</c:v>
                </c:pt>
                <c:pt idx="191">
                  <c:v>1259.0489932400233</c:v>
                </c:pt>
                <c:pt idx="192">
                  <c:v>1260.1288503729768</c:v>
                </c:pt>
                <c:pt idx="193">
                  <c:v>1261.108809853383</c:v>
                </c:pt>
                <c:pt idx="194">
                  <c:v>1261.9890729136159</c:v>
                </c:pt>
                <c:pt idx="195">
                  <c:v>1262.7698309787249</c:v>
                </c:pt>
                <c:pt idx="196">
                  <c:v>1263.4512663970443</c:v>
                </c:pt>
                <c:pt idx="197">
                  <c:v>1264.0335532218282</c:v>
                </c:pt>
                <c:pt idx="198">
                  <c:v>1264.5168580444956</c:v>
                </c:pt>
                <c:pt idx="199">
                  <c:v>1264.9013408784656</c:v>
                </c:pt>
                <c:pt idx="200">
                  <c:v>1265.187156090713</c:v>
                </c:pt>
                <c:pt idx="201">
                  <c:v>1265.3744533761555</c:v>
                </c:pt>
                <c:pt idx="202">
                  <c:v>1265.4633787679209</c:v>
                </c:pt>
                <c:pt idx="203">
                  <c:v>1265.4540756745942</c:v>
                </c:pt>
                <c:pt idx="204">
                  <c:v>1265.3466859338698</c:v>
                </c:pt>
                <c:pt idx="205">
                  <c:v>1265.1413508707933</c:v>
                </c:pt>
                <c:pt idx="206">
                  <c:v>1264.8382123480978</c:v>
                </c:pt>
                <c:pt idx="207">
                  <c:v>1264.4374137960986</c:v>
                </c:pt>
                <c:pt idx="208">
                  <c:v>1263.9391012101958</c:v>
                </c:pt>
                <c:pt idx="209">
                  <c:v>1263.3434241052155</c:v>
                </c:pt>
                <c:pt idx="210">
                  <c:v>1262.6505364174402</c:v>
                </c:pt>
                <c:pt idx="211">
                  <c:v>1261.8605973471206</c:v>
                </c:pt>
                <c:pt idx="212">
                  <c:v>1260.9737721363274</c:v>
                </c:pt>
                <c:pt idx="213">
                  <c:v>1259.9902327790496</c:v>
                </c:pt>
                <c:pt idx="214">
                  <c:v>1258.9101586623369</c:v>
                </c:pt>
                <c:pt idx="215">
                  <c:v>1257.733737138934</c:v>
                </c:pt>
                <c:pt idx="216">
                  <c:v>1256.4611640332055</c:v>
                </c:pt>
                <c:pt idx="217">
                  <c:v>1255.0926440831806</c:v>
                </c:pt>
                <c:pt idx="218">
                  <c:v>1253.6283913222851</c:v>
                </c:pt>
                <c:pt idx="219">
                  <c:v>1252.0686294047846</c:v>
                </c:pt>
                <c:pt idx="220">
                  <c:v>1250.4135918792031</c:v>
                </c:pt>
                <c:pt idx="221">
                  <c:v>1248.6635224140252</c:v>
                </c:pt>
                <c:pt idx="222">
                  <c:v>1246.818674979909</c:v>
                </c:pt>
                <c:pt idx="223">
                  <c:v>1244.8793139924508</c:v>
                </c:pt>
                <c:pt idx="224">
                  <c:v>1242.845714419296</c:v>
                </c:pt>
                <c:pt idx="225">
                  <c:v>1240.7181618551069</c:v>
                </c:pt>
                <c:pt idx="226">
                  <c:v>1238.4969525675995</c:v>
                </c:pt>
                <c:pt idx="227">
                  <c:v>1236.1823935175589</c:v>
                </c:pt>
                <c:pt idx="228">
                  <c:v>1233.7748023554582</c:v>
                </c:pt>
                <c:pt idx="229">
                  <c:v>1231.2745073970257</c:v>
                </c:pt>
                <c:pt idx="230">
                  <c:v>1228.6818475798614</c:v>
                </c:pt>
                <c:pt idx="231">
                  <c:v>1225.9971724029654</c:v>
                </c:pt>
                <c:pt idx="232">
                  <c:v>1223.2208418508415</c:v>
                </c:pt>
                <c:pt idx="233">
                  <c:v>1220.3532263036502</c:v>
                </c:pt>
                <c:pt idx="234">
                  <c:v>1217.3947064347235</c:v>
                </c:pt>
                <c:pt idx="235">
                  <c:v>1214.3456730966102</c:v>
                </c:pt>
                <c:pt idx="236">
                  <c:v>1211.2065271966944</c:v>
                </c:pt>
                <c:pt idx="237">
                  <c:v>1207.9776795633188</c:v>
                </c:pt>
                <c:pt idx="238">
                  <c:v>1204.659550803249</c:v>
                </c:pt>
                <c:pt idx="239">
                  <c:v>1201.252571151231</c:v>
                </c:pt>
                <c:pt idx="240">
                  <c:v>1197.7571803123217</c:v>
                </c:pt>
                <c:pt idx="241">
                  <c:v>1194.1738272976086</c:v>
                </c:pt>
                <c:pt idx="242">
                  <c:v>1190.50297025388</c:v>
                </c:pt>
                <c:pt idx="243">
                  <c:v>1186.7450762877597</c:v>
                </c:pt>
                <c:pt idx="244">
                  <c:v>1182.9006212847778</c:v>
                </c:pt>
                <c:pt idx="245">
                  <c:v>1178.9700897238133</c:v>
                </c:pt>
                <c:pt idx="246">
                  <c:v>1174.9539744873139</c:v>
                </c:pt>
                <c:pt idx="247">
                  <c:v>1170.8527766676671</c:v>
                </c:pt>
                <c:pt idx="248">
                  <c:v>1166.667005370078</c:v>
                </c:pt>
                <c:pt idx="249">
                  <c:v>1162.3971775122814</c:v>
                </c:pt>
                <c:pt idx="250">
                  <c:v>1158.0438176214013</c:v>
                </c:pt>
                <c:pt idx="251">
                  <c:v>1153.6074576282535</c:v>
                </c:pt>
                <c:pt idx="252">
                  <c:v>1149.0886366593697</c:v>
                </c:pt>
                <c:pt idx="253">
                  <c:v>1144.4879008270116</c:v>
                </c:pt>
                <c:pt idx="254">
                  <c:v>1139.8058030174268</c:v>
                </c:pt>
                <c:pt idx="255">
                  <c:v>1135.042902677593</c:v>
                </c:pt>
                <c:pt idx="256">
                  <c:v>1130.1997656006811</c:v>
                </c:pt>
                <c:pt idx="257">
                  <c:v>1125.2769637104636</c:v>
                </c:pt>
                <c:pt idx="258">
                  <c:v>1120.2750748448823</c:v>
                </c:pt>
                <c:pt idx="259">
                  <c:v>1115.1946825389846</c:v>
                </c:pt>
                <c:pt idx="260">
                  <c:v>1110.036375807427</c:v>
                </c:pt>
                <c:pt idx="261">
                  <c:v>1104.8007489267416</c:v>
                </c:pt>
                <c:pt idx="262">
                  <c:v>1099.4884012175487</c:v>
                </c:pt>
                <c:pt idx="263">
                  <c:v>1094.0999368268999</c:v>
                </c:pt>
                <c:pt idx="264">
                  <c:v>1088.6359645109235</c:v>
                </c:pt>
                <c:pt idx="265">
                  <c:v>1083.0970974179406</c:v>
                </c:pt>
                <c:pt idx="266">
                  <c:v>1077.4839528722159</c:v>
                </c:pt>
                <c:pt idx="267">
                  <c:v>1071.7971521584996</c:v>
                </c:pt>
                <c:pt idx="268">
                  <c:v>1066.0373203075126</c:v>
                </c:pt>
                <c:pt idx="269">
                  <c:v>1060.205085882521</c:v>
                </c:pt>
                <c:pt idx="270">
                  <c:v>1054.3010807671417</c:v>
                </c:pt>
                <c:pt idx="271">
                  <c:v>1048.3259399545159</c:v>
                </c:pt>
                <c:pt idx="272">
                  <c:v>1042.2803013379798</c:v>
                </c:pt>
                <c:pt idx="273">
                  <c:v>1036.164805503362</c:v>
                </c:pt>
                <c:pt idx="274">
                  <c:v>1029.9800955230246</c:v>
                </c:pt>
                <c:pt idx="275">
                  <c:v>1023.7268167517692</c:v>
                </c:pt>
                <c:pt idx="276">
                  <c:v>1017.4056166247154</c:v>
                </c:pt>
                <c:pt idx="277">
                  <c:v>1011.0171444572616</c:v>
                </c:pt>
                <c:pt idx="278">
                  <c:v>1004.5620512472284</c:v>
                </c:pt>
                <c:pt idx="279">
                  <c:v>998.04098947928344</c:v>
                </c:pt>
                <c:pt idx="280">
                  <c:v>991.45461293173912</c:v>
                </c:pt>
                <c:pt idx="281">
                  <c:v>984.80357648581287</c:v>
                </c:pt>
                <c:pt idx="282">
                  <c:v>978.08853593743277</c:v>
                </c:pt>
                <c:pt idx="283">
                  <c:v>971.31014781166834</c:v>
                </c:pt>
                <c:pt idx="284">
                  <c:v>964.46906917986018</c:v>
                </c:pt>
                <c:pt idx="285">
                  <c:v>957.56595747952053</c:v>
                </c:pt>
                <c:pt idx="286">
                  <c:v>950.60147033706892</c:v>
                </c:pt>
                <c:pt idx="287">
                  <c:v>943.5762653934662</c:v>
                </c:pt>
                <c:pt idx="288">
                  <c:v>936.49100013280304</c:v>
                </c:pt>
                <c:pt idx="289">
                  <c:v>929.34633171389748</c:v>
                </c:pt>
                <c:pt idx="290">
                  <c:v>922.14291680494989</c:v>
                </c:pt>
                <c:pt idx="291">
                  <c:v>914.88141142130098</c:v>
                </c:pt>
                <c:pt idx="292">
                  <c:v>907.56247076633349</c:v>
                </c:pt>
                <c:pt idx="293">
                  <c:v>900.18674907555533</c:v>
                </c:pt>
                <c:pt idx="294">
                  <c:v>892.7548994638978</c:v>
                </c:pt>
                <c:pt idx="295">
                  <c:v>885.2675737762579</c:v>
                </c:pt>
                <c:pt idx="296">
                  <c:v>877.72542244131159</c:v>
                </c:pt>
                <c:pt idx="297">
                  <c:v>870.12909432861954</c:v>
                </c:pt>
                <c:pt idx="298">
                  <c:v>862.47923660904553</c:v>
                </c:pt>
                <c:pt idx="299">
                  <c:v>854.77649461850183</c:v>
                </c:pt>
                <c:pt idx="300">
                  <c:v>847.02151172503432</c:v>
                </c:pt>
                <c:pt idx="301">
                  <c:v>839.2149291992564</c:v>
                </c:pt>
                <c:pt idx="302">
                  <c:v>831.35738608813733</c:v>
                </c:pt>
                <c:pt idx="303">
                  <c:v>823.44951909214763</c:v>
                </c:pt>
                <c:pt idx="304">
                  <c:v>815.49196244576126</c:v>
                </c:pt>
                <c:pt idx="305">
                  <c:v>807.48534780131172</c:v>
                </c:pt>
                <c:pt idx="306">
                  <c:v>799.43030411619577</c:v>
                </c:pt>
                <c:pt idx="307">
                  <c:v>791.3274575434167</c:v>
                </c:pt>
                <c:pt idx="308">
                  <c:v>783.17743132545502</c:v>
                </c:pt>
                <c:pt idx="309">
                  <c:v>774.98084569145351</c:v>
                </c:pt>
                <c:pt idx="310">
                  <c:v>766.73831775770077</c:v>
                </c:pt>
                <c:pt idx="311">
                  <c:v>758.45046143139371</c:v>
                </c:pt>
                <c:pt idx="312">
                  <c:v>750.1178873176591</c:v>
                </c:pt>
                <c:pt idx="313">
                  <c:v>741.74120262981137</c:v>
                </c:pt>
                <c:pt idx="314">
                  <c:v>733.32101110282122</c:v>
                </c:pt>
                <c:pt idx="315">
                  <c:v>724.85791290996883</c:v>
                </c:pt>
                <c:pt idx="316">
                  <c:v>716.35250458265216</c:v>
                </c:pt>
                <c:pt idx="317">
                  <c:v>707.80537893332144</c:v>
                </c:pt>
                <c:pt idx="318">
                  <c:v>699.21712498150555</c:v>
                </c:pt>
                <c:pt idx="319">
                  <c:v>690.58832788289874</c:v>
                </c:pt>
                <c:pt idx="320">
                  <c:v>681.91956886147079</c:v>
                </c:pt>
                <c:pt idx="321">
                  <c:v>673.21142514456528</c:v>
                </c:pt>
                <c:pt idx="322">
                  <c:v>664.46446990094717</c:v>
                </c:pt>
                <c:pt idx="323">
                  <c:v>655.67927218176089</c:v>
                </c:pt>
                <c:pt idx="324">
                  <c:v>646.85639686435854</c:v>
                </c:pt>
                <c:pt idx="325">
                  <c:v>637.99640459895681</c:v>
                </c:pt>
                <c:pt idx="326">
                  <c:v>629.09985175808015</c:v>
                </c:pt>
                <c:pt idx="327">
                  <c:v>620.16729038874689</c:v>
                </c:pt>
                <c:pt idx="328">
                  <c:v>611.19926816735438</c:v>
                </c:pt>
                <c:pt idx="329">
                  <c:v>602.19632835721745</c:v>
                </c:pt>
                <c:pt idx="330">
                  <c:v>593.15900976871535</c:v>
                </c:pt>
                <c:pt idx="331">
                  <c:v>584.08784672200079</c:v>
                </c:pt>
                <c:pt idx="332">
                  <c:v>574.98336901222376</c:v>
                </c:pt>
                <c:pt idx="333">
                  <c:v>565.84610187722308</c:v>
                </c:pt>
                <c:pt idx="334">
                  <c:v>556.67656596763811</c:v>
                </c:pt>
                <c:pt idx="335">
                  <c:v>547.47527731939215</c:v>
                </c:pt>
                <c:pt idx="336">
                  <c:v>538.24274732849926</c:v>
                </c:pt>
                <c:pt idx="337">
                  <c:v>528.97948272814608</c:v>
                </c:pt>
                <c:pt idx="338">
                  <c:v>519.68598556799907</c:v>
                </c:pt>
                <c:pt idx="339">
                  <c:v>510.36275319568915</c:v>
                </c:pt>
                <c:pt idx="340">
                  <c:v>501.01027824042353</c:v>
                </c:pt>
                <c:pt idx="341">
                  <c:v>491.6290485986766</c:v>
                </c:pt>
                <c:pt idx="342">
                  <c:v>482.21954742191019</c:v>
                </c:pt>
                <c:pt idx="343">
                  <c:v>472.78225310627437</c:v>
                </c:pt>
                <c:pt idx="344">
                  <c:v>463.31763928423987</c:v>
                </c:pt>
                <c:pt idx="345">
                  <c:v>453.82617481811303</c:v>
                </c:pt>
                <c:pt idx="346">
                  <c:v>444.30832379538526</c:v>
                </c:pt>
                <c:pt idx="347">
                  <c:v>434.76454552586796</c:v>
                </c:pt>
                <c:pt idx="348">
                  <c:v>425.19529454056544</c:v>
                </c:pt>
                <c:pt idx="349">
                  <c:v>415.60102059223755</c:v>
                </c:pt>
                <c:pt idx="350">
                  <c:v>405.98216865760492</c:v>
                </c:pt>
                <c:pt idx="351">
                  <c:v>396.33917894114938</c:v>
                </c:pt>
                <c:pt idx="352">
                  <c:v>386.67248688046323</c:v>
                </c:pt>
                <c:pt idx="353">
                  <c:v>376.98252315310083</c:v>
                </c:pt>
                <c:pt idx="354">
                  <c:v>367.26971368488677</c:v>
                </c:pt>
                <c:pt idx="355">
                  <c:v>357.53447965963528</c:v>
                </c:pt>
                <c:pt idx="356">
                  <c:v>347.77723753023628</c:v>
                </c:pt>
                <c:pt idx="357">
                  <c:v>337.99839903106323</c:v>
                </c:pt>
                <c:pt idx="358">
                  <c:v>328.1983711916597</c:v>
                </c:pt>
                <c:pt idx="359">
                  <c:v>318.37755635166081</c:v>
                </c:pt>
                <c:pt idx="360">
                  <c:v>308.53635217690749</c:v>
                </c:pt>
                <c:pt idx="361">
                  <c:v>298.67515167671098</c:v>
                </c:pt>
                <c:pt idx="362">
                  <c:v>288.79434322222687</c:v>
                </c:pt>
                <c:pt idx="363">
                  <c:v>278.89431056589717</c:v>
                </c:pt>
                <c:pt idx="364">
                  <c:v>268.97543286192075</c:v>
                </c:pt>
                <c:pt idx="365">
                  <c:v>259.03808468771251</c:v>
                </c:pt>
                <c:pt idx="366">
                  <c:v>249.0826360663124</c:v>
                </c:pt>
                <c:pt idx="367">
                  <c:v>239.10945248970629</c:v>
                </c:pt>
                <c:pt idx="368">
                  <c:v>229.11889494302099</c:v>
                </c:pt>
                <c:pt idx="369">
                  <c:v>219.11131992955686</c:v>
                </c:pt>
                <c:pt idx="370">
                  <c:v>209.08707949662161</c:v>
                </c:pt>
                <c:pt idx="371">
                  <c:v>199.04652126213011</c:v>
                </c:pt>
                <c:pt idx="372">
                  <c:v>188.9899884419354</c:v>
                </c:pt>
                <c:pt idx="373">
                  <c:v>178.91781987785677</c:v>
                </c:pt>
                <c:pt idx="374">
                  <c:v>168.83035006637186</c:v>
                </c:pt>
                <c:pt idx="375">
                  <c:v>158.72790918793982</c:v>
                </c:pt>
                <c:pt idx="376">
                  <c:v>148.61082313692376</c:v>
                </c:pt>
                <c:pt idx="377">
                  <c:v>138.47941355208138</c:v>
                </c:pt>
                <c:pt idx="378">
                  <c:v>128.33399784759305</c:v>
                </c:pt>
                <c:pt idx="379">
                  <c:v>118.17488924459772</c:v>
                </c:pt>
                <c:pt idx="380">
                  <c:v>108.00239680320728</c:v>
                </c:pt>
                <c:pt idx="381">
                  <c:v>97.816825454971223</c:v>
                </c:pt>
                <c:pt idx="382">
                  <c:v>87.618476035763706</c:v>
                </c:pt>
                <c:pt idx="383">
                  <c:v>77.407645319065949</c:v>
                </c:pt>
                <c:pt idx="384">
                  <c:v>67.184626049617634</c:v>
                </c:pt>
                <c:pt idx="385">
                  <c:v>56.949706977411587</c:v>
                </c:pt>
                <c:pt idx="386">
                  <c:v>46.703172892006727</c:v>
                </c:pt>
                <c:pt idx="387">
                  <c:v>36.445304657134891</c:v>
                </c:pt>
                <c:pt idx="388">
                  <c:v>26.17637924557782</c:v>
                </c:pt>
                <c:pt idx="389">
                  <c:v>15.896669774291256</c:v>
                </c:pt>
                <c:pt idx="390">
                  <c:v>5.6064455397537234</c:v>
                </c:pt>
                <c:pt idx="391">
                  <c:v>-4.6940279464818033</c:v>
                </c:pt>
                <c:pt idx="392">
                  <c:v>-4.7043334836156578</c:v>
                </c:pt>
                <c:pt idx="393">
                  <c:v>-4.714639030606925</c:v>
                </c:pt>
                <c:pt idx="394">
                  <c:v>-4.72494458745535</c:v>
                </c:pt>
                <c:pt idx="395">
                  <c:v>-4.735250154160676</c:v>
                </c:pt>
                <c:pt idx="396">
                  <c:v>-4.7455557307226472</c:v>
                </c:pt>
                <c:pt idx="397">
                  <c:v>-4.7558613171410089</c:v>
                </c:pt>
                <c:pt idx="398">
                  <c:v>-4.7661669134155042</c:v>
                </c:pt>
                <c:pt idx="399">
                  <c:v>-4.7764725195458775</c:v>
                </c:pt>
                <c:pt idx="400">
                  <c:v>-4.7867781355318728</c:v>
                </c:pt>
                <c:pt idx="401">
                  <c:v>-4.7970837613732344</c:v>
                </c:pt>
                <c:pt idx="402">
                  <c:v>-4.8073893970697066</c:v>
                </c:pt>
                <c:pt idx="403">
                  <c:v>-4.8176950426210334</c:v>
                </c:pt>
                <c:pt idx="404">
                  <c:v>-4.8280006980269601</c:v>
                </c:pt>
                <c:pt idx="405">
                  <c:v>-4.8383063632872298</c:v>
                </c:pt>
                <c:pt idx="406">
                  <c:v>-4.8486120384015869</c:v>
                </c:pt>
                <c:pt idx="407">
                  <c:v>-4.8589177233697756</c:v>
                </c:pt>
                <c:pt idx="408">
                  <c:v>-4.8692234181915399</c:v>
                </c:pt>
                <c:pt idx="409">
                  <c:v>-4.8795291228666242</c:v>
                </c:pt>
                <c:pt idx="410">
                  <c:v>-4.8898348373947726</c:v>
                </c:pt>
                <c:pt idx="411">
                  <c:v>-4.9001405617757294</c:v>
                </c:pt>
                <c:pt idx="412">
                  <c:v>-4.9104462960092388</c:v>
                </c:pt>
                <c:pt idx="413">
                  <c:v>-4.9207520400950449</c:v>
                </c:pt>
                <c:pt idx="414">
                  <c:v>-4.9310577940328919</c:v>
                </c:pt>
                <c:pt idx="415">
                  <c:v>-4.941363557822525</c:v>
                </c:pt>
                <c:pt idx="416">
                  <c:v>-4.9516693314636875</c:v>
                </c:pt>
                <c:pt idx="417">
                  <c:v>-4.9619751149561235</c:v>
                </c:pt>
                <c:pt idx="418">
                  <c:v>-4.9722809082995774</c:v>
                </c:pt>
                <c:pt idx="419">
                  <c:v>-4.9825867114937941</c:v>
                </c:pt>
                <c:pt idx="420">
                  <c:v>-4.992892524538517</c:v>
                </c:pt>
                <c:pt idx="421">
                  <c:v>-5.0031983474334911</c:v>
                </c:pt>
                <c:pt idx="422">
                  <c:v>-5.0135041801784599</c:v>
                </c:pt>
                <c:pt idx="423">
                  <c:v>-5.0238100227731683</c:v>
                </c:pt>
                <c:pt idx="424">
                  <c:v>-5.0341158752173598</c:v>
                </c:pt>
                <c:pt idx="425">
                  <c:v>-5.0444217375107794</c:v>
                </c:pt>
                <c:pt idx="426">
                  <c:v>-5.0547276096531712</c:v>
                </c:pt>
                <c:pt idx="427">
                  <c:v>-5.0650334916442796</c:v>
                </c:pt>
                <c:pt idx="428">
                  <c:v>-5.0753393834838487</c:v>
                </c:pt>
                <c:pt idx="429">
                  <c:v>-5.0856452851716227</c:v>
                </c:pt>
                <c:pt idx="430">
                  <c:v>-5.0959511967073459</c:v>
                </c:pt>
                <c:pt idx="431">
                  <c:v>-5.1062571180907623</c:v>
                </c:pt>
                <c:pt idx="432">
                  <c:v>-5.1165630493216163</c:v>
                </c:pt>
                <c:pt idx="433">
                  <c:v>-5.1268689903996529</c:v>
                </c:pt>
                <c:pt idx="434">
                  <c:v>-5.1371749413246164</c:v>
                </c:pt>
                <c:pt idx="435">
                  <c:v>-5.14748090209625</c:v>
                </c:pt>
                <c:pt idx="436">
                  <c:v>-5.1577868727142988</c:v>
                </c:pt>
                <c:pt idx="437">
                  <c:v>-5.1680928531785071</c:v>
                </c:pt>
                <c:pt idx="438">
                  <c:v>-5.178398843488619</c:v>
                </c:pt>
                <c:pt idx="439">
                  <c:v>-5.1887048436443788</c:v>
                </c:pt>
                <c:pt idx="440">
                  <c:v>-5.1990108536455306</c:v>
                </c:pt>
                <c:pt idx="441">
                  <c:v>-5.2093168734918196</c:v>
                </c:pt>
                <c:pt idx="442">
                  <c:v>-5.219622903182989</c:v>
                </c:pt>
                <c:pt idx="443">
                  <c:v>-5.2299289427187841</c:v>
                </c:pt>
                <c:pt idx="444">
                  <c:v>-5.2402349920989488</c:v>
                </c:pt>
                <c:pt idx="445">
                  <c:v>-5.2505410513232276</c:v>
                </c:pt>
                <c:pt idx="446">
                  <c:v>-5.2608471203913645</c:v>
                </c:pt>
                <c:pt idx="447">
                  <c:v>-5.2711531993031047</c:v>
                </c:pt>
                <c:pt idx="448">
                  <c:v>-5.2814592880581914</c:v>
                </c:pt>
                <c:pt idx="449">
                  <c:v>-5.2917653866563699</c:v>
                </c:pt>
                <c:pt idx="450">
                  <c:v>-5.3020714950973842</c:v>
                </c:pt>
                <c:pt idx="451">
                  <c:v>-5.3123776133809786</c:v>
                </c:pt>
                <c:pt idx="452">
                  <c:v>-5.3226837415068973</c:v>
                </c:pt>
                <c:pt idx="453">
                  <c:v>-5.3329898794748845</c:v>
                </c:pt>
                <c:pt idx="454">
                  <c:v>-5.3432960272846852</c:v>
                </c:pt>
                <c:pt idx="455">
                  <c:v>-5.3536021849360438</c:v>
                </c:pt>
                <c:pt idx="456">
                  <c:v>-5.3639083524287043</c:v>
                </c:pt>
                <c:pt idx="457">
                  <c:v>-5.3742145297624111</c:v>
                </c:pt>
                <c:pt idx="458">
                  <c:v>-5.3845207169369083</c:v>
                </c:pt>
                <c:pt idx="459">
                  <c:v>-5.3948269139519409</c:v>
                </c:pt>
                <c:pt idx="460">
                  <c:v>-5.4051331208072533</c:v>
                </c:pt>
                <c:pt idx="461">
                  <c:v>-5.4154393375025895</c:v>
                </c:pt>
                <c:pt idx="462">
                  <c:v>-5.4257455640376939</c:v>
                </c:pt>
                <c:pt idx="463">
                  <c:v>-5.4360518004123115</c:v>
                </c:pt>
                <c:pt idx="464">
                  <c:v>-5.4463580466261856</c:v>
                </c:pt>
                <c:pt idx="465">
                  <c:v>-5.4566643026790613</c:v>
                </c:pt>
                <c:pt idx="466">
                  <c:v>-5.4669705685706838</c:v>
                </c:pt>
                <c:pt idx="467">
                  <c:v>-5.4772768443007962</c:v>
                </c:pt>
                <c:pt idx="468">
                  <c:v>-5.4875831298691438</c:v>
                </c:pt>
                <c:pt idx="469">
                  <c:v>-5.4978894252754706</c:v>
                </c:pt>
                <c:pt idx="470">
                  <c:v>-5.508195730519521</c:v>
                </c:pt>
                <c:pt idx="471">
                  <c:v>-5.5185020456010392</c:v>
                </c:pt>
                <c:pt idx="472">
                  <c:v>-5.5288083705197701</c:v>
                </c:pt>
                <c:pt idx="473">
                  <c:v>-5.5391147052754581</c:v>
                </c:pt>
                <c:pt idx="474">
                  <c:v>-5.5494210498678482</c:v>
                </c:pt>
                <c:pt idx="475">
                  <c:v>-5.5597274042966838</c:v>
                </c:pt>
                <c:pt idx="476">
                  <c:v>-5.5700337685617098</c:v>
                </c:pt>
                <c:pt idx="477">
                  <c:v>-5.5803401426626706</c:v>
                </c:pt>
                <c:pt idx="478">
                  <c:v>-5.5906465265993104</c:v>
                </c:pt>
                <c:pt idx="479">
                  <c:v>-5.6009529203713742</c:v>
                </c:pt>
                <c:pt idx="480">
                  <c:v>-5.6112593239786062</c:v>
                </c:pt>
                <c:pt idx="481">
                  <c:v>-5.6215657374207515</c:v>
                </c:pt>
                <c:pt idx="482">
                  <c:v>-5.6318721606975535</c:v>
                </c:pt>
                <c:pt idx="483">
                  <c:v>-5.6421785938087572</c:v>
                </c:pt>
                <c:pt idx="484">
                  <c:v>-5.6524850367541069</c:v>
                </c:pt>
                <c:pt idx="485">
                  <c:v>-5.6627914895333475</c:v>
                </c:pt>
                <c:pt idx="486">
                  <c:v>-5.6730979521462235</c:v>
                </c:pt>
                <c:pt idx="487">
                  <c:v>-5.6834044245924789</c:v>
                </c:pt>
                <c:pt idx="488">
                  <c:v>-5.6937109068718579</c:v>
                </c:pt>
                <c:pt idx="489">
                  <c:v>-5.7040173989841056</c:v>
                </c:pt>
                <c:pt idx="490">
                  <c:v>-5.7143239009289672</c:v>
                </c:pt>
                <c:pt idx="491">
                  <c:v>-5.724630412706186</c:v>
                </c:pt>
                <c:pt idx="492">
                  <c:v>-5.734936934315507</c:v>
                </c:pt>
                <c:pt idx="493">
                  <c:v>-5.7452434657566744</c:v>
                </c:pt>
                <c:pt idx="494">
                  <c:v>-5.7555500070294334</c:v>
                </c:pt>
                <c:pt idx="495">
                  <c:v>-5.7658565581335282</c:v>
                </c:pt>
                <c:pt idx="496">
                  <c:v>-5.7761631190687028</c:v>
                </c:pt>
                <c:pt idx="497">
                  <c:v>-5.7864696898347026</c:v>
                </c:pt>
                <c:pt idx="498">
                  <c:v>-5.7967762704312715</c:v>
                </c:pt>
                <c:pt idx="499">
                  <c:v>-5.8070828608581539</c:v>
                </c:pt>
                <c:pt idx="500">
                  <c:v>-5.8173894611150949</c:v>
                </c:pt>
                <c:pt idx="501">
                  <c:v>-5.8276960712018386</c:v>
                </c:pt>
                <c:pt idx="502">
                  <c:v>-5.8380026911181302</c:v>
                </c:pt>
                <c:pt idx="503">
                  <c:v>-5.8483093208637138</c:v>
                </c:pt>
                <c:pt idx="504">
                  <c:v>-5.8586159604383337</c:v>
                </c:pt>
                <c:pt idx="505">
                  <c:v>-5.8689226098417349</c:v>
                </c:pt>
                <c:pt idx="506">
                  <c:v>-5.8792292690736616</c:v>
                </c:pt>
                <c:pt idx="507">
                  <c:v>-5.889535938133859</c:v>
                </c:pt>
                <c:pt idx="508">
                  <c:v>-5.8998426170220712</c:v>
                </c:pt>
                <c:pt idx="509">
                  <c:v>-5.9101493057380425</c:v>
                </c:pt>
                <c:pt idx="510">
                  <c:v>-5.920456004281518</c:v>
                </c:pt>
                <c:pt idx="511">
                  <c:v>-5.9307627126522418</c:v>
                </c:pt>
                <c:pt idx="512">
                  <c:v>-5.941069430849959</c:v>
                </c:pt>
                <c:pt idx="513">
                  <c:v>-5.9513761588744138</c:v>
                </c:pt>
                <c:pt idx="514">
                  <c:v>-5.9616828967253515</c:v>
                </c:pt>
                <c:pt idx="515">
                  <c:v>-5.971989644402516</c:v>
                </c:pt>
                <c:pt idx="516">
                  <c:v>-5.9822964019056517</c:v>
                </c:pt>
                <c:pt idx="517">
                  <c:v>-5.9926031692345036</c:v>
                </c:pt>
                <c:pt idx="518">
                  <c:v>-6.002909946388816</c:v>
                </c:pt>
                <c:pt idx="519">
                  <c:v>-6.013216733368334</c:v>
                </c:pt>
                <c:pt idx="520">
                  <c:v>-6.0235235301728016</c:v>
                </c:pt>
                <c:pt idx="521">
                  <c:v>-6.0338303368019641</c:v>
                </c:pt>
                <c:pt idx="522">
                  <c:v>-6.0441371532555657</c:v>
                </c:pt>
                <c:pt idx="523">
                  <c:v>-6.0544439795333513</c:v>
                </c:pt>
                <c:pt idx="524">
                  <c:v>-6.0647508156350654</c:v>
                </c:pt>
                <c:pt idx="525">
                  <c:v>-6.0750576615604528</c:v>
                </c:pt>
                <c:pt idx="526">
                  <c:v>-6.0853645173092579</c:v>
                </c:pt>
                <c:pt idx="527">
                  <c:v>-6.0956713828812257</c:v>
                </c:pt>
                <c:pt idx="528">
                  <c:v>-6.1059782582761004</c:v>
                </c:pt>
                <c:pt idx="529">
                  <c:v>-6.1162851434936263</c:v>
                </c:pt>
                <c:pt idx="530">
                  <c:v>-6.1265920385335484</c:v>
                </c:pt>
                <c:pt idx="531">
                  <c:v>-6.1368989433956118</c:v>
                </c:pt>
                <c:pt idx="532">
                  <c:v>-6.1472058580795608</c:v>
                </c:pt>
                <c:pt idx="533">
                  <c:v>-6.1575127825851403</c:v>
                </c:pt>
                <c:pt idx="534">
                  <c:v>-6.1678197169120947</c:v>
                </c:pt>
                <c:pt idx="535">
                  <c:v>-6.1781266610601691</c:v>
                </c:pt>
                <c:pt idx="536">
                  <c:v>-6.1884336150291075</c:v>
                </c:pt>
                <c:pt idx="537">
                  <c:v>-6.1987405788186543</c:v>
                </c:pt>
                <c:pt idx="538">
                  <c:v>-6.2090475524285553</c:v>
                </c:pt>
                <c:pt idx="539">
                  <c:v>-6.2193545358585549</c:v>
                </c:pt>
                <c:pt idx="540">
                  <c:v>-6.2296615291083972</c:v>
                </c:pt>
                <c:pt idx="541">
                  <c:v>-6.2399685321778273</c:v>
                </c:pt>
                <c:pt idx="542">
                  <c:v>-6.2502755450665894</c:v>
                </c:pt>
                <c:pt idx="543">
                  <c:v>-6.2605825677744287</c:v>
                </c:pt>
                <c:pt idx="544">
                  <c:v>-6.2708896003010901</c:v>
                </c:pt>
                <c:pt idx="545">
                  <c:v>-6.2811966426463179</c:v>
                </c:pt>
                <c:pt idx="546">
                  <c:v>-6.2915036948098573</c:v>
                </c:pt>
                <c:pt idx="547">
                  <c:v>-6.3018107567914523</c:v>
                </c:pt>
                <c:pt idx="548">
                  <c:v>-6.3121178285908481</c:v>
                </c:pt>
                <c:pt idx="549">
                  <c:v>-6.322424910207789</c:v>
                </c:pt>
                <c:pt idx="550">
                  <c:v>-6.3327320016420199</c:v>
                </c:pt>
                <c:pt idx="551">
                  <c:v>-6.343039102893286</c:v>
                </c:pt>
                <c:pt idx="552">
                  <c:v>-6.3533462139613315</c:v>
                </c:pt>
                <c:pt idx="553">
                  <c:v>-6.3636533348459015</c:v>
                </c:pt>
                <c:pt idx="554">
                  <c:v>-6.3739604655467401</c:v>
                </c:pt>
                <c:pt idx="555">
                  <c:v>-6.3842676060635926</c:v>
                </c:pt>
                <c:pt idx="556">
                  <c:v>-6.394574756396203</c:v>
                </c:pt>
                <c:pt idx="557">
                  <c:v>-6.4048819165443174</c:v>
                </c:pt>
                <c:pt idx="558">
                  <c:v>-6.4151890865076791</c:v>
                </c:pt>
                <c:pt idx="559">
                  <c:v>-6.425496266286034</c:v>
                </c:pt>
                <c:pt idx="560">
                  <c:v>-6.4358034558791264</c:v>
                </c:pt>
                <c:pt idx="561">
                  <c:v>-6.4461106552867014</c:v>
                </c:pt>
                <c:pt idx="562">
                  <c:v>-6.4564178645085031</c:v>
                </c:pt>
                <c:pt idx="563">
                  <c:v>-6.4667250835442767</c:v>
                </c:pt>
                <c:pt idx="564">
                  <c:v>-6.4770323123937672</c:v>
                </c:pt>
                <c:pt idx="565">
                  <c:v>-6.4873395510567189</c:v>
                </c:pt>
                <c:pt idx="566">
                  <c:v>-6.4976467995328768</c:v>
                </c:pt>
                <c:pt idx="567">
                  <c:v>-6.5079540578219852</c:v>
                </c:pt>
                <c:pt idx="568">
                  <c:v>-6.5182613259237892</c:v>
                </c:pt>
                <c:pt idx="569">
                  <c:v>-6.5285686038380337</c:v>
                </c:pt>
                <c:pt idx="570">
                  <c:v>-6.538875891564464</c:v>
                </c:pt>
                <c:pt idx="571">
                  <c:v>-6.5491831891028243</c:v>
                </c:pt>
                <c:pt idx="572">
                  <c:v>-6.5594904964528595</c:v>
                </c:pt>
                <c:pt idx="573">
                  <c:v>-6.569797813614314</c:v>
                </c:pt>
                <c:pt idx="574">
                  <c:v>-6.5801051405869337</c:v>
                </c:pt>
                <c:pt idx="575">
                  <c:v>-6.5904124773704629</c:v>
                </c:pt>
                <c:pt idx="576">
                  <c:v>-6.6007198239646456</c:v>
                </c:pt>
                <c:pt idx="577">
                  <c:v>-6.6110271803692271</c:v>
                </c:pt>
                <c:pt idx="578">
                  <c:v>-6.6213345465839524</c:v>
                </c:pt>
                <c:pt idx="579">
                  <c:v>-6.6316419226085666</c:v>
                </c:pt>
                <c:pt idx="580">
                  <c:v>-6.6419493084428147</c:v>
                </c:pt>
                <c:pt idx="581">
                  <c:v>-6.6522567040864411</c:v>
                </c:pt>
                <c:pt idx="582">
                  <c:v>-6.6625641095391908</c:v>
                </c:pt>
                <c:pt idx="583">
                  <c:v>-6.6728715248008079</c:v>
                </c:pt>
                <c:pt idx="584">
                  <c:v>-6.6831789498710377</c:v>
                </c:pt>
                <c:pt idx="585">
                  <c:v>-6.6934863847496251</c:v>
                </c:pt>
                <c:pt idx="586">
                  <c:v>-6.7037938294363153</c:v>
                </c:pt>
                <c:pt idx="587">
                  <c:v>-6.7141012839308534</c:v>
                </c:pt>
                <c:pt idx="588">
                  <c:v>-6.7244087482329835</c:v>
                </c:pt>
                <c:pt idx="589">
                  <c:v>-6.7347162223424508</c:v>
                </c:pt>
                <c:pt idx="590">
                  <c:v>-6.7450237062589995</c:v>
                </c:pt>
                <c:pt idx="591">
                  <c:v>-6.7553311999823755</c:v>
                </c:pt>
                <c:pt idx="592">
                  <c:v>-6.7656387035123231</c:v>
                </c:pt>
                <c:pt idx="593">
                  <c:v>-6.7759462168485873</c:v>
                </c:pt>
                <c:pt idx="594">
                  <c:v>-6.7862537399909133</c:v>
                </c:pt>
                <c:pt idx="595">
                  <c:v>-6.7965612729390452</c:v>
                </c:pt>
                <c:pt idx="596">
                  <c:v>-6.8068688156927282</c:v>
                </c:pt>
                <c:pt idx="597">
                  <c:v>-6.8171763682517081</c:v>
                </c:pt>
                <c:pt idx="598">
                  <c:v>-6.8274839306157284</c:v>
                </c:pt>
                <c:pt idx="599">
                  <c:v>-6.8377915027845351</c:v>
                </c:pt>
                <c:pt idx="600">
                  <c:v>-6.8480990847578722</c:v>
                </c:pt>
                <c:pt idx="601">
                  <c:v>-6.858406676535485</c:v>
                </c:pt>
                <c:pt idx="602">
                  <c:v>-6.8687142781171184</c:v>
                </c:pt>
                <c:pt idx="603">
                  <c:v>-6.8790218895025177</c:v>
                </c:pt>
                <c:pt idx="604">
                  <c:v>-6.8893295106914278</c:v>
                </c:pt>
                <c:pt idx="605">
                  <c:v>-6.8996371416835931</c:v>
                </c:pt>
                <c:pt idx="606">
                  <c:v>-6.9099447824787585</c:v>
                </c:pt>
                <c:pt idx="607">
                  <c:v>-6.9202524330766693</c:v>
                </c:pt>
                <c:pt idx="608">
                  <c:v>-6.9305600934770704</c:v>
                </c:pt>
                <c:pt idx="609">
                  <c:v>-6.9408677636797069</c:v>
                </c:pt>
                <c:pt idx="610">
                  <c:v>-6.9511754436843232</c:v>
                </c:pt>
                <c:pt idx="611">
                  <c:v>-6.9614831334906651</c:v>
                </c:pt>
                <c:pt idx="612">
                  <c:v>-6.9717908330984768</c:v>
                </c:pt>
                <c:pt idx="613">
                  <c:v>-6.9820985425075035</c:v>
                </c:pt>
                <c:pt idx="614">
                  <c:v>-6.9924062617174902</c:v>
                </c:pt>
                <c:pt idx="615">
                  <c:v>-7.0027139907281821</c:v>
                </c:pt>
                <c:pt idx="616">
                  <c:v>-7.0130217295393233</c:v>
                </c:pt>
                <c:pt idx="617">
                  <c:v>-7.023329478150659</c:v>
                </c:pt>
                <c:pt idx="618">
                  <c:v>-7.0336372365619351</c:v>
                </c:pt>
                <c:pt idx="619">
                  <c:v>-7.0439450047728958</c:v>
                </c:pt>
                <c:pt idx="620">
                  <c:v>-7.0542527827832862</c:v>
                </c:pt>
                <c:pt idx="621">
                  <c:v>-7.0645605705928514</c:v>
                </c:pt>
                <c:pt idx="622">
                  <c:v>-7.0748683682013365</c:v>
                </c:pt>
                <c:pt idx="623">
                  <c:v>-7.0851761756084857</c:v>
                </c:pt>
                <c:pt idx="624">
                  <c:v>-7.095483992814045</c:v>
                </c:pt>
                <c:pt idx="625">
                  <c:v>-7.1057918198177585</c:v>
                </c:pt>
                <c:pt idx="626">
                  <c:v>-7.1160996566193715</c:v>
                </c:pt>
                <c:pt idx="627">
                  <c:v>-7.1264075032186298</c:v>
                </c:pt>
                <c:pt idx="628">
                  <c:v>-7.1367153596152777</c:v>
                </c:pt>
                <c:pt idx="629">
                  <c:v>-7.1470232258090602</c:v>
                </c:pt>
                <c:pt idx="630">
                  <c:v>-7.1573311017997225</c:v>
                </c:pt>
                <c:pt idx="631">
                  <c:v>-7.1676389875870097</c:v>
                </c:pt>
                <c:pt idx="632">
                  <c:v>-7.1779468831706659</c:v>
                </c:pt>
                <c:pt idx="633">
                  <c:v>-7.1882547885504371</c:v>
                </c:pt>
                <c:pt idx="634">
                  <c:v>-7.1985627037260684</c:v>
                </c:pt>
                <c:pt idx="635">
                  <c:v>-7.2088706286973041</c:v>
                </c:pt>
                <c:pt idx="636">
                  <c:v>-7.2191785634638901</c:v>
                </c:pt>
                <c:pt idx="637">
                  <c:v>-7.2294865080255706</c:v>
                </c:pt>
                <c:pt idx="638">
                  <c:v>-7.2397944623820916</c:v>
                </c:pt>
                <c:pt idx="639">
                  <c:v>-7.2501024265331973</c:v>
                </c:pt>
                <c:pt idx="640">
                  <c:v>-7.2604104004786327</c:v>
                </c:pt>
                <c:pt idx="641">
                  <c:v>-7.2707183842181431</c:v>
                </c:pt>
                <c:pt idx="642">
                  <c:v>-7.2810263777514734</c:v>
                </c:pt>
                <c:pt idx="643">
                  <c:v>-7.2913343810783697</c:v>
                </c:pt>
                <c:pt idx="644">
                  <c:v>-7.3016423941985762</c:v>
                </c:pt>
                <c:pt idx="645">
                  <c:v>-7.3119504171118379</c:v>
                </c:pt>
                <c:pt idx="646">
                  <c:v>-7.3222584498179</c:v>
                </c:pt>
                <c:pt idx="647">
                  <c:v>-7.3325664923165075</c:v>
                </c:pt>
                <c:pt idx="648">
                  <c:v>-7.3428745446074055</c:v>
                </c:pt>
                <c:pt idx="649">
                  <c:v>-7.3531826066903392</c:v>
                </c:pt>
                <c:pt idx="650">
                  <c:v>-7.3634906785650536</c:v>
                </c:pt>
                <c:pt idx="651">
                  <c:v>-7.3737987602312938</c:v>
                </c:pt>
                <c:pt idx="652">
                  <c:v>-7.3841068516888049</c:v>
                </c:pt>
                <c:pt idx="653">
                  <c:v>-7.394414952937332</c:v>
                </c:pt>
                <c:pt idx="654">
                  <c:v>-7.4047230639766202</c:v>
                </c:pt>
                <c:pt idx="655">
                  <c:v>-7.4150311848064145</c:v>
                </c:pt>
                <c:pt idx="656">
                  <c:v>-7.4253393154264602</c:v>
                </c:pt>
                <c:pt idx="657">
                  <c:v>-7.4356474558365022</c:v>
                </c:pt>
                <c:pt idx="658">
                  <c:v>-7.4459556060362857</c:v>
                </c:pt>
                <c:pt idx="659">
                  <c:v>-7.4562637660255557</c:v>
                </c:pt>
                <c:pt idx="660">
                  <c:v>-7.4665719358040574</c:v>
                </c:pt>
                <c:pt idx="661">
                  <c:v>-7.4768801153715367</c:v>
                </c:pt>
                <c:pt idx="662">
                  <c:v>-7.4871883047277379</c:v>
                </c:pt>
                <c:pt idx="663">
                  <c:v>-7.497496503872406</c:v>
                </c:pt>
                <c:pt idx="664">
                  <c:v>-7.5078047128052861</c:v>
                </c:pt>
                <c:pt idx="665">
                  <c:v>-7.5181129315261241</c:v>
                </c:pt>
                <c:pt idx="666">
                  <c:v>-7.5284211600346644</c:v>
                </c:pt>
                <c:pt idx="667">
                  <c:v>-7.5387293983306529</c:v>
                </c:pt>
                <c:pt idx="668">
                  <c:v>-7.5490376464138338</c:v>
                </c:pt>
                <c:pt idx="669">
                  <c:v>-7.559345904283953</c:v>
                </c:pt>
                <c:pt idx="670">
                  <c:v>-7.5696541719407557</c:v>
                </c:pt>
                <c:pt idx="671">
                  <c:v>-7.5799624493839861</c:v>
                </c:pt>
                <c:pt idx="672">
                  <c:v>-7.5902707366133901</c:v>
                </c:pt>
                <c:pt idx="673">
                  <c:v>-7.6005790336287129</c:v>
                </c:pt>
                <c:pt idx="674">
                  <c:v>-7.6108873404296995</c:v>
                </c:pt>
                <c:pt idx="675">
                  <c:v>-7.621195657016095</c:v>
                </c:pt>
                <c:pt idx="676">
                  <c:v>-7.6315039833876455</c:v>
                </c:pt>
                <c:pt idx="677">
                  <c:v>-7.641812319544095</c:v>
                </c:pt>
                <c:pt idx="678">
                  <c:v>-7.6521206654851888</c:v>
                </c:pt>
                <c:pt idx="679">
                  <c:v>-7.6624290212106727</c:v>
                </c:pt>
                <c:pt idx="680">
                  <c:v>-7.6727373867202919</c:v>
                </c:pt>
                <c:pt idx="681">
                  <c:v>-7.6830457620137906</c:v>
                </c:pt>
                <c:pt idx="682">
                  <c:v>-7.6933541470909148</c:v>
                </c:pt>
                <c:pt idx="683">
                  <c:v>-7.7036625419514095</c:v>
                </c:pt>
                <c:pt idx="684">
                  <c:v>-7.7139709465950208</c:v>
                </c:pt>
                <c:pt idx="685">
                  <c:v>-7.7242793610214928</c:v>
                </c:pt>
                <c:pt idx="686">
                  <c:v>-7.7345877852305707</c:v>
                </c:pt>
                <c:pt idx="687">
                  <c:v>-7.7448962192220003</c:v>
                </c:pt>
                <c:pt idx="688">
                  <c:v>-7.7552046629955269</c:v>
                </c:pt>
                <c:pt idx="689">
                  <c:v>-7.7655131165508955</c:v>
                </c:pt>
                <c:pt idx="690">
                  <c:v>-7.7758215798878512</c:v>
                </c:pt>
                <c:pt idx="691">
                  <c:v>-7.786130053006139</c:v>
                </c:pt>
                <c:pt idx="692">
                  <c:v>-7.7964385359055042</c:v>
                </c:pt>
                <c:pt idx="693">
                  <c:v>-7.8067470285856926</c:v>
                </c:pt>
                <c:pt idx="694">
                  <c:v>-7.8170555310464485</c:v>
                </c:pt>
                <c:pt idx="695">
                  <c:v>-7.8273640432875178</c:v>
                </c:pt>
                <c:pt idx="696">
                  <c:v>-7.8376725653086456</c:v>
                </c:pt>
                <c:pt idx="697">
                  <c:v>-7.847981097109578</c:v>
                </c:pt>
                <c:pt idx="698">
                  <c:v>-7.8582896386900591</c:v>
                </c:pt>
                <c:pt idx="699">
                  <c:v>-7.868598190049835</c:v>
                </c:pt>
                <c:pt idx="700">
                  <c:v>-7.8789067511886506</c:v>
                </c:pt>
                <c:pt idx="701">
                  <c:v>-7.8892153221062511</c:v>
                </c:pt>
                <c:pt idx="702">
                  <c:v>-7.8995239028023816</c:v>
                </c:pt>
                <c:pt idx="703">
                  <c:v>-7.9098324932767872</c:v>
                </c:pt>
                <c:pt idx="704">
                  <c:v>-7.9201410935292138</c:v>
                </c:pt>
                <c:pt idx="705">
                  <c:v>-7.9304497035594066</c:v>
                </c:pt>
                <c:pt idx="706">
                  <c:v>-7.9407583233671106</c:v>
                </c:pt>
                <c:pt idx="707">
                  <c:v>-7.951066952952071</c:v>
                </c:pt>
                <c:pt idx="708">
                  <c:v>-7.9613755923140337</c:v>
                </c:pt>
                <c:pt idx="709">
                  <c:v>-7.9716842414527429</c:v>
                </c:pt>
                <c:pt idx="710">
                  <c:v>-7.9819929003679446</c:v>
                </c:pt>
                <c:pt idx="711">
                  <c:v>-7.9923015690593848</c:v>
                </c:pt>
                <c:pt idx="712">
                  <c:v>-8.0026102475268086</c:v>
                </c:pt>
                <c:pt idx="713">
                  <c:v>-8.0129189357699602</c:v>
                </c:pt>
                <c:pt idx="714">
                  <c:v>-8.0232276337885846</c:v>
                </c:pt>
                <c:pt idx="715">
                  <c:v>-8.0335363415824297</c:v>
                </c:pt>
                <c:pt idx="716">
                  <c:v>-8.0438450591512378</c:v>
                </c:pt>
                <c:pt idx="717">
                  <c:v>-8.0541537864947568</c:v>
                </c:pt>
                <c:pt idx="718">
                  <c:v>-8.0644625236127307</c:v>
                </c:pt>
                <c:pt idx="719">
                  <c:v>-8.074771270504904</c:v>
                </c:pt>
                <c:pt idx="720">
                  <c:v>-8.0850800271710241</c:v>
                </c:pt>
                <c:pt idx="721">
                  <c:v>-8.0953887936108355</c:v>
                </c:pt>
                <c:pt idx="722">
                  <c:v>-8.1056975698240823</c:v>
                </c:pt>
                <c:pt idx="723">
                  <c:v>-8.1160063558105122</c:v>
                </c:pt>
                <c:pt idx="724">
                  <c:v>-8.1263151515698677</c:v>
                </c:pt>
                <c:pt idx="725">
                  <c:v>-8.1366239571018966</c:v>
                </c:pt>
                <c:pt idx="726">
                  <c:v>-8.1469327724063429</c:v>
                </c:pt>
                <c:pt idx="727">
                  <c:v>-8.1572415974829529</c:v>
                </c:pt>
                <c:pt idx="728">
                  <c:v>-8.1675504323314705</c:v>
                </c:pt>
                <c:pt idx="729">
                  <c:v>-8.1778592769516436</c:v>
                </c:pt>
                <c:pt idx="730">
                  <c:v>-8.1881681313432146</c:v>
                </c:pt>
                <c:pt idx="731">
                  <c:v>-8.1984769955059313</c:v>
                </c:pt>
                <c:pt idx="732">
                  <c:v>-8.2087858694395379</c:v>
                </c:pt>
                <c:pt idx="733">
                  <c:v>-8.2190947531437804</c:v>
                </c:pt>
                <c:pt idx="734">
                  <c:v>-8.2294036466184028</c:v>
                </c:pt>
                <c:pt idx="735">
                  <c:v>-8.2397125498631514</c:v>
                </c:pt>
                <c:pt idx="736">
                  <c:v>-8.2500214628777719</c:v>
                </c:pt>
                <c:pt idx="737">
                  <c:v>-8.2603303856620105</c:v>
                </c:pt>
                <c:pt idx="738">
                  <c:v>-8.2706393182156113</c:v>
                </c:pt>
                <c:pt idx="739">
                  <c:v>-8.2809482605383202</c:v>
                </c:pt>
                <c:pt idx="740">
                  <c:v>-8.2912572126298816</c:v>
                </c:pt>
                <c:pt idx="741">
                  <c:v>-8.3015661744900413</c:v>
                </c:pt>
                <c:pt idx="742">
                  <c:v>-8.3118751461185454</c:v>
                </c:pt>
                <c:pt idx="743">
                  <c:v>-8.3221841275151398</c:v>
                </c:pt>
                <c:pt idx="744">
                  <c:v>-8.3324931186795688</c:v>
                </c:pt>
                <c:pt idx="745">
                  <c:v>-8.3428021196115782</c:v>
                </c:pt>
                <c:pt idx="746">
                  <c:v>-8.3531111303109142</c:v>
                </c:pt>
                <c:pt idx="747">
                  <c:v>-8.3634201507773209</c:v>
                </c:pt>
                <c:pt idx="748">
                  <c:v>-8.3737291810105443</c:v>
                </c:pt>
                <c:pt idx="749">
                  <c:v>-8.3840382210103304</c:v>
                </c:pt>
                <c:pt idx="750">
                  <c:v>-8.3943472707764233</c:v>
                </c:pt>
                <c:pt idx="751">
                  <c:v>-8.4046563303085691</c:v>
                </c:pt>
                <c:pt idx="752">
                  <c:v>-8.4149653996065137</c:v>
                </c:pt>
                <c:pt idx="753">
                  <c:v>-8.4252744786700031</c:v>
                </c:pt>
                <c:pt idx="754">
                  <c:v>-8.4355835674987816</c:v>
                </c:pt>
                <c:pt idx="755">
                  <c:v>-8.445892666092595</c:v>
                </c:pt>
                <c:pt idx="756">
                  <c:v>-8.4562017744511895</c:v>
                </c:pt>
                <c:pt idx="757">
                  <c:v>-8.4665108925743091</c:v>
                </c:pt>
                <c:pt idx="758">
                  <c:v>-8.4768200204616999</c:v>
                </c:pt>
                <c:pt idx="759">
                  <c:v>-8.4871291581131079</c:v>
                </c:pt>
                <c:pt idx="760">
                  <c:v>-8.4974383055282772</c:v>
                </c:pt>
                <c:pt idx="761">
                  <c:v>-8.5077474627069556</c:v>
                </c:pt>
                <c:pt idx="762">
                  <c:v>-8.5180566296488873</c:v>
                </c:pt>
                <c:pt idx="763">
                  <c:v>-8.5283658063538166</c:v>
                </c:pt>
                <c:pt idx="764">
                  <c:v>-8.5386749928214911</c:v>
                </c:pt>
                <c:pt idx="765">
                  <c:v>-8.5489841890516551</c:v>
                </c:pt>
                <c:pt idx="766">
                  <c:v>-8.5592933950440546</c:v>
                </c:pt>
                <c:pt idx="767">
                  <c:v>-8.5696026107984355</c:v>
                </c:pt>
                <c:pt idx="768">
                  <c:v>-8.5799118363145421</c:v>
                </c:pt>
                <c:pt idx="769">
                  <c:v>-8.5902210715921203</c:v>
                </c:pt>
                <c:pt idx="770">
                  <c:v>-8.6005303166309162</c:v>
                </c:pt>
                <c:pt idx="771">
                  <c:v>-8.6108395714306756</c:v>
                </c:pt>
                <c:pt idx="772">
                  <c:v>-8.6211488359911428</c:v>
                </c:pt>
                <c:pt idx="773">
                  <c:v>-8.6314581103120638</c:v>
                </c:pt>
                <c:pt idx="774">
                  <c:v>-8.6417673943931845</c:v>
                </c:pt>
                <c:pt idx="775">
                  <c:v>-8.6520766882342492</c:v>
                </c:pt>
                <c:pt idx="776">
                  <c:v>-8.6623859918350057</c:v>
                </c:pt>
                <c:pt idx="777">
                  <c:v>-8.672695305195198</c:v>
                </c:pt>
                <c:pt idx="778">
                  <c:v>-8.6830046283145723</c:v>
                </c:pt>
                <c:pt idx="779">
                  <c:v>-8.6933139611928727</c:v>
                </c:pt>
                <c:pt idx="780">
                  <c:v>-8.7036233038298469</c:v>
                </c:pt>
                <c:pt idx="781">
                  <c:v>-8.7139326562252393</c:v>
                </c:pt>
                <c:pt idx="782">
                  <c:v>-8.7242420183787956</c:v>
                </c:pt>
                <c:pt idx="783">
                  <c:v>-8.7345513902902603</c:v>
                </c:pt>
                <c:pt idx="784">
                  <c:v>-8.7448607719593809</c:v>
                </c:pt>
                <c:pt idx="785">
                  <c:v>-8.7551701633859018</c:v>
                </c:pt>
                <c:pt idx="786">
                  <c:v>-8.7654795645695689</c:v>
                </c:pt>
                <c:pt idx="787">
                  <c:v>-8.7757889755101282</c:v>
                </c:pt>
                <c:pt idx="788">
                  <c:v>-8.7860983962073238</c:v>
                </c:pt>
                <c:pt idx="789">
                  <c:v>-8.7964078266609036</c:v>
                </c:pt>
                <c:pt idx="790">
                  <c:v>-8.8067172668706117</c:v>
                </c:pt>
                <c:pt idx="791">
                  <c:v>-8.8170267168361942</c:v>
                </c:pt>
                <c:pt idx="792">
                  <c:v>-8.8273361765573952</c:v>
                </c:pt>
                <c:pt idx="793">
                  <c:v>-8.8376456460339625</c:v>
                </c:pt>
                <c:pt idx="794">
                  <c:v>-8.8479551252656403</c:v>
                </c:pt>
                <c:pt idx="795">
                  <c:v>-8.8582646142521746</c:v>
                </c:pt>
                <c:pt idx="796">
                  <c:v>-8.8685741129933113</c:v>
                </c:pt>
                <c:pt idx="797">
                  <c:v>-8.8788836214887965</c:v>
                </c:pt>
                <c:pt idx="798">
                  <c:v>-8.8891931397383743</c:v>
                </c:pt>
                <c:pt idx="799">
                  <c:v>-8.8995026677417908</c:v>
                </c:pt>
                <c:pt idx="800">
                  <c:v>-8.9098122054987918</c:v>
                </c:pt>
                <c:pt idx="801">
                  <c:v>-8.9201217530091235</c:v>
                </c:pt>
                <c:pt idx="802">
                  <c:v>-8.9304313102725317</c:v>
                </c:pt>
                <c:pt idx="803">
                  <c:v>-8.9407408772887607</c:v>
                </c:pt>
                <c:pt idx="804">
                  <c:v>-8.9510504540575582</c:v>
                </c:pt>
                <c:pt idx="805">
                  <c:v>-8.9613600405786684</c:v>
                </c:pt>
                <c:pt idx="806">
                  <c:v>-8.9716696368518374</c:v>
                </c:pt>
                <c:pt idx="807">
                  <c:v>-8.9819792428768093</c:v>
                </c:pt>
                <c:pt idx="808">
                  <c:v>-8.9922888586533318</c:v>
                </c:pt>
                <c:pt idx="809">
                  <c:v>-9.0025984841811493</c:v>
                </c:pt>
                <c:pt idx="810">
                  <c:v>-9.0129081194600076</c:v>
                </c:pt>
                <c:pt idx="811">
                  <c:v>-9.0232177644896527</c:v>
                </c:pt>
                <c:pt idx="812">
                  <c:v>-9.0335274192698307</c:v>
                </c:pt>
                <c:pt idx="813">
                  <c:v>-9.0438370838002875</c:v>
                </c:pt>
                <c:pt idx="814">
                  <c:v>-9.0541467580807673</c:v>
                </c:pt>
                <c:pt idx="815">
                  <c:v>-9.0644564421110179</c:v>
                </c:pt>
                <c:pt idx="816">
                  <c:v>-9.0747661358907834</c:v>
                </c:pt>
                <c:pt idx="817">
                  <c:v>-9.0850758394198099</c:v>
                </c:pt>
                <c:pt idx="818">
                  <c:v>-9.0953855526978433</c:v>
                </c:pt>
                <c:pt idx="819">
                  <c:v>-9.1056952757246279</c:v>
                </c:pt>
                <c:pt idx="820">
                  <c:v>-9.1160050084999114</c:v>
                </c:pt>
                <c:pt idx="821">
                  <c:v>-9.1263147510234379</c:v>
                </c:pt>
                <c:pt idx="822">
                  <c:v>-9.1366245032949536</c:v>
                </c:pt>
                <c:pt idx="823">
                  <c:v>-9.1469342653142043</c:v>
                </c:pt>
                <c:pt idx="824">
                  <c:v>-9.157244037080936</c:v>
                </c:pt>
                <c:pt idx="825">
                  <c:v>-9.1675538185948948</c:v>
                </c:pt>
                <c:pt idx="826">
                  <c:v>-9.1778636098558266</c:v>
                </c:pt>
                <c:pt idx="827">
                  <c:v>-9.1881734108634756</c:v>
                </c:pt>
                <c:pt idx="828">
                  <c:v>-9.1984832216175878</c:v>
                </c:pt>
                <c:pt idx="829">
                  <c:v>-9.2087930421179109</c:v>
                </c:pt>
                <c:pt idx="830">
                  <c:v>-9.2191028723641892</c:v>
                </c:pt>
                <c:pt idx="831">
                  <c:v>-9.2294127123561687</c:v>
                </c:pt>
                <c:pt idx="832">
                  <c:v>-9.2397225620935934</c:v>
                </c:pt>
                <c:pt idx="833">
                  <c:v>-9.2500324215762113</c:v>
                </c:pt>
                <c:pt idx="834">
                  <c:v>-9.2603422908037683</c:v>
                </c:pt>
                <c:pt idx="835">
                  <c:v>-9.2706521697760085</c:v>
                </c:pt>
                <c:pt idx="836">
                  <c:v>-9.280962058492678</c:v>
                </c:pt>
                <c:pt idx="837">
                  <c:v>-9.2912719569535227</c:v>
                </c:pt>
                <c:pt idx="838">
                  <c:v>-9.3015818651582887</c:v>
                </c:pt>
                <c:pt idx="839">
                  <c:v>-9.3118917831067218</c:v>
                </c:pt>
                <c:pt idx="840">
                  <c:v>-9.3222017107985682</c:v>
                </c:pt>
                <c:pt idx="841">
                  <c:v>-9.3325116482335737</c:v>
                </c:pt>
                <c:pt idx="842">
                  <c:v>-9.3428215954114826</c:v>
                </c:pt>
                <c:pt idx="843">
                  <c:v>-9.3531315523320426</c:v>
                </c:pt>
                <c:pt idx="844">
                  <c:v>-9.363441518994998</c:v>
                </c:pt>
                <c:pt idx="845">
                  <c:v>-9.3737514954000947</c:v>
                </c:pt>
                <c:pt idx="846">
                  <c:v>-9.3840614815470804</c:v>
                </c:pt>
                <c:pt idx="847">
                  <c:v>-9.3943714774356994</c:v>
                </c:pt>
                <c:pt idx="848">
                  <c:v>-9.4046814830656977</c:v>
                </c:pt>
                <c:pt idx="849">
                  <c:v>-9.4149914984368195</c:v>
                </c:pt>
                <c:pt idx="850">
                  <c:v>-9.4253015235488125</c:v>
                </c:pt>
                <c:pt idx="851">
                  <c:v>-9.4356115584014226</c:v>
                </c:pt>
                <c:pt idx="852">
                  <c:v>-9.4459216029943942</c:v>
                </c:pt>
                <c:pt idx="853">
                  <c:v>-9.4562316573274749</c:v>
                </c:pt>
                <c:pt idx="854">
                  <c:v>-9.4665417214004091</c:v>
                </c:pt>
                <c:pt idx="855">
                  <c:v>-9.4768517952129443</c:v>
                </c:pt>
                <c:pt idx="856">
                  <c:v>-9.4871618787648249</c:v>
                </c:pt>
                <c:pt idx="857">
                  <c:v>-9.4974719720557967</c:v>
                </c:pt>
                <c:pt idx="858">
                  <c:v>-9.5077820750856059</c:v>
                </c:pt>
                <c:pt idx="859">
                  <c:v>-9.5180921878539984</c:v>
                </c:pt>
                <c:pt idx="860">
                  <c:v>-9.5284023103607201</c:v>
                </c:pt>
                <c:pt idx="861">
                  <c:v>-9.538712442605517</c:v>
                </c:pt>
                <c:pt idx="862">
                  <c:v>-9.5490225845881334</c:v>
                </c:pt>
                <c:pt idx="863">
                  <c:v>-9.5593327363083169</c:v>
                </c:pt>
                <c:pt idx="864">
                  <c:v>-9.5696428977658137</c:v>
                </c:pt>
                <c:pt idx="865">
                  <c:v>-9.5799530689603678</c:v>
                </c:pt>
                <c:pt idx="866">
                  <c:v>-9.5902632498917271</c:v>
                </c:pt>
                <c:pt idx="867">
                  <c:v>-9.6005734405596357</c:v>
                </c:pt>
                <c:pt idx="868">
                  <c:v>-9.6108836409638414</c:v>
                </c:pt>
                <c:pt idx="869">
                  <c:v>-9.6211938511040884</c:v>
                </c:pt>
                <c:pt idx="870">
                  <c:v>-9.6315040709801227</c:v>
                </c:pt>
                <c:pt idx="871">
                  <c:v>-9.6418143005916903</c:v>
                </c:pt>
                <c:pt idx="872">
                  <c:v>-9.6521245399385389</c:v>
                </c:pt>
                <c:pt idx="873">
                  <c:v>-9.6624347890204128</c:v>
                </c:pt>
                <c:pt idx="874">
                  <c:v>-9.6727450478370578</c:v>
                </c:pt>
                <c:pt idx="875">
                  <c:v>-9.68305531638822</c:v>
                </c:pt>
                <c:pt idx="876">
                  <c:v>-9.6933655946736454</c:v>
                </c:pt>
                <c:pt idx="877">
                  <c:v>-9.70367588269308</c:v>
                </c:pt>
                <c:pt idx="878">
                  <c:v>-9.7139861804462697</c:v>
                </c:pt>
                <c:pt idx="879">
                  <c:v>-9.7242964879329588</c:v>
                </c:pt>
                <c:pt idx="880">
                  <c:v>-9.7346068051528949</c:v>
                </c:pt>
                <c:pt idx="881">
                  <c:v>-9.7449171321058241</c:v>
                </c:pt>
                <c:pt idx="882">
                  <c:v>-9.7552274687914924</c:v>
                </c:pt>
                <c:pt idx="883">
                  <c:v>-9.7655378152096457</c:v>
                </c:pt>
                <c:pt idx="884">
                  <c:v>-9.7758481713600283</c:v>
                </c:pt>
                <c:pt idx="885">
                  <c:v>-9.7861585372423878</c:v>
                </c:pt>
                <c:pt idx="886">
                  <c:v>-9.7964689128564704</c:v>
                </c:pt>
                <c:pt idx="887">
                  <c:v>-9.8067792982020201</c:v>
                </c:pt>
                <c:pt idx="888">
                  <c:v>-9.8170896932787848</c:v>
                </c:pt>
                <c:pt idx="889">
                  <c:v>-9.8274000980865086</c:v>
                </c:pt>
                <c:pt idx="890">
                  <c:v>-9.8377105126249393</c:v>
                </c:pt>
                <c:pt idx="891">
                  <c:v>-9.848020936893823</c:v>
                </c:pt>
                <c:pt idx="892">
                  <c:v>-9.8583313708929037</c:v>
                </c:pt>
                <c:pt idx="893">
                  <c:v>-9.8686418146219292</c:v>
                </c:pt>
                <c:pt idx="894">
                  <c:v>-9.8789522680806439</c:v>
                </c:pt>
                <c:pt idx="895">
                  <c:v>-9.8892627312687953</c:v>
                </c:pt>
                <c:pt idx="896">
                  <c:v>-9.8995732041861277</c:v>
                </c:pt>
                <c:pt idx="897">
                  <c:v>-9.909883686832389</c:v>
                </c:pt>
                <c:pt idx="898">
                  <c:v>-9.9201941792073232</c:v>
                </c:pt>
                <c:pt idx="899">
                  <c:v>-9.9305046813106781</c:v>
                </c:pt>
                <c:pt idx="900">
                  <c:v>-9.9408151931421997</c:v>
                </c:pt>
                <c:pt idx="901">
                  <c:v>-9.9511257147016323</c:v>
                </c:pt>
                <c:pt idx="902">
                  <c:v>-9.9614362459887236</c:v>
                </c:pt>
                <c:pt idx="903">
                  <c:v>-9.9717467870032177</c:v>
                </c:pt>
                <c:pt idx="904">
                  <c:v>-9.9820573377448625</c:v>
                </c:pt>
                <c:pt idx="905">
                  <c:v>-9.9923678982134021</c:v>
                </c:pt>
                <c:pt idx="906">
                  <c:v>-10.002678468408584</c:v>
                </c:pt>
                <c:pt idx="907">
                  <c:v>-10.012989048330155</c:v>
                </c:pt>
                <c:pt idx="908">
                  <c:v>-10.023299637977859</c:v>
                </c:pt>
                <c:pt idx="909">
                  <c:v>-10.033610237351443</c:v>
                </c:pt>
                <c:pt idx="910">
                  <c:v>-10.043920846450654</c:v>
                </c:pt>
                <c:pt idx="911">
                  <c:v>-10.054231465275237</c:v>
                </c:pt>
                <c:pt idx="912">
                  <c:v>-10.064542093824937</c:v>
                </c:pt>
                <c:pt idx="913">
                  <c:v>-10.074852732099501</c:v>
                </c:pt>
                <c:pt idx="914">
                  <c:v>-10.085163380098676</c:v>
                </c:pt>
                <c:pt idx="915">
                  <c:v>-10.095474037822207</c:v>
                </c:pt>
                <c:pt idx="916">
                  <c:v>-10.105784705269841</c:v>
                </c:pt>
                <c:pt idx="917">
                  <c:v>-10.116095382441323</c:v>
                </c:pt>
                <c:pt idx="918">
                  <c:v>-10.126406069336399</c:v>
                </c:pt>
                <c:pt idx="919">
                  <c:v>-10.136716765954816</c:v>
                </c:pt>
                <c:pt idx="920">
                  <c:v>-10.147027472296319</c:v>
                </c:pt>
                <c:pt idx="921">
                  <c:v>-10.157338188360654</c:v>
                </c:pt>
                <c:pt idx="922">
                  <c:v>-10.167648914147568</c:v>
                </c:pt>
                <c:pt idx="923">
                  <c:v>-10.177959649656808</c:v>
                </c:pt>
                <c:pt idx="924">
                  <c:v>-10.188270394888118</c:v>
                </c:pt>
                <c:pt idx="925">
                  <c:v>-10.198581149841244</c:v>
                </c:pt>
                <c:pt idx="926">
                  <c:v>-10.208891914515934</c:v>
                </c:pt>
                <c:pt idx="927">
                  <c:v>-10.219202688911933</c:v>
                </c:pt>
                <c:pt idx="928">
                  <c:v>-10.229513473028987</c:v>
                </c:pt>
                <c:pt idx="929">
                  <c:v>-10.239824266866842</c:v>
                </c:pt>
                <c:pt idx="930">
                  <c:v>-10.250135070425245</c:v>
                </c:pt>
                <c:pt idx="931">
                  <c:v>-10.260445883703941</c:v>
                </c:pt>
                <c:pt idx="932">
                  <c:v>-10.270756706702677</c:v>
                </c:pt>
                <c:pt idx="933">
                  <c:v>-10.281067539421199</c:v>
                </c:pt>
                <c:pt idx="934">
                  <c:v>-10.291378381859253</c:v>
                </c:pt>
                <c:pt idx="935">
                  <c:v>-10.301689234016585</c:v>
                </c:pt>
                <c:pt idx="936">
                  <c:v>-10.312000095892941</c:v>
                </c:pt>
                <c:pt idx="937">
                  <c:v>-10.322310967488066</c:v>
                </c:pt>
                <c:pt idx="938">
                  <c:v>-10.332621848801708</c:v>
                </c:pt>
                <c:pt idx="939">
                  <c:v>-10.342932739833612</c:v>
                </c:pt>
                <c:pt idx="940">
                  <c:v>-10.353243640583525</c:v>
                </c:pt>
                <c:pt idx="941">
                  <c:v>-10.363554551051193</c:v>
                </c:pt>
                <c:pt idx="942">
                  <c:v>-10.37386547123636</c:v>
                </c:pt>
                <c:pt idx="943">
                  <c:v>-10.384176401138776</c:v>
                </c:pt>
                <c:pt idx="944">
                  <c:v>-10.394487340758184</c:v>
                </c:pt>
                <c:pt idx="945">
                  <c:v>-10.404798290094332</c:v>
                </c:pt>
                <c:pt idx="946">
                  <c:v>-10.415109249146965</c:v>
                </c:pt>
                <c:pt idx="947">
                  <c:v>-10.42542021791583</c:v>
                </c:pt>
                <c:pt idx="948">
                  <c:v>-10.435731196400672</c:v>
                </c:pt>
                <c:pt idx="949">
                  <c:v>-10.446042184601239</c:v>
                </c:pt>
                <c:pt idx="950">
                  <c:v>-10.456353182517276</c:v>
                </c:pt>
                <c:pt idx="951">
                  <c:v>-10.46666419014853</c:v>
                </c:pt>
                <c:pt idx="952">
                  <c:v>-10.476975207494744</c:v>
                </c:pt>
                <c:pt idx="953">
                  <c:v>-10.487286234555668</c:v>
                </c:pt>
                <c:pt idx="954">
                  <c:v>-10.497597271331047</c:v>
                </c:pt>
                <c:pt idx="955">
                  <c:v>-10.507908317820627</c:v>
                </c:pt>
                <c:pt idx="956">
                  <c:v>-10.518219374024154</c:v>
                </c:pt>
                <c:pt idx="957">
                  <c:v>-10.528530439941374</c:v>
                </c:pt>
                <c:pt idx="958">
                  <c:v>-10.538841515572035</c:v>
                </c:pt>
                <c:pt idx="959">
                  <c:v>-10.54915260091588</c:v>
                </c:pt>
                <c:pt idx="960">
                  <c:v>-10.559463695972658</c:v>
                </c:pt>
                <c:pt idx="961">
                  <c:v>-10.569774800742115</c:v>
                </c:pt>
                <c:pt idx="962">
                  <c:v>-10.580085915223997</c:v>
                </c:pt>
                <c:pt idx="963">
                  <c:v>-10.590397039418049</c:v>
                </c:pt>
                <c:pt idx="964">
                  <c:v>-10.600708173324017</c:v>
                </c:pt>
                <c:pt idx="965">
                  <c:v>-10.611019316941649</c:v>
                </c:pt>
                <c:pt idx="966">
                  <c:v>-10.62133047027069</c:v>
                </c:pt>
                <c:pt idx="967">
                  <c:v>-10.631641633310887</c:v>
                </c:pt>
                <c:pt idx="968">
                  <c:v>-10.641952806061985</c:v>
                </c:pt>
                <c:pt idx="969">
                  <c:v>-10.652263988523732</c:v>
                </c:pt>
                <c:pt idx="970">
                  <c:v>-10.662575180695873</c:v>
                </c:pt>
                <c:pt idx="971">
                  <c:v>-10.672886382578154</c:v>
                </c:pt>
                <c:pt idx="972">
                  <c:v>-10.683197594170322</c:v>
                </c:pt>
                <c:pt idx="973">
                  <c:v>-10.693508815472123</c:v>
                </c:pt>
                <c:pt idx="974">
                  <c:v>-10.703820046483305</c:v>
                </c:pt>
                <c:pt idx="975">
                  <c:v>-10.71413128720361</c:v>
                </c:pt>
                <c:pt idx="976">
                  <c:v>-10.724442537632788</c:v>
                </c:pt>
                <c:pt idx="977">
                  <c:v>-10.734753797770583</c:v>
                </c:pt>
                <c:pt idx="978">
                  <c:v>-10.745065067616745</c:v>
                </c:pt>
                <c:pt idx="979">
                  <c:v>-10.755376347171016</c:v>
                </c:pt>
                <c:pt idx="980">
                  <c:v>-10.765687636433144</c:v>
                </c:pt>
                <c:pt idx="981">
                  <c:v>-10.775998935402876</c:v>
                </c:pt>
                <c:pt idx="982">
                  <c:v>-10.786310244079958</c:v>
                </c:pt>
                <c:pt idx="983">
                  <c:v>-10.796621562464136</c:v>
                </c:pt>
                <c:pt idx="984">
                  <c:v>-10.806932890555155</c:v>
                </c:pt>
                <c:pt idx="985">
                  <c:v>-10.817244228352763</c:v>
                </c:pt>
                <c:pt idx="986">
                  <c:v>-10.827555575856705</c:v>
                </c:pt>
                <c:pt idx="987">
                  <c:v>-10.837866933066728</c:v>
                </c:pt>
                <c:pt idx="988">
                  <c:v>-10.848178299982578</c:v>
                </c:pt>
                <c:pt idx="989">
                  <c:v>-10.858489676604002</c:v>
                </c:pt>
                <c:pt idx="990">
                  <c:v>-10.868801062930746</c:v>
                </c:pt>
                <c:pt idx="991">
                  <c:v>-10.879112458962558</c:v>
                </c:pt>
                <c:pt idx="992">
                  <c:v>-10.889423864699181</c:v>
                </c:pt>
                <c:pt idx="993">
                  <c:v>-10.899735280140362</c:v>
                </c:pt>
                <c:pt idx="994">
                  <c:v>-10.910046705285851</c:v>
                </c:pt>
                <c:pt idx="995">
                  <c:v>-10.92035814013539</c:v>
                </c:pt>
                <c:pt idx="996">
                  <c:v>-10.930669584688728</c:v>
                </c:pt>
                <c:pt idx="997">
                  <c:v>-10.940981038945608</c:v>
                </c:pt>
                <c:pt idx="998">
                  <c:v>-10.95129250290578</c:v>
                </c:pt>
                <c:pt idx="999">
                  <c:v>-10.961603976568989</c:v>
                </c:pt>
                <c:pt idx="1000">
                  <c:v>-10.971915459934982</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11.2</c:v>
                </c:pt>
                <c:pt idx="1">
                  <c:v>62.788411816948106</c:v>
                </c:pt>
                <c:pt idx="2">
                  <c:v>114.37682363389621</c:v>
                </c:pt>
                <c:pt idx="3">
                  <c:v>113.16656866115721</c:v>
                </c:pt>
                <c:pt idx="4">
                  <c:v>114.37682363389621</c:v>
                </c:pt>
                <c:pt idx="5">
                  <c:v>110.15656866115719</c:v>
                </c:pt>
                <c:pt idx="6">
                  <c:v>114.37682363389621</c:v>
                </c:pt>
              </c:numCache>
            </c:numRef>
          </c:xVal>
          <c:yVal>
            <c:numRef>
              <c:f>Trajecto!$C$132:$C$138</c:f>
              <c:numCache>
                <c:formatCode>0</c:formatCode>
                <c:ptCount val="7"/>
                <c:pt idx="0">
                  <c:v>1265.4633787679209</c:v>
                </c:pt>
                <c:pt idx="1">
                  <c:v>632.73168938396043</c:v>
                </c:pt>
                <c:pt idx="2">
                  <c:v>0</c:v>
                </c:pt>
                <c:pt idx="3">
                  <c:v>48.323361853378451</c:v>
                </c:pt>
                <c:pt idx="4">
                  <c:v>0</c:v>
                </c:pt>
                <c:pt idx="5">
                  <c:v>18.281823516756809</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Calculs!$AE$4:$AE$1004</c:f>
              <c:numCache>
                <c:formatCode>0</c:formatCode>
                <c:ptCount val="1001"/>
                <c:pt idx="0">
                  <c:v>497.16938386972515</c:v>
                </c:pt>
                <c:pt idx="1">
                  <c:v>498.89472912247948</c:v>
                </c:pt>
                <c:pt idx="2">
                  <c:v>500.61669237177784</c:v>
                </c:pt>
                <c:pt idx="3">
                  <c:v>502.33528339324761</c:v>
                </c:pt>
                <c:pt idx="4">
                  <c:v>504.05051191265369</c:v>
                </c:pt>
                <c:pt idx="5">
                  <c:v>505.76238760623676</c:v>
                </c:pt>
                <c:pt idx="6">
                  <c:v>507.47092010104848</c:v>
                </c:pt>
                <c:pt idx="7">
                  <c:v>509.17611897528406</c:v>
                </c:pt>
                <c:pt idx="8">
                  <c:v>510.87799375861181</c:v>
                </c:pt>
                <c:pt idx="9">
                  <c:v>512.57655393249991</c:v>
                </c:pt>
                <c:pt idx="10">
                  <c:v>514.27180893054071</c:v>
                </c:pt>
                <c:pt idx="11">
                  <c:v>515.96376812820256</c:v>
                </c:pt>
                <c:pt idx="12">
                  <c:v>517.65244083286132</c:v>
                </c:pt>
                <c:pt idx="13">
                  <c:v>519.33783629524407</c:v>
                </c:pt>
                <c:pt idx="14">
                  <c:v>521.01996372058159</c:v>
                </c:pt>
                <c:pt idx="15">
                  <c:v>522.69883226890306</c:v>
                </c:pt>
                <c:pt idx="16">
                  <c:v>524.37445105532879</c:v>
                </c:pt>
                <c:pt idx="17">
                  <c:v>526.04682915036005</c:v>
                </c:pt>
                <c:pt idx="18">
                  <c:v>527.71597558016686</c:v>
                </c:pt>
                <c:pt idx="19">
                  <c:v>529.38189932687317</c:v>
                </c:pt>
                <c:pt idx="20">
                  <c:v>531.04460932884035</c:v>
                </c:pt>
                <c:pt idx="21">
                  <c:v>532.70411448623577</c:v>
                </c:pt>
                <c:pt idx="22">
                  <c:v>534.36042366646382</c:v>
                </c:pt>
                <c:pt idx="23">
                  <c:v>536.01354569888497</c:v>
                </c:pt>
                <c:pt idx="24">
                  <c:v>537.66348936967142</c:v>
                </c:pt>
                <c:pt idx="25">
                  <c:v>539.31026342208645</c:v>
                </c:pt>
                <c:pt idx="26">
                  <c:v>540.9538765567612</c:v>
                </c:pt>
                <c:pt idx="27">
                  <c:v>542.59433743196985</c:v>
                </c:pt>
                <c:pt idx="28">
                  <c:v>544.23165466390196</c:v>
                </c:pt>
                <c:pt idx="29">
                  <c:v>545.86583682693276</c:v>
                </c:pt>
                <c:pt idx="30">
                  <c:v>547.49689245389141</c:v>
                </c:pt>
                <c:pt idx="31">
                  <c:v>549.1248300363269</c:v>
                </c:pt>
                <c:pt idx="32">
                  <c:v>550.74965802477186</c:v>
                </c:pt>
                <c:pt idx="33">
                  <c:v>552.37138482900434</c:v>
                </c:pt>
                <c:pt idx="34">
                  <c:v>553.99001881830736</c:v>
                </c:pt>
                <c:pt idx="35">
                  <c:v>555.60556832172665</c:v>
                </c:pt>
                <c:pt idx="36">
                  <c:v>557.21804162832586</c:v>
                </c:pt>
                <c:pt idx="37">
                  <c:v>558.82744698744</c:v>
                </c:pt>
                <c:pt idx="38">
                  <c:v>560.43379260892709</c:v>
                </c:pt>
                <c:pt idx="39">
                  <c:v>562.03708666341709</c:v>
                </c:pt>
                <c:pt idx="40">
                  <c:v>563.63733728255977</c:v>
                </c:pt>
                <c:pt idx="41">
                  <c:v>565.23455255927001</c:v>
                </c:pt>
                <c:pt idx="42">
                  <c:v>566.82874054797117</c:v>
                </c:pt>
                <c:pt idx="43">
                  <c:v>568.41990926483663</c:v>
                </c:pt>
                <c:pt idx="44">
                  <c:v>570.00806668802988</c:v>
                </c:pt>
                <c:pt idx="45">
                  <c:v>571.59322075794159</c:v>
                </c:pt>
                <c:pt idx="46">
                  <c:v>573.17537937742622</c:v>
                </c:pt>
                <c:pt idx="47">
                  <c:v>574.75455041203543</c:v>
                </c:pt>
                <c:pt idx="48">
                  <c:v>576.33074169025065</c:v>
                </c:pt>
                <c:pt idx="49">
                  <c:v>577.90396100371333</c:v>
                </c:pt>
                <c:pt idx="50">
                  <c:v>579.47421610745369</c:v>
                </c:pt>
                <c:pt idx="51">
                  <c:v>581.04151472011711</c:v>
                </c:pt>
                <c:pt idx="52">
                  <c:v>582.60586452418954</c:v>
                </c:pt>
                <c:pt idx="53">
                  <c:v>584.16727316622053</c:v>
                </c:pt>
                <c:pt idx="54">
                  <c:v>585.72574825704487</c:v>
                </c:pt>
                <c:pt idx="55">
                  <c:v>587.2812973720022</c:v>
                </c:pt>
                <c:pt idx="56">
                  <c:v>588.83392805115534</c:v>
                </c:pt>
                <c:pt idx="57">
                  <c:v>590.38364779950655</c:v>
                </c:pt>
                <c:pt idx="58">
                  <c:v>591.93046408721227</c:v>
                </c:pt>
                <c:pt idx="59">
                  <c:v>593.47438434979631</c:v>
                </c:pt>
                <c:pt idx="60">
                  <c:v>595.01541598836104</c:v>
                </c:pt>
                <c:pt idx="61">
                  <c:v>596.55356636979741</c:v>
                </c:pt>
                <c:pt idx="62">
                  <c:v>598.08884282699319</c:v>
                </c:pt>
                <c:pt idx="63">
                  <c:v>599.6212526590391</c:v>
                </c:pt>
                <c:pt idx="64">
                  <c:v>601.15080313143449</c:v>
                </c:pt>
                <c:pt idx="65">
                  <c:v>602.67750147629033</c:v>
                </c:pt>
                <c:pt idx="66">
                  <c:v>604.20135489253107</c:v>
                </c:pt>
                <c:pt idx="67">
                  <c:v>605.72237054609525</c:v>
                </c:pt>
                <c:pt idx="68">
                  <c:v>607.24055557013423</c:v>
                </c:pt>
                <c:pt idx="69">
                  <c:v>608.75591706520936</c:v>
                </c:pt>
                <c:pt idx="70">
                  <c:v>610.26846209948803</c:v>
                </c:pt>
                <c:pt idx="71">
                  <c:v>611.77819770893768</c:v>
                </c:pt>
                <c:pt idx="72">
                  <c:v>613.28513089751891</c:v>
                </c:pt>
                <c:pt idx="73">
                  <c:v>614.78926863737672</c:v>
                </c:pt>
                <c:pt idx="74">
                  <c:v>616.29061786903071</c:v>
                </c:pt>
                <c:pt idx="75">
                  <c:v>617.78918550156345</c:v>
                </c:pt>
                <c:pt idx="76">
                  <c:v>619.28497841280739</c:v>
                </c:pt>
                <c:pt idx="77">
                  <c:v>620.77800344953084</c:v>
                </c:pt>
                <c:pt idx="78">
                  <c:v>622.26826742762216</c:v>
                </c:pt>
                <c:pt idx="79">
                  <c:v>623.75577713227278</c:v>
                </c:pt>
                <c:pt idx="80">
                  <c:v>625.24053931815865</c:v>
                </c:pt>
                <c:pt idx="81">
                  <c:v>626.72256070962055</c:v>
                </c:pt>
                <c:pt idx="82">
                  <c:v>628.20184800084269</c:v>
                </c:pt>
                <c:pt idx="83">
                  <c:v>629.67840785603062</c:v>
                </c:pt>
                <c:pt idx="84">
                  <c:v>631.15224690958723</c:v>
                </c:pt>
                <c:pt idx="85">
                  <c:v>632.62337176628762</c:v>
                </c:pt>
                <c:pt idx="86">
                  <c:v>634.09178900145275</c:v>
                </c:pt>
                <c:pt idx="87">
                  <c:v>635.55750516112187</c:v>
                </c:pt>
                <c:pt idx="88">
                  <c:v>637.02052676222354</c:v>
                </c:pt>
                <c:pt idx="89">
                  <c:v>638.48086029274509</c:v>
                </c:pt>
                <c:pt idx="90">
                  <c:v>639.93851221190175</c:v>
                </c:pt>
                <c:pt idx="91">
                  <c:v>641.39348895030344</c:v>
                </c:pt>
                <c:pt idx="92">
                  <c:v>642.84579691012107</c:v>
                </c:pt>
                <c:pt idx="93">
                  <c:v>644.29544246525131</c:v>
                </c:pt>
                <c:pt idx="94">
                  <c:v>645.74243196148029</c:v>
                </c:pt>
                <c:pt idx="95">
                  <c:v>647.18677171664615</c:v>
                </c:pt>
                <c:pt idx="96">
                  <c:v>648.62846802080003</c:v>
                </c:pt>
                <c:pt idx="97">
                  <c:v>650.06752713636638</c:v>
                </c:pt>
                <c:pt idx="98">
                  <c:v>651.50395529830178</c:v>
                </c:pt>
                <c:pt idx="99">
                  <c:v>652.93775871425282</c:v>
                </c:pt>
                <c:pt idx="100">
                  <c:v>654.36894356471271</c:v>
                </c:pt>
                <c:pt idx="101">
                  <c:v>668.53724756031511</c:v>
                </c:pt>
                <c:pt idx="102">
                  <c:v>682.44764522954108</c:v>
                </c:pt>
                <c:pt idx="103">
                  <c:v>696.10606273374901</c:v>
                </c:pt>
                <c:pt idx="104">
                  <c:v>709.51817424793353</c:v>
                </c:pt>
                <c:pt idx="105">
                  <c:v>722.68941581708089</c:v>
                </c:pt>
                <c:pt idx="106">
                  <c:v>735.62499825876591</c:v>
                </c:pt>
                <c:pt idx="107">
                  <c:v>748.32991918993878</c:v>
                </c:pt>
                <c:pt idx="108">
                  <c:v>760.80897424848547</c:v>
                </c:pt>
                <c:pt idx="109">
                  <c:v>773.06676757357036</c:v>
                </c:pt>
                <c:pt idx="110">
                  <c:v>785.10772160288457</c:v>
                </c:pt>
                <c:pt idx="111">
                  <c:v>796.9360862396544</c:v>
                </c:pt>
                <c:pt idx="112">
                  <c:v>808.55594743753056</c:v>
                </c:pt>
                <c:pt idx="113">
                  <c:v>819.97123524722963</c:v>
                </c:pt>
                <c:pt idx="114">
                  <c:v>831.18573136497071</c:v>
                </c:pt>
                <c:pt idx="115">
                  <c:v>842.20307621930317</c:v>
                </c:pt>
                <c:pt idx="116">
                  <c:v>853.02677562980705</c:v>
                </c:pt>
                <c:pt idx="117">
                  <c:v>863.66020706833581</c:v>
                </c:pt>
                <c:pt idx="118">
                  <c:v>874.10662555092574</c:v>
                </c:pt>
                <c:pt idx="119">
                  <c:v>884.3691691861892</c:v>
                </c:pt>
                <c:pt idx="120">
                  <c:v>894.45086440391822</c:v>
                </c:pt>
                <c:pt idx="121">
                  <c:v>904.35463088572419</c:v>
                </c:pt>
                <c:pt idx="122">
                  <c:v>914.08328621781106</c:v>
                </c:pt>
                <c:pt idx="123">
                  <c:v>923.63955028440796</c:v>
                </c:pt>
                <c:pt idx="124">
                  <c:v>933.02604941895333</c:v>
                </c:pt>
                <c:pt idx="125">
                  <c:v>942.24532032881439</c:v>
                </c:pt>
                <c:pt idx="126">
                  <c:v>951.29981380813206</c:v>
                </c:pt>
                <c:pt idx="127">
                  <c:v>960.19189825228921</c:v>
                </c:pt>
                <c:pt idx="128">
                  <c:v>968.92386298650206</c:v>
                </c:pt>
                <c:pt idx="129">
                  <c:v>977.4979214201162</c:v>
                </c:pt>
                <c:pt idx="130">
                  <c:v>985.91621403735337</c:v>
                </c:pt>
                <c:pt idx="131">
                  <c:v>994.18081123448064</c:v>
                </c:pt>
                <c:pt idx="132">
                  <c:v>1002.2937160126693</c:v>
                </c:pt>
                <c:pt idx="133">
                  <c:v>1010.2568665351575</c:v>
                </c:pt>
                <c:pt idx="134">
                  <c:v>1018.072138556734</c:v>
                </c:pt>
                <c:pt idx="135">
                  <c:v>1025.741347733006</c:v>
                </c:pt>
                <c:pt idx="136">
                  <c:v>1033.2662518164093</c:v>
                </c:pt>
                <c:pt idx="137">
                  <c:v>1040.6485527454454</c:v>
                </c:pt>
                <c:pt idx="138">
                  <c:v>1047.8898986332019</c:v>
                </c:pt>
                <c:pt idx="139">
                  <c:v>1054.9918856608094</c:v>
                </c:pt>
                <c:pt idx="140">
                  <c:v>1061.956059881117</c:v>
                </c:pt>
                <c:pt idx="141">
                  <c:v>1068.7839189375302</c:v>
                </c:pt>
                <c:pt idx="142">
                  <c:v>1075.476913702636</c:v>
                </c:pt>
                <c:pt idx="143">
                  <c:v>1082.0364498409431</c:v>
                </c:pt>
                <c:pt idx="144">
                  <c:v>1088.4638892998</c:v>
                </c:pt>
                <c:pt idx="145">
                  <c:v>1094.7605517322952</c:v>
                </c:pt>
                <c:pt idx="146">
                  <c:v>1100.9277158557118</c:v>
                </c:pt>
                <c:pt idx="147">
                  <c:v>1106.9666207488926</c:v>
                </c:pt>
                <c:pt idx="148">
                  <c:v>1112.8784670916677</c:v>
                </c:pt>
                <c:pt idx="149">
                  <c:v>1118.6644183493099</c:v>
                </c:pt>
                <c:pt idx="150">
                  <c:v>1124.3256019048108</c:v>
                </c:pt>
                <c:pt idx="151">
                  <c:v>1129.8631101416061</c:v>
                </c:pt>
                <c:pt idx="152">
                  <c:v>1135.2780014792295</c:v>
                </c:pt>
                <c:pt idx="153">
                  <c:v>1140.5713013642367</c:v>
                </c:pt>
                <c:pt idx="154">
                  <c:v>1145.7440032186075</c:v>
                </c:pt>
                <c:pt idx="155">
                  <c:v>1150.7970693477203</c:v>
                </c:pt>
                <c:pt idx="156">
                  <c:v>1155.7314318098743</c:v>
                </c:pt>
                <c:pt idx="157">
                  <c:v>1160.5479932492408</c:v>
                </c:pt>
                <c:pt idx="158">
                  <c:v>1165.2476276940235</c:v>
                </c:pt>
                <c:pt idx="159">
                  <c:v>1169.8311813215228</c:v>
                </c:pt>
                <c:pt idx="160">
                  <c:v>1174.2994731917217</c:v>
                </c:pt>
                <c:pt idx="161">
                  <c:v>1178.6532959509359</c:v>
                </c:pt>
                <c:pt idx="162">
                  <c:v>1182.8934165070036</c:v>
                </c:pt>
                <c:pt idx="163">
                  <c:v>1187.0205766774386</c:v>
                </c:pt>
                <c:pt idx="164">
                  <c:v>1191.035493811909</c:v>
                </c:pt>
                <c:pt idx="165">
                  <c:v>1194.9388613903664</c:v>
                </c:pt>
                <c:pt idx="166">
                  <c:v>1198.73134959811</c:v>
                </c:pt>
                <c:pt idx="167">
                  <c:v>1202.4136058790361</c:v>
                </c:pt>
                <c:pt idx="168">
                  <c:v>1205.986255468307</c:v>
                </c:pt>
                <c:pt idx="169">
                  <c:v>1209.4499019056502</c:v>
                </c:pt>
                <c:pt idx="170">
                  <c:v>1212.8051275304988</c:v>
                </c:pt>
                <c:pt idx="171">
                  <c:v>1216.0524939601803</c:v>
                </c:pt>
                <c:pt idx="172">
                  <c:v>1219.1925425523768</c:v>
                </c:pt>
                <c:pt idx="173">
                  <c:v>1222.225794853101</c:v>
                </c:pt>
                <c:pt idx="174">
                  <c:v>1225.1527530314638</c:v>
                </c:pt>
                <c:pt idx="175">
                  <c:v>1227.9739003025632</c:v>
                </c:pt>
                <c:pt idx="176">
                  <c:v>1230.6897013398766</c:v>
                </c:pt>
                <c:pt idx="177">
                  <c:v>1233.3006026786238</c:v>
                </c:pt>
                <c:pt idx="178">
                  <c:v>1235.8070331116551</c:v>
                </c:pt>
                <c:pt idx="179">
                  <c:v>1238.2094040795375</c:v>
                </c:pt>
                <c:pt idx="180">
                  <c:v>1240.508110056642</c:v>
                </c:pt>
                <c:pt idx="181">
                  <c:v>1242.7035289351879</c:v>
                </c:pt>
                <c:pt idx="182">
                  <c:v>1244.796022409384</c:v>
                </c:pt>
                <c:pt idx="183">
                  <c:v>1246.7859363619984</c:v>
                </c:pt>
                <c:pt idx="184">
                  <c:v>1248.6736012559195</c:v>
                </c:pt>
                <c:pt idx="185">
                  <c:v>1250.4593325335093</c:v>
                </c:pt>
                <c:pt idx="186">
                  <c:v>1252.1434310268155</c:v>
                </c:pt>
                <c:pt idx="187">
                  <c:v>1253.7261833819759</c:v>
                </c:pt>
                <c:pt idx="188">
                  <c:v>1255.2078625014224</c:v>
                </c:pt>
                <c:pt idx="189">
                  <c:v>1256.5887280077513</c:v>
                </c:pt>
                <c:pt idx="190">
                  <c:v>1257.8690267333488</c:v>
                </c:pt>
                <c:pt idx="191">
                  <c:v>1259.0489932400233</c:v>
                </c:pt>
                <c:pt idx="192">
                  <c:v>1260.1288503729768</c:v>
                </c:pt>
                <c:pt idx="193">
                  <c:v>1261.108809853383</c:v>
                </c:pt>
                <c:pt idx="194">
                  <c:v>1261.9890729136159</c:v>
                </c:pt>
                <c:pt idx="195">
                  <c:v>1262.7698309787249</c:v>
                </c:pt>
                <c:pt idx="196">
                  <c:v>1263.4512663970443</c:v>
                </c:pt>
                <c:pt idx="197">
                  <c:v>1264.0335532218282</c:v>
                </c:pt>
                <c:pt idx="198">
                  <c:v>1264.5168580444956</c:v>
                </c:pt>
                <c:pt idx="199">
                  <c:v>1264.9013408784656</c:v>
                </c:pt>
                <c:pt idx="200">
                  <c:v>1265.187156090713</c:v>
                </c:pt>
                <c:pt idx="201">
                  <c:v>1265.3744533761555</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2.8</c:v>
                </c:pt>
              </c:numCache>
            </c:numRef>
          </c:xVal>
          <c:yVal>
            <c:numRef>
              <c:f>Trajecto!$C$158</c:f>
              <c:numCache>
                <c:formatCode>0</c:formatCode>
                <c:ptCount val="1"/>
                <c:pt idx="0">
                  <c:v>632.73168938396043</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20.65000000000007</c:v>
                </c:pt>
              </c:numCache>
            </c:numRef>
          </c:xVal>
          <c:yVal>
            <c:numRef>
              <c:f>Trajecto!$C$159</c:f>
              <c:numCache>
                <c:formatCode>0</c:formatCode>
                <c:ptCount val="1"/>
                <c:pt idx="0">
                  <c:v>632.73168938396043</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Calculs!$Q$4:$Q$1004</c:f>
              <c:numCache>
                <c:formatCode>0.00</c:formatCode>
                <c:ptCount val="1001"/>
                <c:pt idx="0">
                  <c:v>0</c:v>
                </c:pt>
                <c:pt idx="1">
                  <c:v>5.0000000000000001E-4</c:v>
                </c:pt>
                <c:pt idx="2">
                  <c:v>1.4999999999999998E-3</c:v>
                </c:pt>
                <c:pt idx="3">
                  <c:v>2.4999999999999996E-3</c:v>
                </c:pt>
                <c:pt idx="4">
                  <c:v>3.5000000000000001E-3</c:v>
                </c:pt>
                <c:pt idx="5">
                  <c:v>4.5000000000000005E-3</c:v>
                </c:pt>
                <c:pt idx="6">
                  <c:v>5.5000000000000005E-3</c:v>
                </c:pt>
                <c:pt idx="7">
                  <c:v>6.4999999999999997E-3</c:v>
                </c:pt>
                <c:pt idx="8">
                  <c:v>7.4999999999999989E-3</c:v>
                </c:pt>
                <c:pt idx="9">
                  <c:v>8.4999999999999989E-3</c:v>
                </c:pt>
                <c:pt idx="10">
                  <c:v>9.499999999999998E-3</c:v>
                </c:pt>
                <c:pt idx="11">
                  <c:v>9.5000000000000032E-3</c:v>
                </c:pt>
                <c:pt idx="12">
                  <c:v>8.5000000000000041E-3</c:v>
                </c:pt>
                <c:pt idx="13">
                  <c:v>7.5000000000000032E-3</c:v>
                </c:pt>
                <c:pt idx="14">
                  <c:v>6.5000000000000023E-3</c:v>
                </c:pt>
                <c:pt idx="15">
                  <c:v>5.5000000000000023E-3</c:v>
                </c:pt>
                <c:pt idx="16">
                  <c:v>4.5000000000000014E-3</c:v>
                </c:pt>
                <c:pt idx="17">
                  <c:v>3.5000000000000005E-3</c:v>
                </c:pt>
                <c:pt idx="18">
                  <c:v>2.4999999999999996E-3</c:v>
                </c:pt>
                <c:pt idx="19">
                  <c:v>1.4999999999999996E-3</c:v>
                </c:pt>
                <c:pt idx="20">
                  <c:v>4.9999999999999871E-4</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Calculs!$T$4:$T$1004</c:f>
              <c:numCache>
                <c:formatCode>0.00</c:formatCode>
                <c:ptCount val="1001"/>
                <c:pt idx="0">
                  <c:v>44.273510999999999</c:v>
                </c:pt>
                <c:pt idx="1">
                  <c:v>44.273506095000002</c:v>
                </c:pt>
                <c:pt idx="2">
                  <c:v>44.273491380000003</c:v>
                </c:pt>
                <c:pt idx="3">
                  <c:v>44.273466855000002</c:v>
                </c:pt>
                <c:pt idx="4">
                  <c:v>44.273432520000007</c:v>
                </c:pt>
                <c:pt idx="5">
                  <c:v>44.273388375000003</c:v>
                </c:pt>
                <c:pt idx="6">
                  <c:v>44.273334419999998</c:v>
                </c:pt>
                <c:pt idx="7">
                  <c:v>44.273270655000005</c:v>
                </c:pt>
                <c:pt idx="8">
                  <c:v>44.27319708000001</c:v>
                </c:pt>
                <c:pt idx="9">
                  <c:v>44.273113695000006</c:v>
                </c:pt>
                <c:pt idx="10">
                  <c:v>44.273020500000008</c:v>
                </c:pt>
                <c:pt idx="11">
                  <c:v>44.27292730500001</c:v>
                </c:pt>
                <c:pt idx="12">
                  <c:v>44.272843920000007</c:v>
                </c:pt>
                <c:pt idx="13">
                  <c:v>44.272770345000012</c:v>
                </c:pt>
                <c:pt idx="14">
                  <c:v>44.272706580000019</c:v>
                </c:pt>
                <c:pt idx="15">
                  <c:v>44.272652625000013</c:v>
                </c:pt>
                <c:pt idx="16">
                  <c:v>44.272608480000009</c:v>
                </c:pt>
                <c:pt idx="17">
                  <c:v>44.272574145000014</c:v>
                </c:pt>
                <c:pt idx="18">
                  <c:v>44.272549620000014</c:v>
                </c:pt>
                <c:pt idx="19">
                  <c:v>44.272534905000015</c:v>
                </c:pt>
                <c:pt idx="20">
                  <c:v>44.272530000000017</c:v>
                </c:pt>
                <c:pt idx="21">
                  <c:v>44.272530000000017</c:v>
                </c:pt>
                <c:pt idx="22">
                  <c:v>44.272530000000017</c:v>
                </c:pt>
                <c:pt idx="23">
                  <c:v>44.272530000000017</c:v>
                </c:pt>
                <c:pt idx="24">
                  <c:v>44.272530000000017</c:v>
                </c:pt>
                <c:pt idx="25">
                  <c:v>44.272530000000017</c:v>
                </c:pt>
                <c:pt idx="26">
                  <c:v>44.272530000000017</c:v>
                </c:pt>
                <c:pt idx="27">
                  <c:v>44.272530000000017</c:v>
                </c:pt>
                <c:pt idx="28">
                  <c:v>44.272530000000017</c:v>
                </c:pt>
                <c:pt idx="29">
                  <c:v>44.272530000000017</c:v>
                </c:pt>
                <c:pt idx="30">
                  <c:v>44.272530000000017</c:v>
                </c:pt>
                <c:pt idx="31">
                  <c:v>44.272530000000017</c:v>
                </c:pt>
                <c:pt idx="32">
                  <c:v>44.272530000000017</c:v>
                </c:pt>
                <c:pt idx="33">
                  <c:v>44.272530000000017</c:v>
                </c:pt>
                <c:pt idx="34">
                  <c:v>44.272530000000017</c:v>
                </c:pt>
                <c:pt idx="35">
                  <c:v>44.272530000000017</c:v>
                </c:pt>
                <c:pt idx="36">
                  <c:v>44.272530000000017</c:v>
                </c:pt>
                <c:pt idx="37">
                  <c:v>44.272530000000017</c:v>
                </c:pt>
                <c:pt idx="38">
                  <c:v>44.272530000000017</c:v>
                </c:pt>
                <c:pt idx="39">
                  <c:v>44.272530000000017</c:v>
                </c:pt>
                <c:pt idx="40">
                  <c:v>44.272530000000017</c:v>
                </c:pt>
                <c:pt idx="41">
                  <c:v>44.272530000000017</c:v>
                </c:pt>
                <c:pt idx="42">
                  <c:v>44.272530000000017</c:v>
                </c:pt>
                <c:pt idx="43">
                  <c:v>44.272530000000017</c:v>
                </c:pt>
                <c:pt idx="44">
                  <c:v>44.272530000000017</c:v>
                </c:pt>
                <c:pt idx="45">
                  <c:v>44.272530000000017</c:v>
                </c:pt>
                <c:pt idx="46">
                  <c:v>44.272530000000017</c:v>
                </c:pt>
                <c:pt idx="47">
                  <c:v>44.272530000000017</c:v>
                </c:pt>
                <c:pt idx="48">
                  <c:v>44.272530000000017</c:v>
                </c:pt>
                <c:pt idx="49">
                  <c:v>44.272530000000017</c:v>
                </c:pt>
                <c:pt idx="50">
                  <c:v>44.272530000000017</c:v>
                </c:pt>
                <c:pt idx="51">
                  <c:v>44.272530000000017</c:v>
                </c:pt>
                <c:pt idx="52">
                  <c:v>44.272530000000017</c:v>
                </c:pt>
                <c:pt idx="53">
                  <c:v>44.272530000000017</c:v>
                </c:pt>
                <c:pt idx="54">
                  <c:v>44.272530000000017</c:v>
                </c:pt>
                <c:pt idx="55">
                  <c:v>44.272530000000017</c:v>
                </c:pt>
                <c:pt idx="56">
                  <c:v>44.272530000000017</c:v>
                </c:pt>
                <c:pt idx="57">
                  <c:v>44.272530000000017</c:v>
                </c:pt>
                <c:pt idx="58">
                  <c:v>44.272530000000017</c:v>
                </c:pt>
                <c:pt idx="59">
                  <c:v>44.272530000000017</c:v>
                </c:pt>
                <c:pt idx="60">
                  <c:v>44.272530000000017</c:v>
                </c:pt>
                <c:pt idx="61">
                  <c:v>44.272530000000017</c:v>
                </c:pt>
                <c:pt idx="62">
                  <c:v>44.272530000000017</c:v>
                </c:pt>
                <c:pt idx="63">
                  <c:v>44.272530000000017</c:v>
                </c:pt>
                <c:pt idx="64">
                  <c:v>44.272530000000017</c:v>
                </c:pt>
                <c:pt idx="65">
                  <c:v>44.272530000000017</c:v>
                </c:pt>
                <c:pt idx="66">
                  <c:v>44.272530000000017</c:v>
                </c:pt>
                <c:pt idx="67">
                  <c:v>44.272530000000017</c:v>
                </c:pt>
                <c:pt idx="68">
                  <c:v>44.272530000000017</c:v>
                </c:pt>
                <c:pt idx="69">
                  <c:v>44.272530000000017</c:v>
                </c:pt>
                <c:pt idx="70">
                  <c:v>44.272530000000017</c:v>
                </c:pt>
                <c:pt idx="71">
                  <c:v>44.272530000000017</c:v>
                </c:pt>
                <c:pt idx="72">
                  <c:v>44.272530000000017</c:v>
                </c:pt>
                <c:pt idx="73">
                  <c:v>44.272530000000017</c:v>
                </c:pt>
                <c:pt idx="74">
                  <c:v>44.272530000000017</c:v>
                </c:pt>
                <c:pt idx="75">
                  <c:v>44.272530000000017</c:v>
                </c:pt>
                <c:pt idx="76">
                  <c:v>44.272530000000017</c:v>
                </c:pt>
                <c:pt idx="77">
                  <c:v>44.272530000000017</c:v>
                </c:pt>
                <c:pt idx="78">
                  <c:v>44.272530000000017</c:v>
                </c:pt>
                <c:pt idx="79">
                  <c:v>44.272530000000017</c:v>
                </c:pt>
                <c:pt idx="80">
                  <c:v>44.272530000000017</c:v>
                </c:pt>
                <c:pt idx="81">
                  <c:v>44.272530000000017</c:v>
                </c:pt>
                <c:pt idx="82">
                  <c:v>44.272530000000017</c:v>
                </c:pt>
                <c:pt idx="83">
                  <c:v>44.272530000000017</c:v>
                </c:pt>
                <c:pt idx="84">
                  <c:v>44.272530000000017</c:v>
                </c:pt>
                <c:pt idx="85">
                  <c:v>44.272530000000017</c:v>
                </c:pt>
                <c:pt idx="86">
                  <c:v>44.272530000000017</c:v>
                </c:pt>
                <c:pt idx="87">
                  <c:v>44.272530000000017</c:v>
                </c:pt>
                <c:pt idx="88">
                  <c:v>44.272530000000017</c:v>
                </c:pt>
                <c:pt idx="89">
                  <c:v>44.272530000000017</c:v>
                </c:pt>
                <c:pt idx="90">
                  <c:v>44.272530000000017</c:v>
                </c:pt>
                <c:pt idx="91">
                  <c:v>44.272530000000017</c:v>
                </c:pt>
                <c:pt idx="92">
                  <c:v>44.272530000000017</c:v>
                </c:pt>
                <c:pt idx="93">
                  <c:v>44.272530000000017</c:v>
                </c:pt>
                <c:pt idx="94">
                  <c:v>44.272530000000017</c:v>
                </c:pt>
                <c:pt idx="95">
                  <c:v>44.272530000000017</c:v>
                </c:pt>
                <c:pt idx="96">
                  <c:v>44.272530000000017</c:v>
                </c:pt>
                <c:pt idx="97">
                  <c:v>44.272530000000017</c:v>
                </c:pt>
                <c:pt idx="98">
                  <c:v>44.272530000000017</c:v>
                </c:pt>
                <c:pt idx="99">
                  <c:v>44.272530000000017</c:v>
                </c:pt>
                <c:pt idx="100">
                  <c:v>44.272530000000017</c:v>
                </c:pt>
                <c:pt idx="101">
                  <c:v>44.272530000000017</c:v>
                </c:pt>
                <c:pt idx="102">
                  <c:v>44.272530000000017</c:v>
                </c:pt>
                <c:pt idx="103">
                  <c:v>44.272530000000017</c:v>
                </c:pt>
                <c:pt idx="104">
                  <c:v>44.272530000000017</c:v>
                </c:pt>
                <c:pt idx="105">
                  <c:v>44.272530000000017</c:v>
                </c:pt>
                <c:pt idx="106">
                  <c:v>44.272530000000017</c:v>
                </c:pt>
                <c:pt idx="107">
                  <c:v>44.272530000000017</c:v>
                </c:pt>
                <c:pt idx="108">
                  <c:v>44.272530000000017</c:v>
                </c:pt>
                <c:pt idx="109">
                  <c:v>44.272530000000017</c:v>
                </c:pt>
                <c:pt idx="110">
                  <c:v>44.272530000000017</c:v>
                </c:pt>
                <c:pt idx="111">
                  <c:v>44.272530000000017</c:v>
                </c:pt>
                <c:pt idx="112">
                  <c:v>44.272530000000017</c:v>
                </c:pt>
                <c:pt idx="113">
                  <c:v>44.272530000000017</c:v>
                </c:pt>
                <c:pt idx="114">
                  <c:v>44.272530000000017</c:v>
                </c:pt>
                <c:pt idx="115">
                  <c:v>44.272530000000017</c:v>
                </c:pt>
                <c:pt idx="116">
                  <c:v>44.272530000000017</c:v>
                </c:pt>
                <c:pt idx="117">
                  <c:v>44.272530000000017</c:v>
                </c:pt>
                <c:pt idx="118">
                  <c:v>44.272530000000017</c:v>
                </c:pt>
                <c:pt idx="119">
                  <c:v>44.272530000000017</c:v>
                </c:pt>
                <c:pt idx="120">
                  <c:v>44.272530000000017</c:v>
                </c:pt>
                <c:pt idx="121">
                  <c:v>44.272530000000017</c:v>
                </c:pt>
                <c:pt idx="122">
                  <c:v>44.272530000000017</c:v>
                </c:pt>
                <c:pt idx="123">
                  <c:v>44.272530000000017</c:v>
                </c:pt>
                <c:pt idx="124">
                  <c:v>44.272530000000017</c:v>
                </c:pt>
                <c:pt idx="125">
                  <c:v>44.272530000000017</c:v>
                </c:pt>
                <c:pt idx="126">
                  <c:v>44.272530000000017</c:v>
                </c:pt>
                <c:pt idx="127">
                  <c:v>44.272530000000017</c:v>
                </c:pt>
                <c:pt idx="128">
                  <c:v>44.272530000000017</c:v>
                </c:pt>
                <c:pt idx="129">
                  <c:v>44.272530000000017</c:v>
                </c:pt>
                <c:pt idx="130">
                  <c:v>44.272530000000017</c:v>
                </c:pt>
                <c:pt idx="131">
                  <c:v>44.272530000000017</c:v>
                </c:pt>
                <c:pt idx="132">
                  <c:v>44.272530000000017</c:v>
                </c:pt>
                <c:pt idx="133">
                  <c:v>44.272530000000017</c:v>
                </c:pt>
                <c:pt idx="134">
                  <c:v>44.272530000000017</c:v>
                </c:pt>
                <c:pt idx="135">
                  <c:v>44.272530000000017</c:v>
                </c:pt>
                <c:pt idx="136">
                  <c:v>44.272530000000017</c:v>
                </c:pt>
                <c:pt idx="137">
                  <c:v>44.272530000000017</c:v>
                </c:pt>
                <c:pt idx="138">
                  <c:v>44.272530000000017</c:v>
                </c:pt>
                <c:pt idx="139">
                  <c:v>44.272530000000017</c:v>
                </c:pt>
                <c:pt idx="140">
                  <c:v>44.272530000000017</c:v>
                </c:pt>
                <c:pt idx="141">
                  <c:v>44.272530000000017</c:v>
                </c:pt>
                <c:pt idx="142">
                  <c:v>44.272530000000017</c:v>
                </c:pt>
                <c:pt idx="143">
                  <c:v>44.272530000000017</c:v>
                </c:pt>
                <c:pt idx="144">
                  <c:v>44.272530000000017</c:v>
                </c:pt>
                <c:pt idx="145">
                  <c:v>44.272530000000017</c:v>
                </c:pt>
                <c:pt idx="146">
                  <c:v>44.272530000000017</c:v>
                </c:pt>
                <c:pt idx="147">
                  <c:v>44.272530000000017</c:v>
                </c:pt>
                <c:pt idx="148">
                  <c:v>44.272530000000017</c:v>
                </c:pt>
                <c:pt idx="149">
                  <c:v>44.272530000000017</c:v>
                </c:pt>
                <c:pt idx="150">
                  <c:v>44.272530000000017</c:v>
                </c:pt>
                <c:pt idx="151">
                  <c:v>44.272530000000017</c:v>
                </c:pt>
                <c:pt idx="152">
                  <c:v>44.272530000000017</c:v>
                </c:pt>
                <c:pt idx="153">
                  <c:v>44.272530000000017</c:v>
                </c:pt>
                <c:pt idx="154">
                  <c:v>44.272530000000017</c:v>
                </c:pt>
                <c:pt idx="155">
                  <c:v>44.272530000000017</c:v>
                </c:pt>
                <c:pt idx="156">
                  <c:v>44.272530000000017</c:v>
                </c:pt>
                <c:pt idx="157">
                  <c:v>44.272530000000017</c:v>
                </c:pt>
                <c:pt idx="158">
                  <c:v>44.272530000000017</c:v>
                </c:pt>
                <c:pt idx="159">
                  <c:v>44.272530000000017</c:v>
                </c:pt>
                <c:pt idx="160">
                  <c:v>44.272530000000017</c:v>
                </c:pt>
                <c:pt idx="161">
                  <c:v>44.272530000000017</c:v>
                </c:pt>
                <c:pt idx="162">
                  <c:v>44.272530000000017</c:v>
                </c:pt>
                <c:pt idx="163">
                  <c:v>44.272530000000017</c:v>
                </c:pt>
                <c:pt idx="164">
                  <c:v>44.272530000000017</c:v>
                </c:pt>
                <c:pt idx="165">
                  <c:v>44.272530000000017</c:v>
                </c:pt>
                <c:pt idx="166">
                  <c:v>44.272530000000017</c:v>
                </c:pt>
                <c:pt idx="167">
                  <c:v>44.272530000000017</c:v>
                </c:pt>
                <c:pt idx="168">
                  <c:v>44.272530000000017</c:v>
                </c:pt>
                <c:pt idx="169">
                  <c:v>44.272530000000017</c:v>
                </c:pt>
                <c:pt idx="170">
                  <c:v>44.272530000000017</c:v>
                </c:pt>
                <c:pt idx="171">
                  <c:v>44.272530000000017</c:v>
                </c:pt>
                <c:pt idx="172">
                  <c:v>44.272530000000017</c:v>
                </c:pt>
                <c:pt idx="173">
                  <c:v>44.272530000000017</c:v>
                </c:pt>
                <c:pt idx="174">
                  <c:v>44.272530000000017</c:v>
                </c:pt>
                <c:pt idx="175">
                  <c:v>44.272530000000017</c:v>
                </c:pt>
                <c:pt idx="176">
                  <c:v>44.272530000000017</c:v>
                </c:pt>
                <c:pt idx="177">
                  <c:v>44.272530000000017</c:v>
                </c:pt>
                <c:pt idx="178">
                  <c:v>44.272530000000017</c:v>
                </c:pt>
                <c:pt idx="179">
                  <c:v>44.272530000000017</c:v>
                </c:pt>
                <c:pt idx="180">
                  <c:v>44.272530000000017</c:v>
                </c:pt>
                <c:pt idx="181">
                  <c:v>44.272530000000017</c:v>
                </c:pt>
                <c:pt idx="182">
                  <c:v>44.272530000000017</c:v>
                </c:pt>
                <c:pt idx="183">
                  <c:v>44.272530000000017</c:v>
                </c:pt>
                <c:pt idx="184">
                  <c:v>44.272530000000017</c:v>
                </c:pt>
                <c:pt idx="185">
                  <c:v>44.272530000000017</c:v>
                </c:pt>
                <c:pt idx="186">
                  <c:v>44.272530000000017</c:v>
                </c:pt>
                <c:pt idx="187">
                  <c:v>44.272530000000017</c:v>
                </c:pt>
                <c:pt idx="188">
                  <c:v>44.272530000000017</c:v>
                </c:pt>
                <c:pt idx="189">
                  <c:v>44.272530000000017</c:v>
                </c:pt>
                <c:pt idx="190">
                  <c:v>44.272530000000017</c:v>
                </c:pt>
                <c:pt idx="191">
                  <c:v>44.272530000000017</c:v>
                </c:pt>
                <c:pt idx="192">
                  <c:v>44.272530000000017</c:v>
                </c:pt>
                <c:pt idx="193">
                  <c:v>44.272530000000017</c:v>
                </c:pt>
                <c:pt idx="194">
                  <c:v>44.272530000000017</c:v>
                </c:pt>
                <c:pt idx="195">
                  <c:v>44.272530000000017</c:v>
                </c:pt>
                <c:pt idx="196">
                  <c:v>44.272530000000017</c:v>
                </c:pt>
                <c:pt idx="197">
                  <c:v>44.272530000000017</c:v>
                </c:pt>
                <c:pt idx="198">
                  <c:v>44.272530000000017</c:v>
                </c:pt>
                <c:pt idx="199">
                  <c:v>44.272530000000017</c:v>
                </c:pt>
                <c:pt idx="200">
                  <c:v>44.272530000000017</c:v>
                </c:pt>
                <c:pt idx="201">
                  <c:v>44.272530000000017</c:v>
                </c:pt>
                <c:pt idx="202">
                  <c:v>44.272530000000017</c:v>
                </c:pt>
                <c:pt idx="203">
                  <c:v>44.272530000000017</c:v>
                </c:pt>
                <c:pt idx="204">
                  <c:v>44.272530000000017</c:v>
                </c:pt>
                <c:pt idx="205">
                  <c:v>44.272530000000017</c:v>
                </c:pt>
                <c:pt idx="206">
                  <c:v>44.272530000000017</c:v>
                </c:pt>
                <c:pt idx="207">
                  <c:v>44.272530000000017</c:v>
                </c:pt>
                <c:pt idx="208">
                  <c:v>44.272530000000017</c:v>
                </c:pt>
                <c:pt idx="209">
                  <c:v>44.272530000000017</c:v>
                </c:pt>
                <c:pt idx="210">
                  <c:v>44.272530000000017</c:v>
                </c:pt>
                <c:pt idx="211">
                  <c:v>44.272530000000017</c:v>
                </c:pt>
                <c:pt idx="212">
                  <c:v>44.272530000000017</c:v>
                </c:pt>
                <c:pt idx="213">
                  <c:v>44.272530000000017</c:v>
                </c:pt>
                <c:pt idx="214">
                  <c:v>44.272530000000017</c:v>
                </c:pt>
                <c:pt idx="215">
                  <c:v>44.272530000000017</c:v>
                </c:pt>
                <c:pt idx="216">
                  <c:v>44.272530000000017</c:v>
                </c:pt>
                <c:pt idx="217">
                  <c:v>44.272530000000017</c:v>
                </c:pt>
                <c:pt idx="218">
                  <c:v>44.272530000000017</c:v>
                </c:pt>
                <c:pt idx="219">
                  <c:v>44.272530000000017</c:v>
                </c:pt>
                <c:pt idx="220">
                  <c:v>44.272530000000017</c:v>
                </c:pt>
                <c:pt idx="221">
                  <c:v>44.272530000000017</c:v>
                </c:pt>
                <c:pt idx="222">
                  <c:v>44.272530000000017</c:v>
                </c:pt>
                <c:pt idx="223">
                  <c:v>44.272530000000017</c:v>
                </c:pt>
                <c:pt idx="224">
                  <c:v>44.272530000000017</c:v>
                </c:pt>
                <c:pt idx="225">
                  <c:v>44.272530000000017</c:v>
                </c:pt>
                <c:pt idx="226">
                  <c:v>44.272530000000017</c:v>
                </c:pt>
                <c:pt idx="227">
                  <c:v>44.272530000000017</c:v>
                </c:pt>
                <c:pt idx="228">
                  <c:v>44.272530000000017</c:v>
                </c:pt>
                <c:pt idx="229">
                  <c:v>44.272530000000017</c:v>
                </c:pt>
                <c:pt idx="230">
                  <c:v>44.272530000000017</c:v>
                </c:pt>
                <c:pt idx="231">
                  <c:v>44.272530000000017</c:v>
                </c:pt>
                <c:pt idx="232">
                  <c:v>44.272530000000017</c:v>
                </c:pt>
                <c:pt idx="233">
                  <c:v>44.272530000000017</c:v>
                </c:pt>
                <c:pt idx="234">
                  <c:v>44.272530000000017</c:v>
                </c:pt>
                <c:pt idx="235">
                  <c:v>44.272530000000017</c:v>
                </c:pt>
                <c:pt idx="236">
                  <c:v>44.272530000000017</c:v>
                </c:pt>
                <c:pt idx="237">
                  <c:v>44.272530000000017</c:v>
                </c:pt>
                <c:pt idx="238">
                  <c:v>44.272530000000017</c:v>
                </c:pt>
                <c:pt idx="239">
                  <c:v>44.272530000000017</c:v>
                </c:pt>
                <c:pt idx="240">
                  <c:v>44.272530000000017</c:v>
                </c:pt>
                <c:pt idx="241">
                  <c:v>44.272530000000017</c:v>
                </c:pt>
                <c:pt idx="242">
                  <c:v>44.272530000000017</c:v>
                </c:pt>
                <c:pt idx="243">
                  <c:v>44.272530000000017</c:v>
                </c:pt>
                <c:pt idx="244">
                  <c:v>44.272530000000017</c:v>
                </c:pt>
                <c:pt idx="245">
                  <c:v>44.272530000000017</c:v>
                </c:pt>
                <c:pt idx="246">
                  <c:v>44.272530000000017</c:v>
                </c:pt>
                <c:pt idx="247">
                  <c:v>44.272530000000017</c:v>
                </c:pt>
                <c:pt idx="248">
                  <c:v>44.272530000000017</c:v>
                </c:pt>
                <c:pt idx="249">
                  <c:v>44.272530000000017</c:v>
                </c:pt>
                <c:pt idx="250">
                  <c:v>44.272530000000017</c:v>
                </c:pt>
                <c:pt idx="251">
                  <c:v>44.272530000000017</c:v>
                </c:pt>
                <c:pt idx="252">
                  <c:v>44.272530000000017</c:v>
                </c:pt>
                <c:pt idx="253">
                  <c:v>44.272530000000017</c:v>
                </c:pt>
                <c:pt idx="254">
                  <c:v>44.272530000000017</c:v>
                </c:pt>
                <c:pt idx="255">
                  <c:v>44.272530000000017</c:v>
                </c:pt>
                <c:pt idx="256">
                  <c:v>44.272530000000017</c:v>
                </c:pt>
                <c:pt idx="257">
                  <c:v>44.272530000000017</c:v>
                </c:pt>
                <c:pt idx="258">
                  <c:v>44.272530000000017</c:v>
                </c:pt>
                <c:pt idx="259">
                  <c:v>44.272530000000017</c:v>
                </c:pt>
                <c:pt idx="260">
                  <c:v>44.272530000000017</c:v>
                </c:pt>
                <c:pt idx="261">
                  <c:v>44.272530000000017</c:v>
                </c:pt>
                <c:pt idx="262">
                  <c:v>44.272530000000017</c:v>
                </c:pt>
                <c:pt idx="263">
                  <c:v>44.272530000000017</c:v>
                </c:pt>
                <c:pt idx="264">
                  <c:v>44.272530000000017</c:v>
                </c:pt>
                <c:pt idx="265">
                  <c:v>44.272530000000017</c:v>
                </c:pt>
                <c:pt idx="266">
                  <c:v>44.272530000000017</c:v>
                </c:pt>
                <c:pt idx="267">
                  <c:v>44.272530000000017</c:v>
                </c:pt>
                <c:pt idx="268">
                  <c:v>44.272530000000017</c:v>
                </c:pt>
                <c:pt idx="269">
                  <c:v>44.272530000000017</c:v>
                </c:pt>
                <c:pt idx="270">
                  <c:v>44.272530000000017</c:v>
                </c:pt>
                <c:pt idx="271">
                  <c:v>44.272530000000017</c:v>
                </c:pt>
                <c:pt idx="272">
                  <c:v>44.272530000000017</c:v>
                </c:pt>
                <c:pt idx="273">
                  <c:v>44.272530000000017</c:v>
                </c:pt>
                <c:pt idx="274">
                  <c:v>44.272530000000017</c:v>
                </c:pt>
                <c:pt idx="275">
                  <c:v>44.272530000000017</c:v>
                </c:pt>
                <c:pt idx="276">
                  <c:v>44.272530000000017</c:v>
                </c:pt>
                <c:pt idx="277">
                  <c:v>44.272530000000017</c:v>
                </c:pt>
                <c:pt idx="278">
                  <c:v>44.272530000000017</c:v>
                </c:pt>
                <c:pt idx="279">
                  <c:v>44.272530000000017</c:v>
                </c:pt>
                <c:pt idx="280">
                  <c:v>44.272530000000017</c:v>
                </c:pt>
                <c:pt idx="281">
                  <c:v>44.272530000000017</c:v>
                </c:pt>
                <c:pt idx="282">
                  <c:v>44.272530000000017</c:v>
                </c:pt>
                <c:pt idx="283">
                  <c:v>44.272530000000017</c:v>
                </c:pt>
                <c:pt idx="284">
                  <c:v>44.272530000000017</c:v>
                </c:pt>
                <c:pt idx="285">
                  <c:v>44.272530000000017</c:v>
                </c:pt>
                <c:pt idx="286">
                  <c:v>44.272530000000017</c:v>
                </c:pt>
                <c:pt idx="287">
                  <c:v>44.272530000000017</c:v>
                </c:pt>
                <c:pt idx="288">
                  <c:v>44.272530000000017</c:v>
                </c:pt>
                <c:pt idx="289">
                  <c:v>44.272530000000017</c:v>
                </c:pt>
                <c:pt idx="290">
                  <c:v>44.272530000000017</c:v>
                </c:pt>
                <c:pt idx="291">
                  <c:v>44.272530000000017</c:v>
                </c:pt>
                <c:pt idx="292">
                  <c:v>44.272530000000017</c:v>
                </c:pt>
                <c:pt idx="293">
                  <c:v>44.272530000000017</c:v>
                </c:pt>
                <c:pt idx="294">
                  <c:v>44.272530000000017</c:v>
                </c:pt>
                <c:pt idx="295">
                  <c:v>44.272530000000017</c:v>
                </c:pt>
                <c:pt idx="296">
                  <c:v>44.272530000000017</c:v>
                </c:pt>
                <c:pt idx="297">
                  <c:v>44.272530000000017</c:v>
                </c:pt>
                <c:pt idx="298">
                  <c:v>44.272530000000017</c:v>
                </c:pt>
                <c:pt idx="299">
                  <c:v>44.272530000000017</c:v>
                </c:pt>
                <c:pt idx="300">
                  <c:v>44.272530000000017</c:v>
                </c:pt>
                <c:pt idx="301">
                  <c:v>44.272530000000017</c:v>
                </c:pt>
                <c:pt idx="302">
                  <c:v>44.272530000000017</c:v>
                </c:pt>
                <c:pt idx="303">
                  <c:v>44.272530000000017</c:v>
                </c:pt>
                <c:pt idx="304">
                  <c:v>44.272530000000017</c:v>
                </c:pt>
                <c:pt idx="305">
                  <c:v>44.272530000000017</c:v>
                </c:pt>
                <c:pt idx="306">
                  <c:v>44.272530000000017</c:v>
                </c:pt>
                <c:pt idx="307">
                  <c:v>44.272530000000017</c:v>
                </c:pt>
                <c:pt idx="308">
                  <c:v>44.272530000000017</c:v>
                </c:pt>
                <c:pt idx="309">
                  <c:v>44.272530000000017</c:v>
                </c:pt>
                <c:pt idx="310">
                  <c:v>44.272530000000017</c:v>
                </c:pt>
                <c:pt idx="311">
                  <c:v>44.272530000000017</c:v>
                </c:pt>
                <c:pt idx="312">
                  <c:v>44.272530000000017</c:v>
                </c:pt>
                <c:pt idx="313">
                  <c:v>44.272530000000017</c:v>
                </c:pt>
                <c:pt idx="314">
                  <c:v>44.272530000000017</c:v>
                </c:pt>
                <c:pt idx="315">
                  <c:v>44.272530000000017</c:v>
                </c:pt>
                <c:pt idx="316">
                  <c:v>44.272530000000017</c:v>
                </c:pt>
                <c:pt idx="317">
                  <c:v>44.272530000000017</c:v>
                </c:pt>
                <c:pt idx="318">
                  <c:v>44.272530000000017</c:v>
                </c:pt>
                <c:pt idx="319">
                  <c:v>44.272530000000017</c:v>
                </c:pt>
                <c:pt idx="320">
                  <c:v>44.272530000000017</c:v>
                </c:pt>
                <c:pt idx="321">
                  <c:v>44.272530000000017</c:v>
                </c:pt>
                <c:pt idx="322">
                  <c:v>44.272530000000017</c:v>
                </c:pt>
                <c:pt idx="323">
                  <c:v>44.272530000000017</c:v>
                </c:pt>
                <c:pt idx="324">
                  <c:v>44.272530000000017</c:v>
                </c:pt>
                <c:pt idx="325">
                  <c:v>44.272530000000017</c:v>
                </c:pt>
                <c:pt idx="326">
                  <c:v>44.272530000000017</c:v>
                </c:pt>
                <c:pt idx="327">
                  <c:v>44.272530000000017</c:v>
                </c:pt>
                <c:pt idx="328">
                  <c:v>44.272530000000017</c:v>
                </c:pt>
                <c:pt idx="329">
                  <c:v>44.272530000000017</c:v>
                </c:pt>
                <c:pt idx="330">
                  <c:v>44.272530000000017</c:v>
                </c:pt>
                <c:pt idx="331">
                  <c:v>44.272530000000017</c:v>
                </c:pt>
                <c:pt idx="332">
                  <c:v>44.272530000000017</c:v>
                </c:pt>
                <c:pt idx="333">
                  <c:v>44.272530000000017</c:v>
                </c:pt>
                <c:pt idx="334">
                  <c:v>44.272530000000017</c:v>
                </c:pt>
                <c:pt idx="335">
                  <c:v>44.272530000000017</c:v>
                </c:pt>
                <c:pt idx="336">
                  <c:v>44.272530000000017</c:v>
                </c:pt>
                <c:pt idx="337">
                  <c:v>44.272530000000017</c:v>
                </c:pt>
                <c:pt idx="338">
                  <c:v>44.272530000000017</c:v>
                </c:pt>
                <c:pt idx="339">
                  <c:v>44.272530000000017</c:v>
                </c:pt>
                <c:pt idx="340">
                  <c:v>44.272530000000017</c:v>
                </c:pt>
                <c:pt idx="341">
                  <c:v>44.272530000000017</c:v>
                </c:pt>
                <c:pt idx="342">
                  <c:v>44.272530000000017</c:v>
                </c:pt>
                <c:pt idx="343">
                  <c:v>44.272530000000017</c:v>
                </c:pt>
                <c:pt idx="344">
                  <c:v>44.272530000000017</c:v>
                </c:pt>
                <c:pt idx="345">
                  <c:v>44.272530000000017</c:v>
                </c:pt>
                <c:pt idx="346">
                  <c:v>44.272530000000017</c:v>
                </c:pt>
                <c:pt idx="347">
                  <c:v>44.272530000000017</c:v>
                </c:pt>
                <c:pt idx="348">
                  <c:v>44.272530000000017</c:v>
                </c:pt>
                <c:pt idx="349">
                  <c:v>44.272530000000017</c:v>
                </c:pt>
                <c:pt idx="350">
                  <c:v>44.272530000000017</c:v>
                </c:pt>
                <c:pt idx="351">
                  <c:v>44.272530000000017</c:v>
                </c:pt>
                <c:pt idx="352">
                  <c:v>44.272530000000017</c:v>
                </c:pt>
                <c:pt idx="353">
                  <c:v>44.272530000000017</c:v>
                </c:pt>
                <c:pt idx="354">
                  <c:v>44.272530000000017</c:v>
                </c:pt>
                <c:pt idx="355">
                  <c:v>44.272530000000017</c:v>
                </c:pt>
                <c:pt idx="356">
                  <c:v>44.272530000000017</c:v>
                </c:pt>
                <c:pt idx="357">
                  <c:v>44.272530000000017</c:v>
                </c:pt>
                <c:pt idx="358">
                  <c:v>44.272530000000017</c:v>
                </c:pt>
                <c:pt idx="359">
                  <c:v>44.272530000000017</c:v>
                </c:pt>
                <c:pt idx="360">
                  <c:v>44.272530000000017</c:v>
                </c:pt>
                <c:pt idx="361">
                  <c:v>44.272530000000017</c:v>
                </c:pt>
                <c:pt idx="362">
                  <c:v>44.272530000000017</c:v>
                </c:pt>
                <c:pt idx="363">
                  <c:v>44.272530000000017</c:v>
                </c:pt>
                <c:pt idx="364">
                  <c:v>44.272530000000017</c:v>
                </c:pt>
                <c:pt idx="365">
                  <c:v>44.272530000000017</c:v>
                </c:pt>
                <c:pt idx="366">
                  <c:v>44.272530000000017</c:v>
                </c:pt>
                <c:pt idx="367">
                  <c:v>44.272530000000017</c:v>
                </c:pt>
                <c:pt idx="368">
                  <c:v>44.272530000000017</c:v>
                </c:pt>
                <c:pt idx="369">
                  <c:v>44.272530000000017</c:v>
                </c:pt>
                <c:pt idx="370">
                  <c:v>44.272530000000017</c:v>
                </c:pt>
                <c:pt idx="371">
                  <c:v>44.272530000000017</c:v>
                </c:pt>
                <c:pt idx="372">
                  <c:v>44.272530000000017</c:v>
                </c:pt>
                <c:pt idx="373">
                  <c:v>44.272530000000017</c:v>
                </c:pt>
                <c:pt idx="374">
                  <c:v>44.272530000000017</c:v>
                </c:pt>
                <c:pt idx="375">
                  <c:v>44.272530000000017</c:v>
                </c:pt>
                <c:pt idx="376">
                  <c:v>44.272530000000017</c:v>
                </c:pt>
                <c:pt idx="377">
                  <c:v>44.272530000000017</c:v>
                </c:pt>
                <c:pt idx="378">
                  <c:v>44.272530000000017</c:v>
                </c:pt>
                <c:pt idx="379">
                  <c:v>44.272530000000017</c:v>
                </c:pt>
                <c:pt idx="380">
                  <c:v>44.272530000000017</c:v>
                </c:pt>
                <c:pt idx="381">
                  <c:v>44.272530000000017</c:v>
                </c:pt>
                <c:pt idx="382">
                  <c:v>44.272530000000017</c:v>
                </c:pt>
                <c:pt idx="383">
                  <c:v>44.272530000000017</c:v>
                </c:pt>
                <c:pt idx="384">
                  <c:v>44.272530000000017</c:v>
                </c:pt>
                <c:pt idx="385">
                  <c:v>44.272530000000017</c:v>
                </c:pt>
                <c:pt idx="386">
                  <c:v>44.272530000000017</c:v>
                </c:pt>
                <c:pt idx="387">
                  <c:v>44.272530000000017</c:v>
                </c:pt>
                <c:pt idx="388">
                  <c:v>44.272530000000017</c:v>
                </c:pt>
                <c:pt idx="389">
                  <c:v>44.272530000000017</c:v>
                </c:pt>
                <c:pt idx="390">
                  <c:v>44.272530000000017</c:v>
                </c:pt>
                <c:pt idx="391">
                  <c:v>44.272530000000017</c:v>
                </c:pt>
                <c:pt idx="392">
                  <c:v>44.272530000000017</c:v>
                </c:pt>
                <c:pt idx="393">
                  <c:v>44.272530000000017</c:v>
                </c:pt>
                <c:pt idx="394">
                  <c:v>44.272530000000017</c:v>
                </c:pt>
                <c:pt idx="395">
                  <c:v>44.272530000000017</c:v>
                </c:pt>
                <c:pt idx="396">
                  <c:v>44.272530000000017</c:v>
                </c:pt>
                <c:pt idx="397">
                  <c:v>44.272530000000017</c:v>
                </c:pt>
                <c:pt idx="398">
                  <c:v>44.272530000000017</c:v>
                </c:pt>
                <c:pt idx="399">
                  <c:v>44.272530000000017</c:v>
                </c:pt>
                <c:pt idx="400">
                  <c:v>44.272530000000017</c:v>
                </c:pt>
                <c:pt idx="401">
                  <c:v>44.272530000000017</c:v>
                </c:pt>
                <c:pt idx="402">
                  <c:v>44.272530000000017</c:v>
                </c:pt>
                <c:pt idx="403">
                  <c:v>44.272530000000017</c:v>
                </c:pt>
                <c:pt idx="404">
                  <c:v>44.272530000000017</c:v>
                </c:pt>
                <c:pt idx="405">
                  <c:v>44.272530000000017</c:v>
                </c:pt>
                <c:pt idx="406">
                  <c:v>44.272530000000017</c:v>
                </c:pt>
                <c:pt idx="407">
                  <c:v>44.272530000000017</c:v>
                </c:pt>
                <c:pt idx="408">
                  <c:v>44.272530000000017</c:v>
                </c:pt>
                <c:pt idx="409">
                  <c:v>44.272530000000017</c:v>
                </c:pt>
                <c:pt idx="410">
                  <c:v>44.272530000000017</c:v>
                </c:pt>
                <c:pt idx="411">
                  <c:v>44.272530000000017</c:v>
                </c:pt>
                <c:pt idx="412">
                  <c:v>44.272530000000017</c:v>
                </c:pt>
                <c:pt idx="413">
                  <c:v>44.272530000000017</c:v>
                </c:pt>
                <c:pt idx="414">
                  <c:v>44.272530000000017</c:v>
                </c:pt>
                <c:pt idx="415">
                  <c:v>44.272530000000017</c:v>
                </c:pt>
                <c:pt idx="416">
                  <c:v>44.272530000000017</c:v>
                </c:pt>
                <c:pt idx="417">
                  <c:v>44.272530000000017</c:v>
                </c:pt>
                <c:pt idx="418">
                  <c:v>44.272530000000017</c:v>
                </c:pt>
                <c:pt idx="419">
                  <c:v>44.272530000000017</c:v>
                </c:pt>
                <c:pt idx="420">
                  <c:v>44.272530000000017</c:v>
                </c:pt>
                <c:pt idx="421">
                  <c:v>44.272530000000017</c:v>
                </c:pt>
                <c:pt idx="422">
                  <c:v>44.272530000000017</c:v>
                </c:pt>
                <c:pt idx="423">
                  <c:v>44.272530000000017</c:v>
                </c:pt>
                <c:pt idx="424">
                  <c:v>44.272530000000017</c:v>
                </c:pt>
                <c:pt idx="425">
                  <c:v>44.272530000000017</c:v>
                </c:pt>
                <c:pt idx="426">
                  <c:v>44.272530000000017</c:v>
                </c:pt>
                <c:pt idx="427">
                  <c:v>44.272530000000017</c:v>
                </c:pt>
                <c:pt idx="428">
                  <c:v>44.272530000000017</c:v>
                </c:pt>
                <c:pt idx="429">
                  <c:v>44.272530000000017</c:v>
                </c:pt>
                <c:pt idx="430">
                  <c:v>44.272530000000017</c:v>
                </c:pt>
                <c:pt idx="431">
                  <c:v>44.272530000000017</c:v>
                </c:pt>
                <c:pt idx="432">
                  <c:v>44.272530000000017</c:v>
                </c:pt>
                <c:pt idx="433">
                  <c:v>44.272530000000017</c:v>
                </c:pt>
                <c:pt idx="434">
                  <c:v>44.272530000000017</c:v>
                </c:pt>
                <c:pt idx="435">
                  <c:v>44.272530000000017</c:v>
                </c:pt>
                <c:pt idx="436">
                  <c:v>44.272530000000017</c:v>
                </c:pt>
                <c:pt idx="437">
                  <c:v>44.272530000000017</c:v>
                </c:pt>
                <c:pt idx="438">
                  <c:v>44.272530000000017</c:v>
                </c:pt>
                <c:pt idx="439">
                  <c:v>44.272530000000017</c:v>
                </c:pt>
                <c:pt idx="440">
                  <c:v>44.272530000000017</c:v>
                </c:pt>
                <c:pt idx="441">
                  <c:v>44.272530000000017</c:v>
                </c:pt>
                <c:pt idx="442">
                  <c:v>44.272530000000017</c:v>
                </c:pt>
                <c:pt idx="443">
                  <c:v>44.272530000000017</c:v>
                </c:pt>
                <c:pt idx="444">
                  <c:v>44.272530000000017</c:v>
                </c:pt>
                <c:pt idx="445">
                  <c:v>44.272530000000017</c:v>
                </c:pt>
                <c:pt idx="446">
                  <c:v>44.272530000000017</c:v>
                </c:pt>
                <c:pt idx="447">
                  <c:v>44.272530000000017</c:v>
                </c:pt>
                <c:pt idx="448">
                  <c:v>44.272530000000017</c:v>
                </c:pt>
                <c:pt idx="449">
                  <c:v>44.272530000000017</c:v>
                </c:pt>
                <c:pt idx="450">
                  <c:v>44.272530000000017</c:v>
                </c:pt>
                <c:pt idx="451">
                  <c:v>44.272530000000017</c:v>
                </c:pt>
                <c:pt idx="452">
                  <c:v>44.272530000000017</c:v>
                </c:pt>
                <c:pt idx="453">
                  <c:v>44.272530000000017</c:v>
                </c:pt>
                <c:pt idx="454">
                  <c:v>44.272530000000017</c:v>
                </c:pt>
                <c:pt idx="455">
                  <c:v>44.272530000000017</c:v>
                </c:pt>
                <c:pt idx="456">
                  <c:v>44.272530000000017</c:v>
                </c:pt>
                <c:pt idx="457">
                  <c:v>44.272530000000017</c:v>
                </c:pt>
                <c:pt idx="458">
                  <c:v>44.272530000000017</c:v>
                </c:pt>
                <c:pt idx="459">
                  <c:v>44.272530000000017</c:v>
                </c:pt>
                <c:pt idx="460">
                  <c:v>44.272530000000017</c:v>
                </c:pt>
                <c:pt idx="461">
                  <c:v>44.272530000000017</c:v>
                </c:pt>
                <c:pt idx="462">
                  <c:v>44.272530000000017</c:v>
                </c:pt>
                <c:pt idx="463">
                  <c:v>44.272530000000017</c:v>
                </c:pt>
                <c:pt idx="464">
                  <c:v>44.272530000000017</c:v>
                </c:pt>
                <c:pt idx="465">
                  <c:v>44.272530000000017</c:v>
                </c:pt>
                <c:pt idx="466">
                  <c:v>44.272530000000017</c:v>
                </c:pt>
                <c:pt idx="467">
                  <c:v>44.272530000000017</c:v>
                </c:pt>
                <c:pt idx="468">
                  <c:v>44.272530000000017</c:v>
                </c:pt>
                <c:pt idx="469">
                  <c:v>44.272530000000017</c:v>
                </c:pt>
                <c:pt idx="470">
                  <c:v>44.272530000000017</c:v>
                </c:pt>
                <c:pt idx="471">
                  <c:v>44.272530000000017</c:v>
                </c:pt>
                <c:pt idx="472">
                  <c:v>44.272530000000017</c:v>
                </c:pt>
                <c:pt idx="473">
                  <c:v>44.272530000000017</c:v>
                </c:pt>
                <c:pt idx="474">
                  <c:v>44.272530000000017</c:v>
                </c:pt>
                <c:pt idx="475">
                  <c:v>44.272530000000017</c:v>
                </c:pt>
                <c:pt idx="476">
                  <c:v>44.272530000000017</c:v>
                </c:pt>
                <c:pt idx="477">
                  <c:v>44.272530000000017</c:v>
                </c:pt>
                <c:pt idx="478">
                  <c:v>44.272530000000017</c:v>
                </c:pt>
                <c:pt idx="479">
                  <c:v>44.272530000000017</c:v>
                </c:pt>
                <c:pt idx="480">
                  <c:v>44.272530000000017</c:v>
                </c:pt>
                <c:pt idx="481">
                  <c:v>44.272530000000017</c:v>
                </c:pt>
                <c:pt idx="482">
                  <c:v>44.272530000000017</c:v>
                </c:pt>
                <c:pt idx="483">
                  <c:v>44.272530000000017</c:v>
                </c:pt>
                <c:pt idx="484">
                  <c:v>44.272530000000017</c:v>
                </c:pt>
                <c:pt idx="485">
                  <c:v>44.272530000000017</c:v>
                </c:pt>
                <c:pt idx="486">
                  <c:v>44.272530000000017</c:v>
                </c:pt>
                <c:pt idx="487">
                  <c:v>44.272530000000017</c:v>
                </c:pt>
                <c:pt idx="488">
                  <c:v>44.272530000000017</c:v>
                </c:pt>
                <c:pt idx="489">
                  <c:v>44.272530000000017</c:v>
                </c:pt>
                <c:pt idx="490">
                  <c:v>44.272530000000017</c:v>
                </c:pt>
                <c:pt idx="491">
                  <c:v>44.272530000000017</c:v>
                </c:pt>
                <c:pt idx="492">
                  <c:v>44.272530000000017</c:v>
                </c:pt>
                <c:pt idx="493">
                  <c:v>44.272530000000017</c:v>
                </c:pt>
                <c:pt idx="494">
                  <c:v>44.272530000000017</c:v>
                </c:pt>
                <c:pt idx="495">
                  <c:v>44.272530000000017</c:v>
                </c:pt>
                <c:pt idx="496">
                  <c:v>44.272530000000017</c:v>
                </c:pt>
                <c:pt idx="497">
                  <c:v>44.272530000000017</c:v>
                </c:pt>
                <c:pt idx="498">
                  <c:v>44.272530000000017</c:v>
                </c:pt>
                <c:pt idx="499">
                  <c:v>44.272530000000017</c:v>
                </c:pt>
                <c:pt idx="500">
                  <c:v>44.272530000000017</c:v>
                </c:pt>
                <c:pt idx="501">
                  <c:v>44.272530000000017</c:v>
                </c:pt>
                <c:pt idx="502">
                  <c:v>44.272530000000017</c:v>
                </c:pt>
                <c:pt idx="503">
                  <c:v>44.272530000000017</c:v>
                </c:pt>
                <c:pt idx="504">
                  <c:v>44.272530000000017</c:v>
                </c:pt>
                <c:pt idx="505">
                  <c:v>44.272530000000017</c:v>
                </c:pt>
                <c:pt idx="506">
                  <c:v>44.272530000000017</c:v>
                </c:pt>
                <c:pt idx="507">
                  <c:v>44.272530000000017</c:v>
                </c:pt>
                <c:pt idx="508">
                  <c:v>44.272530000000017</c:v>
                </c:pt>
                <c:pt idx="509">
                  <c:v>44.272530000000017</c:v>
                </c:pt>
                <c:pt idx="510">
                  <c:v>44.272530000000017</c:v>
                </c:pt>
                <c:pt idx="511">
                  <c:v>44.272530000000017</c:v>
                </c:pt>
                <c:pt idx="512">
                  <c:v>44.272530000000017</c:v>
                </c:pt>
                <c:pt idx="513">
                  <c:v>44.272530000000017</c:v>
                </c:pt>
                <c:pt idx="514">
                  <c:v>44.272530000000017</c:v>
                </c:pt>
                <c:pt idx="515">
                  <c:v>44.272530000000017</c:v>
                </c:pt>
                <c:pt idx="516">
                  <c:v>44.272530000000017</c:v>
                </c:pt>
                <c:pt idx="517">
                  <c:v>44.272530000000017</c:v>
                </c:pt>
                <c:pt idx="518">
                  <c:v>44.272530000000017</c:v>
                </c:pt>
                <c:pt idx="519">
                  <c:v>44.272530000000017</c:v>
                </c:pt>
                <c:pt idx="520">
                  <c:v>44.272530000000017</c:v>
                </c:pt>
                <c:pt idx="521">
                  <c:v>44.272530000000017</c:v>
                </c:pt>
                <c:pt idx="522">
                  <c:v>44.272530000000017</c:v>
                </c:pt>
                <c:pt idx="523">
                  <c:v>44.272530000000017</c:v>
                </c:pt>
                <c:pt idx="524">
                  <c:v>44.272530000000017</c:v>
                </c:pt>
                <c:pt idx="525">
                  <c:v>44.272530000000017</c:v>
                </c:pt>
                <c:pt idx="526">
                  <c:v>44.272530000000017</c:v>
                </c:pt>
                <c:pt idx="527">
                  <c:v>44.272530000000017</c:v>
                </c:pt>
                <c:pt idx="528">
                  <c:v>44.272530000000017</c:v>
                </c:pt>
                <c:pt idx="529">
                  <c:v>44.272530000000017</c:v>
                </c:pt>
                <c:pt idx="530">
                  <c:v>44.272530000000017</c:v>
                </c:pt>
                <c:pt idx="531">
                  <c:v>44.272530000000017</c:v>
                </c:pt>
                <c:pt idx="532">
                  <c:v>44.272530000000017</c:v>
                </c:pt>
                <c:pt idx="533">
                  <c:v>44.272530000000017</c:v>
                </c:pt>
                <c:pt idx="534">
                  <c:v>44.272530000000017</c:v>
                </c:pt>
                <c:pt idx="535">
                  <c:v>44.272530000000017</c:v>
                </c:pt>
                <c:pt idx="536">
                  <c:v>44.272530000000017</c:v>
                </c:pt>
                <c:pt idx="537">
                  <c:v>44.272530000000017</c:v>
                </c:pt>
                <c:pt idx="538">
                  <c:v>44.272530000000017</c:v>
                </c:pt>
                <c:pt idx="539">
                  <c:v>44.272530000000017</c:v>
                </c:pt>
                <c:pt idx="540">
                  <c:v>44.272530000000017</c:v>
                </c:pt>
                <c:pt idx="541">
                  <c:v>44.272530000000017</c:v>
                </c:pt>
                <c:pt idx="542">
                  <c:v>44.272530000000017</c:v>
                </c:pt>
                <c:pt idx="543">
                  <c:v>44.272530000000017</c:v>
                </c:pt>
                <c:pt idx="544">
                  <c:v>44.272530000000017</c:v>
                </c:pt>
                <c:pt idx="545">
                  <c:v>44.272530000000017</c:v>
                </c:pt>
                <c:pt idx="546">
                  <c:v>44.272530000000017</c:v>
                </c:pt>
                <c:pt idx="547">
                  <c:v>44.272530000000017</c:v>
                </c:pt>
                <c:pt idx="548">
                  <c:v>44.272530000000017</c:v>
                </c:pt>
                <c:pt idx="549">
                  <c:v>44.272530000000017</c:v>
                </c:pt>
                <c:pt idx="550">
                  <c:v>44.272530000000017</c:v>
                </c:pt>
                <c:pt idx="551">
                  <c:v>44.272530000000017</c:v>
                </c:pt>
                <c:pt idx="552">
                  <c:v>44.272530000000017</c:v>
                </c:pt>
                <c:pt idx="553">
                  <c:v>44.272530000000017</c:v>
                </c:pt>
                <c:pt idx="554">
                  <c:v>44.272530000000017</c:v>
                </c:pt>
                <c:pt idx="555">
                  <c:v>44.272530000000017</c:v>
                </c:pt>
                <c:pt idx="556">
                  <c:v>44.272530000000017</c:v>
                </c:pt>
                <c:pt idx="557">
                  <c:v>44.272530000000017</c:v>
                </c:pt>
                <c:pt idx="558">
                  <c:v>44.272530000000017</c:v>
                </c:pt>
                <c:pt idx="559">
                  <c:v>44.272530000000017</c:v>
                </c:pt>
                <c:pt idx="560">
                  <c:v>44.272530000000017</c:v>
                </c:pt>
                <c:pt idx="561">
                  <c:v>44.272530000000017</c:v>
                </c:pt>
                <c:pt idx="562">
                  <c:v>44.272530000000017</c:v>
                </c:pt>
                <c:pt idx="563">
                  <c:v>44.272530000000017</c:v>
                </c:pt>
                <c:pt idx="564">
                  <c:v>44.272530000000017</c:v>
                </c:pt>
                <c:pt idx="565">
                  <c:v>44.272530000000017</c:v>
                </c:pt>
                <c:pt idx="566">
                  <c:v>44.272530000000017</c:v>
                </c:pt>
                <c:pt idx="567">
                  <c:v>44.272530000000017</c:v>
                </c:pt>
                <c:pt idx="568">
                  <c:v>44.272530000000017</c:v>
                </c:pt>
                <c:pt idx="569">
                  <c:v>44.272530000000017</c:v>
                </c:pt>
                <c:pt idx="570">
                  <c:v>44.272530000000017</c:v>
                </c:pt>
                <c:pt idx="571">
                  <c:v>44.272530000000017</c:v>
                </c:pt>
                <c:pt idx="572">
                  <c:v>44.272530000000017</c:v>
                </c:pt>
                <c:pt idx="573">
                  <c:v>44.272530000000017</c:v>
                </c:pt>
                <c:pt idx="574">
                  <c:v>44.272530000000017</c:v>
                </c:pt>
                <c:pt idx="575">
                  <c:v>44.272530000000017</c:v>
                </c:pt>
                <c:pt idx="576">
                  <c:v>44.272530000000017</c:v>
                </c:pt>
                <c:pt idx="577">
                  <c:v>44.272530000000017</c:v>
                </c:pt>
                <c:pt idx="578">
                  <c:v>44.272530000000017</c:v>
                </c:pt>
                <c:pt idx="579">
                  <c:v>44.272530000000017</c:v>
                </c:pt>
                <c:pt idx="580">
                  <c:v>44.272530000000017</c:v>
                </c:pt>
                <c:pt idx="581">
                  <c:v>44.272530000000017</c:v>
                </c:pt>
                <c:pt idx="582">
                  <c:v>44.272530000000017</c:v>
                </c:pt>
                <c:pt idx="583">
                  <c:v>44.272530000000017</c:v>
                </c:pt>
                <c:pt idx="584">
                  <c:v>44.272530000000017</c:v>
                </c:pt>
                <c:pt idx="585">
                  <c:v>44.272530000000017</c:v>
                </c:pt>
                <c:pt idx="586">
                  <c:v>44.272530000000017</c:v>
                </c:pt>
                <c:pt idx="587">
                  <c:v>44.272530000000017</c:v>
                </c:pt>
                <c:pt idx="588">
                  <c:v>44.272530000000017</c:v>
                </c:pt>
                <c:pt idx="589">
                  <c:v>44.272530000000017</c:v>
                </c:pt>
                <c:pt idx="590">
                  <c:v>44.272530000000017</c:v>
                </c:pt>
                <c:pt idx="591">
                  <c:v>44.272530000000017</c:v>
                </c:pt>
                <c:pt idx="592">
                  <c:v>44.272530000000017</c:v>
                </c:pt>
                <c:pt idx="593">
                  <c:v>44.272530000000017</c:v>
                </c:pt>
                <c:pt idx="594">
                  <c:v>44.272530000000017</c:v>
                </c:pt>
                <c:pt idx="595">
                  <c:v>44.272530000000017</c:v>
                </c:pt>
                <c:pt idx="596">
                  <c:v>44.272530000000017</c:v>
                </c:pt>
                <c:pt idx="597">
                  <c:v>44.272530000000017</c:v>
                </c:pt>
                <c:pt idx="598">
                  <c:v>44.272530000000017</c:v>
                </c:pt>
                <c:pt idx="599">
                  <c:v>44.272530000000017</c:v>
                </c:pt>
                <c:pt idx="600">
                  <c:v>44.272530000000017</c:v>
                </c:pt>
                <c:pt idx="601">
                  <c:v>44.272530000000017</c:v>
                </c:pt>
                <c:pt idx="602">
                  <c:v>44.272530000000017</c:v>
                </c:pt>
                <c:pt idx="603">
                  <c:v>44.272530000000017</c:v>
                </c:pt>
                <c:pt idx="604">
                  <c:v>44.272530000000017</c:v>
                </c:pt>
                <c:pt idx="605">
                  <c:v>44.272530000000017</c:v>
                </c:pt>
                <c:pt idx="606">
                  <c:v>44.272530000000017</c:v>
                </c:pt>
                <c:pt idx="607">
                  <c:v>44.272530000000017</c:v>
                </c:pt>
                <c:pt idx="608">
                  <c:v>44.272530000000017</c:v>
                </c:pt>
                <c:pt idx="609">
                  <c:v>44.272530000000017</c:v>
                </c:pt>
                <c:pt idx="610">
                  <c:v>44.272530000000017</c:v>
                </c:pt>
                <c:pt idx="611">
                  <c:v>44.272530000000017</c:v>
                </c:pt>
                <c:pt idx="612">
                  <c:v>44.272530000000017</c:v>
                </c:pt>
                <c:pt idx="613">
                  <c:v>44.272530000000017</c:v>
                </c:pt>
                <c:pt idx="614">
                  <c:v>44.272530000000017</c:v>
                </c:pt>
                <c:pt idx="615">
                  <c:v>44.272530000000017</c:v>
                </c:pt>
                <c:pt idx="616">
                  <c:v>44.272530000000017</c:v>
                </c:pt>
                <c:pt idx="617">
                  <c:v>44.272530000000017</c:v>
                </c:pt>
                <c:pt idx="618">
                  <c:v>44.272530000000017</c:v>
                </c:pt>
                <c:pt idx="619">
                  <c:v>44.272530000000017</c:v>
                </c:pt>
                <c:pt idx="620">
                  <c:v>44.272530000000017</c:v>
                </c:pt>
                <c:pt idx="621">
                  <c:v>44.272530000000017</c:v>
                </c:pt>
                <c:pt idx="622">
                  <c:v>44.272530000000017</c:v>
                </c:pt>
                <c:pt idx="623">
                  <c:v>44.272530000000017</c:v>
                </c:pt>
                <c:pt idx="624">
                  <c:v>44.272530000000017</c:v>
                </c:pt>
                <c:pt idx="625">
                  <c:v>44.272530000000017</c:v>
                </c:pt>
                <c:pt idx="626">
                  <c:v>44.272530000000017</c:v>
                </c:pt>
                <c:pt idx="627">
                  <c:v>44.272530000000017</c:v>
                </c:pt>
                <c:pt idx="628">
                  <c:v>44.272530000000017</c:v>
                </c:pt>
                <c:pt idx="629">
                  <c:v>44.272530000000017</c:v>
                </c:pt>
                <c:pt idx="630">
                  <c:v>44.272530000000017</c:v>
                </c:pt>
                <c:pt idx="631">
                  <c:v>44.272530000000017</c:v>
                </c:pt>
                <c:pt idx="632">
                  <c:v>44.272530000000017</c:v>
                </c:pt>
                <c:pt idx="633">
                  <c:v>44.272530000000017</c:v>
                </c:pt>
                <c:pt idx="634">
                  <c:v>44.272530000000017</c:v>
                </c:pt>
                <c:pt idx="635">
                  <c:v>44.272530000000017</c:v>
                </c:pt>
                <c:pt idx="636">
                  <c:v>44.272530000000017</c:v>
                </c:pt>
                <c:pt idx="637">
                  <c:v>44.272530000000017</c:v>
                </c:pt>
                <c:pt idx="638">
                  <c:v>44.272530000000017</c:v>
                </c:pt>
                <c:pt idx="639">
                  <c:v>44.272530000000017</c:v>
                </c:pt>
                <c:pt idx="640">
                  <c:v>44.272530000000017</c:v>
                </c:pt>
                <c:pt idx="641">
                  <c:v>44.272530000000017</c:v>
                </c:pt>
                <c:pt idx="642">
                  <c:v>44.272530000000017</c:v>
                </c:pt>
                <c:pt idx="643">
                  <c:v>44.272530000000017</c:v>
                </c:pt>
                <c:pt idx="644">
                  <c:v>44.272530000000017</c:v>
                </c:pt>
                <c:pt idx="645">
                  <c:v>44.272530000000017</c:v>
                </c:pt>
                <c:pt idx="646">
                  <c:v>44.272530000000017</c:v>
                </c:pt>
                <c:pt idx="647">
                  <c:v>44.272530000000017</c:v>
                </c:pt>
                <c:pt idx="648">
                  <c:v>44.272530000000017</c:v>
                </c:pt>
                <c:pt idx="649">
                  <c:v>44.272530000000017</c:v>
                </c:pt>
                <c:pt idx="650">
                  <c:v>44.272530000000017</c:v>
                </c:pt>
                <c:pt idx="651">
                  <c:v>44.272530000000017</c:v>
                </c:pt>
                <c:pt idx="652">
                  <c:v>44.272530000000017</c:v>
                </c:pt>
                <c:pt idx="653">
                  <c:v>44.272530000000017</c:v>
                </c:pt>
                <c:pt idx="654">
                  <c:v>44.272530000000017</c:v>
                </c:pt>
                <c:pt idx="655">
                  <c:v>44.272530000000017</c:v>
                </c:pt>
                <c:pt idx="656">
                  <c:v>44.272530000000017</c:v>
                </c:pt>
                <c:pt idx="657">
                  <c:v>44.272530000000017</c:v>
                </c:pt>
                <c:pt idx="658">
                  <c:v>44.272530000000017</c:v>
                </c:pt>
                <c:pt idx="659">
                  <c:v>44.272530000000017</c:v>
                </c:pt>
                <c:pt idx="660">
                  <c:v>44.272530000000017</c:v>
                </c:pt>
                <c:pt idx="661">
                  <c:v>44.272530000000017</c:v>
                </c:pt>
                <c:pt idx="662">
                  <c:v>44.272530000000017</c:v>
                </c:pt>
                <c:pt idx="663">
                  <c:v>44.272530000000017</c:v>
                </c:pt>
                <c:pt idx="664">
                  <c:v>44.272530000000017</c:v>
                </c:pt>
                <c:pt idx="665">
                  <c:v>44.272530000000017</c:v>
                </c:pt>
                <c:pt idx="666">
                  <c:v>44.272530000000017</c:v>
                </c:pt>
                <c:pt idx="667">
                  <c:v>44.272530000000017</c:v>
                </c:pt>
                <c:pt idx="668">
                  <c:v>44.272530000000017</c:v>
                </c:pt>
                <c:pt idx="669">
                  <c:v>44.272530000000017</c:v>
                </c:pt>
                <c:pt idx="670">
                  <c:v>44.272530000000017</c:v>
                </c:pt>
                <c:pt idx="671">
                  <c:v>44.272530000000017</c:v>
                </c:pt>
                <c:pt idx="672">
                  <c:v>44.272530000000017</c:v>
                </c:pt>
                <c:pt idx="673">
                  <c:v>44.272530000000017</c:v>
                </c:pt>
                <c:pt idx="674">
                  <c:v>44.272530000000017</c:v>
                </c:pt>
                <c:pt idx="675">
                  <c:v>44.272530000000017</c:v>
                </c:pt>
                <c:pt idx="676">
                  <c:v>44.272530000000017</c:v>
                </c:pt>
                <c:pt idx="677">
                  <c:v>44.272530000000017</c:v>
                </c:pt>
                <c:pt idx="678">
                  <c:v>44.272530000000017</c:v>
                </c:pt>
                <c:pt idx="679">
                  <c:v>44.272530000000017</c:v>
                </c:pt>
                <c:pt idx="680">
                  <c:v>44.272530000000017</c:v>
                </c:pt>
                <c:pt idx="681">
                  <c:v>44.272530000000017</c:v>
                </c:pt>
                <c:pt idx="682">
                  <c:v>44.272530000000017</c:v>
                </c:pt>
                <c:pt idx="683">
                  <c:v>44.272530000000017</c:v>
                </c:pt>
                <c:pt idx="684">
                  <c:v>44.272530000000017</c:v>
                </c:pt>
                <c:pt idx="685">
                  <c:v>44.272530000000017</c:v>
                </c:pt>
                <c:pt idx="686">
                  <c:v>44.272530000000017</c:v>
                </c:pt>
                <c:pt idx="687">
                  <c:v>44.272530000000017</c:v>
                </c:pt>
                <c:pt idx="688">
                  <c:v>44.272530000000017</c:v>
                </c:pt>
                <c:pt idx="689">
                  <c:v>44.272530000000017</c:v>
                </c:pt>
                <c:pt idx="690">
                  <c:v>44.272530000000017</c:v>
                </c:pt>
                <c:pt idx="691">
                  <c:v>44.272530000000017</c:v>
                </c:pt>
                <c:pt idx="692">
                  <c:v>44.272530000000017</c:v>
                </c:pt>
                <c:pt idx="693">
                  <c:v>44.272530000000017</c:v>
                </c:pt>
                <c:pt idx="694">
                  <c:v>44.272530000000017</c:v>
                </c:pt>
                <c:pt idx="695">
                  <c:v>44.272530000000017</c:v>
                </c:pt>
                <c:pt idx="696">
                  <c:v>44.272530000000017</c:v>
                </c:pt>
                <c:pt idx="697">
                  <c:v>44.272530000000017</c:v>
                </c:pt>
                <c:pt idx="698">
                  <c:v>44.272530000000017</c:v>
                </c:pt>
                <c:pt idx="699">
                  <c:v>44.272530000000017</c:v>
                </c:pt>
                <c:pt idx="700">
                  <c:v>44.272530000000017</c:v>
                </c:pt>
                <c:pt idx="701">
                  <c:v>44.272530000000017</c:v>
                </c:pt>
                <c:pt idx="702">
                  <c:v>44.272530000000017</c:v>
                </c:pt>
                <c:pt idx="703">
                  <c:v>44.272530000000017</c:v>
                </c:pt>
                <c:pt idx="704">
                  <c:v>44.272530000000017</c:v>
                </c:pt>
                <c:pt idx="705">
                  <c:v>44.272530000000017</c:v>
                </c:pt>
                <c:pt idx="706">
                  <c:v>44.272530000000017</c:v>
                </c:pt>
                <c:pt idx="707">
                  <c:v>44.272530000000017</c:v>
                </c:pt>
                <c:pt idx="708">
                  <c:v>44.272530000000017</c:v>
                </c:pt>
                <c:pt idx="709">
                  <c:v>44.272530000000017</c:v>
                </c:pt>
                <c:pt idx="710">
                  <c:v>44.272530000000017</c:v>
                </c:pt>
                <c:pt idx="711">
                  <c:v>44.272530000000017</c:v>
                </c:pt>
                <c:pt idx="712">
                  <c:v>44.272530000000017</c:v>
                </c:pt>
                <c:pt idx="713">
                  <c:v>44.272530000000017</c:v>
                </c:pt>
                <c:pt idx="714">
                  <c:v>44.272530000000017</c:v>
                </c:pt>
                <c:pt idx="715">
                  <c:v>44.272530000000017</c:v>
                </c:pt>
                <c:pt idx="716">
                  <c:v>44.272530000000017</c:v>
                </c:pt>
                <c:pt idx="717">
                  <c:v>44.272530000000017</c:v>
                </c:pt>
                <c:pt idx="718">
                  <c:v>44.272530000000017</c:v>
                </c:pt>
                <c:pt idx="719">
                  <c:v>44.272530000000017</c:v>
                </c:pt>
                <c:pt idx="720">
                  <c:v>44.272530000000017</c:v>
                </c:pt>
                <c:pt idx="721">
                  <c:v>44.272530000000017</c:v>
                </c:pt>
                <c:pt idx="722">
                  <c:v>44.272530000000017</c:v>
                </c:pt>
                <c:pt idx="723">
                  <c:v>44.272530000000017</c:v>
                </c:pt>
                <c:pt idx="724">
                  <c:v>44.272530000000017</c:v>
                </c:pt>
                <c:pt idx="725">
                  <c:v>44.272530000000017</c:v>
                </c:pt>
                <c:pt idx="726">
                  <c:v>44.272530000000017</c:v>
                </c:pt>
                <c:pt idx="727">
                  <c:v>44.272530000000017</c:v>
                </c:pt>
                <c:pt idx="728">
                  <c:v>44.272530000000017</c:v>
                </c:pt>
                <c:pt idx="729">
                  <c:v>44.272530000000017</c:v>
                </c:pt>
                <c:pt idx="730">
                  <c:v>44.272530000000017</c:v>
                </c:pt>
                <c:pt idx="731">
                  <c:v>44.272530000000017</c:v>
                </c:pt>
                <c:pt idx="732">
                  <c:v>44.272530000000017</c:v>
                </c:pt>
                <c:pt idx="733">
                  <c:v>44.272530000000017</c:v>
                </c:pt>
                <c:pt idx="734">
                  <c:v>44.272530000000017</c:v>
                </c:pt>
                <c:pt idx="735">
                  <c:v>44.272530000000017</c:v>
                </c:pt>
                <c:pt idx="736">
                  <c:v>44.272530000000017</c:v>
                </c:pt>
                <c:pt idx="737">
                  <c:v>44.272530000000017</c:v>
                </c:pt>
                <c:pt idx="738">
                  <c:v>44.272530000000017</c:v>
                </c:pt>
                <c:pt idx="739">
                  <c:v>44.272530000000017</c:v>
                </c:pt>
                <c:pt idx="740">
                  <c:v>44.272530000000017</c:v>
                </c:pt>
                <c:pt idx="741">
                  <c:v>44.272530000000017</c:v>
                </c:pt>
                <c:pt idx="742">
                  <c:v>44.272530000000017</c:v>
                </c:pt>
                <c:pt idx="743">
                  <c:v>44.272530000000017</c:v>
                </c:pt>
                <c:pt idx="744">
                  <c:v>44.272530000000017</c:v>
                </c:pt>
                <c:pt idx="745">
                  <c:v>44.272530000000017</c:v>
                </c:pt>
                <c:pt idx="746">
                  <c:v>44.272530000000017</c:v>
                </c:pt>
                <c:pt idx="747">
                  <c:v>44.272530000000017</c:v>
                </c:pt>
                <c:pt idx="748">
                  <c:v>44.272530000000017</c:v>
                </c:pt>
                <c:pt idx="749">
                  <c:v>44.272530000000017</c:v>
                </c:pt>
                <c:pt idx="750">
                  <c:v>44.272530000000017</c:v>
                </c:pt>
                <c:pt idx="751">
                  <c:v>44.272530000000017</c:v>
                </c:pt>
                <c:pt idx="752">
                  <c:v>44.272530000000017</c:v>
                </c:pt>
                <c:pt idx="753">
                  <c:v>44.272530000000017</c:v>
                </c:pt>
                <c:pt idx="754">
                  <c:v>44.272530000000017</c:v>
                </c:pt>
                <c:pt idx="755">
                  <c:v>44.272530000000017</c:v>
                </c:pt>
                <c:pt idx="756">
                  <c:v>44.272530000000017</c:v>
                </c:pt>
                <c:pt idx="757">
                  <c:v>44.272530000000017</c:v>
                </c:pt>
                <c:pt idx="758">
                  <c:v>44.272530000000017</c:v>
                </c:pt>
                <c:pt idx="759">
                  <c:v>44.272530000000017</c:v>
                </c:pt>
                <c:pt idx="760">
                  <c:v>44.272530000000017</c:v>
                </c:pt>
                <c:pt idx="761">
                  <c:v>44.272530000000017</c:v>
                </c:pt>
                <c:pt idx="762">
                  <c:v>44.272530000000017</c:v>
                </c:pt>
                <c:pt idx="763">
                  <c:v>44.272530000000017</c:v>
                </c:pt>
                <c:pt idx="764">
                  <c:v>44.272530000000017</c:v>
                </c:pt>
                <c:pt idx="765">
                  <c:v>44.272530000000017</c:v>
                </c:pt>
                <c:pt idx="766">
                  <c:v>44.272530000000017</c:v>
                </c:pt>
                <c:pt idx="767">
                  <c:v>44.272530000000017</c:v>
                </c:pt>
                <c:pt idx="768">
                  <c:v>44.272530000000017</c:v>
                </c:pt>
                <c:pt idx="769">
                  <c:v>44.272530000000017</c:v>
                </c:pt>
                <c:pt idx="770">
                  <c:v>44.272530000000017</c:v>
                </c:pt>
                <c:pt idx="771">
                  <c:v>44.272530000000017</c:v>
                </c:pt>
                <c:pt idx="772">
                  <c:v>44.272530000000017</c:v>
                </c:pt>
                <c:pt idx="773">
                  <c:v>44.272530000000017</c:v>
                </c:pt>
                <c:pt idx="774">
                  <c:v>44.272530000000017</c:v>
                </c:pt>
                <c:pt idx="775">
                  <c:v>44.272530000000017</c:v>
                </c:pt>
                <c:pt idx="776">
                  <c:v>44.272530000000017</c:v>
                </c:pt>
                <c:pt idx="777">
                  <c:v>44.272530000000017</c:v>
                </c:pt>
                <c:pt idx="778">
                  <c:v>44.272530000000017</c:v>
                </c:pt>
                <c:pt idx="779">
                  <c:v>44.272530000000017</c:v>
                </c:pt>
                <c:pt idx="780">
                  <c:v>44.272530000000017</c:v>
                </c:pt>
                <c:pt idx="781">
                  <c:v>44.272530000000017</c:v>
                </c:pt>
                <c:pt idx="782">
                  <c:v>44.272530000000017</c:v>
                </c:pt>
                <c:pt idx="783">
                  <c:v>44.272530000000017</c:v>
                </c:pt>
                <c:pt idx="784">
                  <c:v>44.272530000000017</c:v>
                </c:pt>
                <c:pt idx="785">
                  <c:v>44.272530000000017</c:v>
                </c:pt>
                <c:pt idx="786">
                  <c:v>44.272530000000017</c:v>
                </c:pt>
                <c:pt idx="787">
                  <c:v>44.272530000000017</c:v>
                </c:pt>
                <c:pt idx="788">
                  <c:v>44.272530000000017</c:v>
                </c:pt>
                <c:pt idx="789">
                  <c:v>44.272530000000017</c:v>
                </c:pt>
                <c:pt idx="790">
                  <c:v>44.272530000000017</c:v>
                </c:pt>
                <c:pt idx="791">
                  <c:v>44.272530000000017</c:v>
                </c:pt>
                <c:pt idx="792">
                  <c:v>44.272530000000017</c:v>
                </c:pt>
                <c:pt idx="793">
                  <c:v>44.272530000000017</c:v>
                </c:pt>
                <c:pt idx="794">
                  <c:v>44.272530000000017</c:v>
                </c:pt>
                <c:pt idx="795">
                  <c:v>44.272530000000017</c:v>
                </c:pt>
                <c:pt idx="796">
                  <c:v>44.272530000000017</c:v>
                </c:pt>
                <c:pt idx="797">
                  <c:v>44.272530000000017</c:v>
                </c:pt>
                <c:pt idx="798">
                  <c:v>44.272530000000017</c:v>
                </c:pt>
                <c:pt idx="799">
                  <c:v>44.272530000000017</c:v>
                </c:pt>
                <c:pt idx="800">
                  <c:v>44.272530000000017</c:v>
                </c:pt>
                <c:pt idx="801">
                  <c:v>44.272530000000017</c:v>
                </c:pt>
                <c:pt idx="802">
                  <c:v>44.272530000000017</c:v>
                </c:pt>
                <c:pt idx="803">
                  <c:v>44.272530000000017</c:v>
                </c:pt>
                <c:pt idx="804">
                  <c:v>44.272530000000017</c:v>
                </c:pt>
                <c:pt idx="805">
                  <c:v>44.272530000000017</c:v>
                </c:pt>
                <c:pt idx="806">
                  <c:v>44.272530000000017</c:v>
                </c:pt>
                <c:pt idx="807">
                  <c:v>44.272530000000017</c:v>
                </c:pt>
                <c:pt idx="808">
                  <c:v>44.272530000000017</c:v>
                </c:pt>
                <c:pt idx="809">
                  <c:v>44.272530000000017</c:v>
                </c:pt>
                <c:pt idx="810">
                  <c:v>44.272530000000017</c:v>
                </c:pt>
                <c:pt idx="811">
                  <c:v>44.272530000000017</c:v>
                </c:pt>
                <c:pt idx="812">
                  <c:v>44.272530000000017</c:v>
                </c:pt>
                <c:pt idx="813">
                  <c:v>44.272530000000017</c:v>
                </c:pt>
                <c:pt idx="814">
                  <c:v>44.272530000000017</c:v>
                </c:pt>
                <c:pt idx="815">
                  <c:v>44.272530000000017</c:v>
                </c:pt>
                <c:pt idx="816">
                  <c:v>44.272530000000017</c:v>
                </c:pt>
                <c:pt idx="817">
                  <c:v>44.272530000000017</c:v>
                </c:pt>
                <c:pt idx="818">
                  <c:v>44.272530000000017</c:v>
                </c:pt>
                <c:pt idx="819">
                  <c:v>44.272530000000017</c:v>
                </c:pt>
                <c:pt idx="820">
                  <c:v>44.272530000000017</c:v>
                </c:pt>
                <c:pt idx="821">
                  <c:v>44.272530000000017</c:v>
                </c:pt>
                <c:pt idx="822">
                  <c:v>44.272530000000017</c:v>
                </c:pt>
                <c:pt idx="823">
                  <c:v>44.272530000000017</c:v>
                </c:pt>
                <c:pt idx="824">
                  <c:v>44.272530000000017</c:v>
                </c:pt>
                <c:pt idx="825">
                  <c:v>44.272530000000017</c:v>
                </c:pt>
                <c:pt idx="826">
                  <c:v>44.272530000000017</c:v>
                </c:pt>
                <c:pt idx="827">
                  <c:v>44.272530000000017</c:v>
                </c:pt>
                <c:pt idx="828">
                  <c:v>44.272530000000017</c:v>
                </c:pt>
                <c:pt idx="829">
                  <c:v>44.272530000000017</c:v>
                </c:pt>
                <c:pt idx="830">
                  <c:v>44.272530000000017</c:v>
                </c:pt>
                <c:pt idx="831">
                  <c:v>44.272530000000017</c:v>
                </c:pt>
                <c:pt idx="832">
                  <c:v>44.272530000000017</c:v>
                </c:pt>
                <c:pt idx="833">
                  <c:v>44.272530000000017</c:v>
                </c:pt>
                <c:pt idx="834">
                  <c:v>44.272530000000017</c:v>
                </c:pt>
                <c:pt idx="835">
                  <c:v>44.272530000000017</c:v>
                </c:pt>
                <c:pt idx="836">
                  <c:v>44.272530000000017</c:v>
                </c:pt>
                <c:pt idx="837">
                  <c:v>44.272530000000017</c:v>
                </c:pt>
                <c:pt idx="838">
                  <c:v>44.272530000000017</c:v>
                </c:pt>
                <c:pt idx="839">
                  <c:v>44.272530000000017</c:v>
                </c:pt>
                <c:pt idx="840">
                  <c:v>44.272530000000017</c:v>
                </c:pt>
                <c:pt idx="841">
                  <c:v>44.272530000000017</c:v>
                </c:pt>
                <c:pt idx="842">
                  <c:v>44.272530000000017</c:v>
                </c:pt>
                <c:pt idx="843">
                  <c:v>44.272530000000017</c:v>
                </c:pt>
                <c:pt idx="844">
                  <c:v>44.272530000000017</c:v>
                </c:pt>
                <c:pt idx="845">
                  <c:v>44.272530000000017</c:v>
                </c:pt>
                <c:pt idx="846">
                  <c:v>44.272530000000017</c:v>
                </c:pt>
                <c:pt idx="847">
                  <c:v>44.272530000000017</c:v>
                </c:pt>
                <c:pt idx="848">
                  <c:v>44.272530000000017</c:v>
                </c:pt>
                <c:pt idx="849">
                  <c:v>44.272530000000017</c:v>
                </c:pt>
                <c:pt idx="850">
                  <c:v>44.272530000000017</c:v>
                </c:pt>
                <c:pt idx="851">
                  <c:v>44.272530000000017</c:v>
                </c:pt>
                <c:pt idx="852">
                  <c:v>44.272530000000017</c:v>
                </c:pt>
                <c:pt idx="853">
                  <c:v>44.272530000000017</c:v>
                </c:pt>
                <c:pt idx="854">
                  <c:v>44.272530000000017</c:v>
                </c:pt>
                <c:pt idx="855">
                  <c:v>44.272530000000017</c:v>
                </c:pt>
                <c:pt idx="856">
                  <c:v>44.272530000000017</c:v>
                </c:pt>
                <c:pt idx="857">
                  <c:v>44.272530000000017</c:v>
                </c:pt>
                <c:pt idx="858">
                  <c:v>44.272530000000017</c:v>
                </c:pt>
                <c:pt idx="859">
                  <c:v>44.272530000000017</c:v>
                </c:pt>
                <c:pt idx="860">
                  <c:v>44.272530000000017</c:v>
                </c:pt>
                <c:pt idx="861">
                  <c:v>44.272530000000017</c:v>
                </c:pt>
                <c:pt idx="862">
                  <c:v>44.272530000000017</c:v>
                </c:pt>
                <c:pt idx="863">
                  <c:v>44.272530000000017</c:v>
                </c:pt>
                <c:pt idx="864">
                  <c:v>44.272530000000017</c:v>
                </c:pt>
                <c:pt idx="865">
                  <c:v>44.272530000000017</c:v>
                </c:pt>
                <c:pt idx="866">
                  <c:v>44.272530000000017</c:v>
                </c:pt>
                <c:pt idx="867">
                  <c:v>44.272530000000017</c:v>
                </c:pt>
                <c:pt idx="868">
                  <c:v>44.272530000000017</c:v>
                </c:pt>
                <c:pt idx="869">
                  <c:v>44.272530000000017</c:v>
                </c:pt>
                <c:pt idx="870">
                  <c:v>44.272530000000017</c:v>
                </c:pt>
                <c:pt idx="871">
                  <c:v>44.272530000000017</c:v>
                </c:pt>
                <c:pt idx="872">
                  <c:v>44.272530000000017</c:v>
                </c:pt>
                <c:pt idx="873">
                  <c:v>44.272530000000017</c:v>
                </c:pt>
                <c:pt idx="874">
                  <c:v>44.272530000000017</c:v>
                </c:pt>
                <c:pt idx="875">
                  <c:v>44.272530000000017</c:v>
                </c:pt>
                <c:pt idx="876">
                  <c:v>44.272530000000017</c:v>
                </c:pt>
                <c:pt idx="877">
                  <c:v>44.272530000000017</c:v>
                </c:pt>
                <c:pt idx="878">
                  <c:v>44.272530000000017</c:v>
                </c:pt>
                <c:pt idx="879">
                  <c:v>44.272530000000017</c:v>
                </c:pt>
                <c:pt idx="880">
                  <c:v>44.272530000000017</c:v>
                </c:pt>
                <c:pt idx="881">
                  <c:v>44.272530000000017</c:v>
                </c:pt>
                <c:pt idx="882">
                  <c:v>44.272530000000017</c:v>
                </c:pt>
                <c:pt idx="883">
                  <c:v>44.272530000000017</c:v>
                </c:pt>
                <c:pt idx="884">
                  <c:v>44.272530000000017</c:v>
                </c:pt>
                <c:pt idx="885">
                  <c:v>44.272530000000017</c:v>
                </c:pt>
                <c:pt idx="886">
                  <c:v>44.272530000000017</c:v>
                </c:pt>
                <c:pt idx="887">
                  <c:v>44.272530000000017</c:v>
                </c:pt>
                <c:pt idx="888">
                  <c:v>44.272530000000017</c:v>
                </c:pt>
                <c:pt idx="889">
                  <c:v>44.272530000000017</c:v>
                </c:pt>
                <c:pt idx="890">
                  <c:v>44.272530000000017</c:v>
                </c:pt>
                <c:pt idx="891">
                  <c:v>44.272530000000017</c:v>
                </c:pt>
                <c:pt idx="892">
                  <c:v>44.272530000000017</c:v>
                </c:pt>
                <c:pt idx="893">
                  <c:v>44.272530000000017</c:v>
                </c:pt>
                <c:pt idx="894">
                  <c:v>44.272530000000017</c:v>
                </c:pt>
                <c:pt idx="895">
                  <c:v>44.272530000000017</c:v>
                </c:pt>
                <c:pt idx="896">
                  <c:v>44.272530000000017</c:v>
                </c:pt>
                <c:pt idx="897">
                  <c:v>44.272530000000017</c:v>
                </c:pt>
                <c:pt idx="898">
                  <c:v>44.272530000000017</c:v>
                </c:pt>
                <c:pt idx="899">
                  <c:v>44.272530000000017</c:v>
                </c:pt>
                <c:pt idx="900">
                  <c:v>44.272530000000017</c:v>
                </c:pt>
                <c:pt idx="901">
                  <c:v>44.272530000000017</c:v>
                </c:pt>
                <c:pt idx="902">
                  <c:v>44.272530000000017</c:v>
                </c:pt>
                <c:pt idx="903">
                  <c:v>44.272530000000017</c:v>
                </c:pt>
                <c:pt idx="904">
                  <c:v>44.272530000000017</c:v>
                </c:pt>
                <c:pt idx="905">
                  <c:v>44.272530000000017</c:v>
                </c:pt>
                <c:pt idx="906">
                  <c:v>44.272530000000017</c:v>
                </c:pt>
                <c:pt idx="907">
                  <c:v>44.272530000000017</c:v>
                </c:pt>
                <c:pt idx="908">
                  <c:v>44.272530000000017</c:v>
                </c:pt>
                <c:pt idx="909">
                  <c:v>44.272530000000017</c:v>
                </c:pt>
                <c:pt idx="910">
                  <c:v>44.272530000000017</c:v>
                </c:pt>
                <c:pt idx="911">
                  <c:v>44.272530000000017</c:v>
                </c:pt>
                <c:pt idx="912">
                  <c:v>44.272530000000017</c:v>
                </c:pt>
                <c:pt idx="913">
                  <c:v>44.272530000000017</c:v>
                </c:pt>
                <c:pt idx="914">
                  <c:v>44.272530000000017</c:v>
                </c:pt>
                <c:pt idx="915">
                  <c:v>44.272530000000017</c:v>
                </c:pt>
                <c:pt idx="916">
                  <c:v>44.272530000000017</c:v>
                </c:pt>
                <c:pt idx="917">
                  <c:v>44.272530000000017</c:v>
                </c:pt>
                <c:pt idx="918">
                  <c:v>44.272530000000017</c:v>
                </c:pt>
                <c:pt idx="919">
                  <c:v>44.272530000000017</c:v>
                </c:pt>
                <c:pt idx="920">
                  <c:v>44.272530000000017</c:v>
                </c:pt>
                <c:pt idx="921">
                  <c:v>44.272530000000017</c:v>
                </c:pt>
                <c:pt idx="922">
                  <c:v>44.272530000000017</c:v>
                </c:pt>
                <c:pt idx="923">
                  <c:v>44.272530000000017</c:v>
                </c:pt>
                <c:pt idx="924">
                  <c:v>44.272530000000017</c:v>
                </c:pt>
                <c:pt idx="925">
                  <c:v>44.272530000000017</c:v>
                </c:pt>
                <c:pt idx="926">
                  <c:v>44.272530000000017</c:v>
                </c:pt>
                <c:pt idx="927">
                  <c:v>44.272530000000017</c:v>
                </c:pt>
                <c:pt idx="928">
                  <c:v>44.272530000000017</c:v>
                </c:pt>
                <c:pt idx="929">
                  <c:v>44.272530000000017</c:v>
                </c:pt>
                <c:pt idx="930">
                  <c:v>44.272530000000017</c:v>
                </c:pt>
                <c:pt idx="931">
                  <c:v>44.272530000000017</c:v>
                </c:pt>
                <c:pt idx="932">
                  <c:v>44.272530000000017</c:v>
                </c:pt>
                <c:pt idx="933">
                  <c:v>44.272530000000017</c:v>
                </c:pt>
                <c:pt idx="934">
                  <c:v>44.272530000000017</c:v>
                </c:pt>
                <c:pt idx="935">
                  <c:v>44.272530000000017</c:v>
                </c:pt>
                <c:pt idx="936">
                  <c:v>44.272530000000017</c:v>
                </c:pt>
                <c:pt idx="937">
                  <c:v>44.272530000000017</c:v>
                </c:pt>
                <c:pt idx="938">
                  <c:v>44.272530000000017</c:v>
                </c:pt>
                <c:pt idx="939">
                  <c:v>44.272530000000017</c:v>
                </c:pt>
                <c:pt idx="940">
                  <c:v>44.272530000000017</c:v>
                </c:pt>
                <c:pt idx="941">
                  <c:v>44.272530000000017</c:v>
                </c:pt>
                <c:pt idx="942">
                  <c:v>44.272530000000017</c:v>
                </c:pt>
                <c:pt idx="943">
                  <c:v>44.272530000000017</c:v>
                </c:pt>
                <c:pt idx="944">
                  <c:v>44.272530000000017</c:v>
                </c:pt>
                <c:pt idx="945">
                  <c:v>44.272530000000017</c:v>
                </c:pt>
                <c:pt idx="946">
                  <c:v>44.272530000000017</c:v>
                </c:pt>
                <c:pt idx="947">
                  <c:v>44.272530000000017</c:v>
                </c:pt>
                <c:pt idx="948">
                  <c:v>44.272530000000017</c:v>
                </c:pt>
                <c:pt idx="949">
                  <c:v>44.272530000000017</c:v>
                </c:pt>
                <c:pt idx="950">
                  <c:v>44.272530000000017</c:v>
                </c:pt>
                <c:pt idx="951">
                  <c:v>44.272530000000017</c:v>
                </c:pt>
                <c:pt idx="952">
                  <c:v>44.272530000000017</c:v>
                </c:pt>
                <c:pt idx="953">
                  <c:v>44.272530000000017</c:v>
                </c:pt>
                <c:pt idx="954">
                  <c:v>44.272530000000017</c:v>
                </c:pt>
                <c:pt idx="955">
                  <c:v>44.272530000000017</c:v>
                </c:pt>
                <c:pt idx="956">
                  <c:v>44.272530000000017</c:v>
                </c:pt>
                <c:pt idx="957">
                  <c:v>44.272530000000017</c:v>
                </c:pt>
                <c:pt idx="958">
                  <c:v>44.272530000000017</c:v>
                </c:pt>
                <c:pt idx="959">
                  <c:v>44.272530000000017</c:v>
                </c:pt>
                <c:pt idx="960">
                  <c:v>44.272530000000017</c:v>
                </c:pt>
                <c:pt idx="961">
                  <c:v>44.272530000000017</c:v>
                </c:pt>
                <c:pt idx="962">
                  <c:v>44.272530000000017</c:v>
                </c:pt>
                <c:pt idx="963">
                  <c:v>44.272530000000017</c:v>
                </c:pt>
                <c:pt idx="964">
                  <c:v>44.272530000000017</c:v>
                </c:pt>
                <c:pt idx="965">
                  <c:v>44.272530000000017</c:v>
                </c:pt>
                <c:pt idx="966">
                  <c:v>44.272530000000017</c:v>
                </c:pt>
                <c:pt idx="967">
                  <c:v>44.272530000000017</c:v>
                </c:pt>
                <c:pt idx="968">
                  <c:v>44.272530000000017</c:v>
                </c:pt>
                <c:pt idx="969">
                  <c:v>44.272530000000017</c:v>
                </c:pt>
                <c:pt idx="970">
                  <c:v>44.272530000000017</c:v>
                </c:pt>
                <c:pt idx="971">
                  <c:v>44.272530000000017</c:v>
                </c:pt>
                <c:pt idx="972">
                  <c:v>44.272530000000017</c:v>
                </c:pt>
                <c:pt idx="973">
                  <c:v>44.272530000000017</c:v>
                </c:pt>
                <c:pt idx="974">
                  <c:v>44.272530000000017</c:v>
                </c:pt>
                <c:pt idx="975">
                  <c:v>44.272530000000017</c:v>
                </c:pt>
                <c:pt idx="976">
                  <c:v>44.272530000000017</c:v>
                </c:pt>
                <c:pt idx="977">
                  <c:v>44.272530000000017</c:v>
                </c:pt>
                <c:pt idx="978">
                  <c:v>44.272530000000017</c:v>
                </c:pt>
                <c:pt idx="979">
                  <c:v>44.272530000000017</c:v>
                </c:pt>
                <c:pt idx="980">
                  <c:v>44.272530000000017</c:v>
                </c:pt>
                <c:pt idx="981">
                  <c:v>44.272530000000017</c:v>
                </c:pt>
                <c:pt idx="982">
                  <c:v>44.272530000000017</c:v>
                </c:pt>
                <c:pt idx="983">
                  <c:v>44.272530000000017</c:v>
                </c:pt>
                <c:pt idx="984">
                  <c:v>44.272530000000017</c:v>
                </c:pt>
                <c:pt idx="985">
                  <c:v>44.272530000000017</c:v>
                </c:pt>
                <c:pt idx="986">
                  <c:v>44.272530000000017</c:v>
                </c:pt>
                <c:pt idx="987">
                  <c:v>44.272530000000017</c:v>
                </c:pt>
                <c:pt idx="988">
                  <c:v>44.272530000000017</c:v>
                </c:pt>
                <c:pt idx="989">
                  <c:v>44.272530000000017</c:v>
                </c:pt>
                <c:pt idx="990">
                  <c:v>44.272530000000017</c:v>
                </c:pt>
                <c:pt idx="991">
                  <c:v>44.272530000000017</c:v>
                </c:pt>
                <c:pt idx="992">
                  <c:v>44.272530000000017</c:v>
                </c:pt>
                <c:pt idx="993">
                  <c:v>44.272530000000017</c:v>
                </c:pt>
                <c:pt idx="994">
                  <c:v>44.272530000000017</c:v>
                </c:pt>
                <c:pt idx="995">
                  <c:v>44.272530000000017</c:v>
                </c:pt>
                <c:pt idx="996">
                  <c:v>44.272530000000017</c:v>
                </c:pt>
                <c:pt idx="997">
                  <c:v>44.272530000000017</c:v>
                </c:pt>
                <c:pt idx="998">
                  <c:v>44.272530000000017</c:v>
                </c:pt>
                <c:pt idx="999">
                  <c:v>44.272530000000017</c:v>
                </c:pt>
                <c:pt idx="1000">
                  <c:v>44.272530000000017</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Calculs!$W$4:$W$1004</c:f>
              <c:numCache>
                <c:formatCode>0.00</c:formatCode>
                <c:ptCount val="1001"/>
                <c:pt idx="0">
                  <c:v>111.10056545368428</c:v>
                </c:pt>
                <c:pt idx="1">
                  <c:v>110.65177788611889</c:v>
                </c:pt>
                <c:pt idx="2">
                  <c:v>110.20526226524785</c:v>
                </c:pt>
                <c:pt idx="3">
                  <c:v>109.76100329907453</c:v>
                </c:pt>
                <c:pt idx="4">
                  <c:v>109.31898582553377</c:v>
                </c:pt>
                <c:pt idx="5">
                  <c:v>108.87919481116445</c:v>
                </c:pt>
                <c:pt idx="6">
                  <c:v>108.44161534979706</c:v>
                </c:pt>
                <c:pt idx="7">
                  <c:v>108.00623266125788</c:v>
                </c:pt>
                <c:pt idx="8">
                  <c:v>107.57303209008762</c:v>
                </c:pt>
                <c:pt idx="9">
                  <c:v>107.14199910427607</c:v>
                </c:pt>
                <c:pt idx="10">
                  <c:v>106.71311929401107</c:v>
                </c:pt>
                <c:pt idx="11">
                  <c:v>106.28637571231245</c:v>
                </c:pt>
                <c:pt idx="12">
                  <c:v>105.86175162473259</c:v>
                </c:pt>
                <c:pt idx="13">
                  <c:v>105.43923315356446</c:v>
                </c:pt>
                <c:pt idx="14">
                  <c:v>105.01880653508508</c:v>
                </c:pt>
                <c:pt idx="15">
                  <c:v>104.60045811843268</c:v>
                </c:pt>
                <c:pt idx="16">
                  <c:v>104.18417436449626</c:v>
                </c:pt>
                <c:pt idx="17">
                  <c:v>103.76994184481853</c:v>
                </c:pt>
                <c:pt idx="18">
                  <c:v>103.35774724051078</c:v>
                </c:pt>
                <c:pt idx="19">
                  <c:v>102.94757734118089</c:v>
                </c:pt>
                <c:pt idx="20">
                  <c:v>102.53941904387284</c:v>
                </c:pt>
                <c:pt idx="21">
                  <c:v>102.1332606550106</c:v>
                </c:pt>
                <c:pt idx="22">
                  <c:v>101.72909054228801</c:v>
                </c:pt>
                <c:pt idx="23">
                  <c:v>101.32689583680144</c:v>
                </c:pt>
                <c:pt idx="24">
                  <c:v>100.9266637745292</c:v>
                </c:pt>
                <c:pt idx="25">
                  <c:v>100.52838169530493</c:v>
                </c:pt>
                <c:pt idx="26">
                  <c:v>100.13203704180269</c:v>
                </c:pt>
                <c:pt idx="27">
                  <c:v>99.737617358533569</c:v>
                </c:pt>
                <c:pt idx="28">
                  <c:v>99.34511029085354</c:v>
                </c:pt>
                <c:pt idx="29">
                  <c:v>98.954503583982898</c:v>
                </c:pt>
                <c:pt idx="30">
                  <c:v>98.56578508203684</c:v>
                </c:pt>
                <c:pt idx="31">
                  <c:v>98.178942727066513</c:v>
                </c:pt>
                <c:pt idx="32">
                  <c:v>97.793964558111583</c:v>
                </c:pt>
                <c:pt idx="33">
                  <c:v>97.41083871026315</c:v>
                </c:pt>
                <c:pt idx="34">
                  <c:v>97.029553413737332</c:v>
                </c:pt>
                <c:pt idx="35">
                  <c:v>96.650096992959362</c:v>
                </c:pt>
                <c:pt idx="36">
                  <c:v>96.272457865657515</c:v>
                </c:pt>
                <c:pt idx="37">
                  <c:v>95.896624541967995</c:v>
                </c:pt>
                <c:pt idx="38">
                  <c:v>95.52258562354929</c:v>
                </c:pt>
                <c:pt idx="39">
                  <c:v>95.150329802706494</c:v>
                </c:pt>
                <c:pt idx="40">
                  <c:v>94.779845861525587</c:v>
                </c:pt>
                <c:pt idx="41">
                  <c:v>94.41112267101721</c:v>
                </c:pt>
                <c:pt idx="42">
                  <c:v>94.044149190270161</c:v>
                </c:pt>
                <c:pt idx="43">
                  <c:v>93.67891446561417</c:v>
                </c:pt>
                <c:pt idx="44">
                  <c:v>93.315407629791892</c:v>
                </c:pt>
                <c:pt idx="45">
                  <c:v>92.953617901140191</c:v>
                </c:pt>
                <c:pt idx="46">
                  <c:v>92.593534582780663</c:v>
                </c:pt>
                <c:pt idx="47">
                  <c:v>92.235147061818537</c:v>
                </c:pt>
                <c:pt idx="48">
                  <c:v>91.878444808551194</c:v>
                </c:pt>
                <c:pt idx="49">
                  <c:v>91.523417375684573</c:v>
                </c:pt>
                <c:pt idx="50">
                  <c:v>91.170054397558957</c:v>
                </c:pt>
                <c:pt idx="51">
                  <c:v>90.818345589382687</c:v>
                </c:pt>
                <c:pt idx="52">
                  <c:v>90.468280746474576</c:v>
                </c:pt>
                <c:pt idx="53">
                  <c:v>90.119849743514521</c:v>
                </c:pt>
                <c:pt idx="54">
                  <c:v>89.773042533802169</c:v>
                </c:pt>
                <c:pt idx="55">
                  <c:v>89.427849148524118</c:v>
                </c:pt>
                <c:pt idx="56">
                  <c:v>89.084259696028568</c:v>
                </c:pt>
                <c:pt idx="57">
                  <c:v>88.742264361107885</c:v>
                </c:pt>
                <c:pt idx="58">
                  <c:v>88.401853404289753</c:v>
                </c:pt>
                <c:pt idx="59">
                  <c:v>88.063017161134596</c:v>
                </c:pt>
                <c:pt idx="60">
                  <c:v>87.725746041542152</c:v>
                </c:pt>
                <c:pt idx="61">
                  <c:v>87.39003052906439</c:v>
                </c:pt>
                <c:pt idx="62">
                  <c:v>87.055861180226273</c:v>
                </c:pt>
                <c:pt idx="63">
                  <c:v>86.723228623853899</c:v>
                </c:pt>
                <c:pt idx="64">
                  <c:v>86.392123560409814</c:v>
                </c:pt>
                <c:pt idx="65">
                  <c:v>86.062536761335323</c:v>
                </c:pt>
                <c:pt idx="66">
                  <c:v>85.7344590684</c:v>
                </c:pt>
                <c:pt idx="67">
                  <c:v>85.407881393058076</c:v>
                </c:pt>
                <c:pt idx="68">
                  <c:v>85.082794715811829</c:v>
                </c:pt>
                <c:pt idx="69">
                  <c:v>84.759190085581679</c:v>
                </c:pt>
                <c:pt idx="70">
                  <c:v>84.437058619082833</c:v>
                </c:pt>
                <c:pt idx="71">
                  <c:v>84.116391500209062</c:v>
                </c:pt>
                <c:pt idx="72">
                  <c:v>83.797179979422282</c:v>
                </c:pt>
                <c:pt idx="73">
                  <c:v>83.479415373149308</c:v>
                </c:pt>
                <c:pt idx="74">
                  <c:v>83.163089063184643</c:v>
                </c:pt>
                <c:pt idx="75">
                  <c:v>82.848192496099699</c:v>
                </c:pt>
                <c:pt idx="76">
                  <c:v>82.5347171826579</c:v>
                </c:pt>
                <c:pt idx="77">
                  <c:v>82.222654697236678</c:v>
                </c:pt>
                <c:pt idx="78">
                  <c:v>81.911996677254834</c:v>
                </c:pt>
                <c:pt idx="79">
                  <c:v>81.602734822606322</c:v>
                </c:pt>
                <c:pt idx="80">
                  <c:v>81.294860895099774</c:v>
                </c:pt>
                <c:pt idx="81">
                  <c:v>80.9883667179041</c:v>
                </c:pt>
                <c:pt idx="82">
                  <c:v>80.683244174999743</c:v>
                </c:pt>
                <c:pt idx="83">
                  <c:v>80.379485210635536</c:v>
                </c:pt>
                <c:pt idx="84">
                  <c:v>80.07708182879162</c:v>
                </c:pt>
                <c:pt idx="85">
                  <c:v>79.776026092647612</c:v>
                </c:pt>
                <c:pt idx="86">
                  <c:v>79.476310124056297</c:v>
                </c:pt>
                <c:pt idx="87">
                  <c:v>79.177926103023054</c:v>
                </c:pt>
                <c:pt idx="88">
                  <c:v>78.880866267190513</c:v>
                </c:pt>
                <c:pt idx="89">
                  <c:v>78.585122911328327</c:v>
                </c:pt>
                <c:pt idx="90">
                  <c:v>78.290688386828847</c:v>
                </c:pt>
                <c:pt idx="91">
                  <c:v>77.997555101207197</c:v>
                </c:pt>
                <c:pt idx="92">
                  <c:v>77.705715517607103</c:v>
                </c:pt>
                <c:pt idx="93">
                  <c:v>77.415162154311687</c:v>
                </c:pt>
                <c:pt idx="94">
                  <c:v>77.125887584258919</c:v>
                </c:pt>
                <c:pt idx="95">
                  <c:v>76.837884434562625</c:v>
                </c:pt>
                <c:pt idx="96">
                  <c:v>76.551145386037931</c:v>
                </c:pt>
                <c:pt idx="97">
                  <c:v>76.26566317273182</c:v>
                </c:pt>
                <c:pt idx="98">
                  <c:v>75.981430581458341</c:v>
                </c:pt>
                <c:pt idx="99">
                  <c:v>75.698440451338612</c:v>
                </c:pt>
                <c:pt idx="100">
                  <c:v>75.416685673345583</c:v>
                </c:pt>
                <c:pt idx="101">
                  <c:v>72.637686417525103</c:v>
                </c:pt>
                <c:pt idx="102">
                  <c:v>69.977621088254466</c:v>
                </c:pt>
                <c:pt idx="103">
                  <c:v>67.429902743950379</c:v>
                </c:pt>
                <c:pt idx="104">
                  <c:v>64.988400917111747</c:v>
                </c:pt>
                <c:pt idx="105">
                  <c:v>62.647404058306378</c:v>
                </c:pt>
                <c:pt idx="106">
                  <c:v>60.401585551027267</c:v>
                </c:pt>
                <c:pt idx="107">
                  <c:v>58.245972913544975</c:v>
                </c:pt>
                <c:pt idx="108">
                  <c:v>56.175919849799932</c:v>
                </c:pt>
                <c:pt idx="109">
                  <c:v>54.187080851262024</c:v>
                </c:pt>
                <c:pt idx="110">
                  <c:v>52.275388086397719</c:v>
                </c:pt>
                <c:pt idx="111">
                  <c:v>50.437030344651987</c:v>
                </c:pt>
                <c:pt idx="112">
                  <c:v>48.668433828299158</c:v>
                </c:pt>
                <c:pt idx="113">
                  <c:v>46.966244608662699</c:v>
                </c:pt>
                <c:pt idx="114">
                  <c:v>45.327312583499662</c:v>
                </c:pt>
                <c:pt idx="115">
                  <c:v>43.74867679017364</c:v>
                </c:pt>
                <c:pt idx="116">
                  <c:v>42.227551944925551</c:v>
                </c:pt>
                <c:pt idx="117">
                  <c:v>40.761316092375331</c:v>
                </c:pt>
                <c:pt idx="118">
                  <c:v>39.347499261590912</c:v>
                </c:pt>
                <c:pt idx="119">
                  <c:v>37.983773035849985</c:v>
                </c:pt>
                <c:pt idx="120">
                  <c:v>36.667940952772966</c:v>
                </c:pt>
                <c:pt idx="121">
                  <c:v>35.39792965997777</c:v>
                </c:pt>
                <c:pt idx="122">
                  <c:v>34.171780758930964</c:v>
                </c:pt>
                <c:pt idx="123">
                  <c:v>32.987643276360679</c:v>
                </c:pt>
                <c:pt idx="124">
                  <c:v>31.843766708556622</c:v>
                </c:pt>
                <c:pt idx="125">
                  <c:v>30.738494589195941</c:v>
                </c:pt>
                <c:pt idx="126">
                  <c:v>29.670258536080237</c:v>
                </c:pt>
                <c:pt idx="127">
                  <c:v>28.637572736411595</c:v>
                </c:pt>
                <c:pt idx="128">
                  <c:v>27.639028834034221</c:v>
                </c:pt>
                <c:pt idx="129">
                  <c:v>26.673291185473875</c:v>
                </c:pt>
                <c:pt idx="130">
                  <c:v>25.739092454662298</c:v>
                </c:pt>
                <c:pt idx="131">
                  <c:v>24.835229518980274</c:v>
                </c:pt>
                <c:pt idx="132">
                  <c:v>23.96055966172241</c:v>
                </c:pt>
                <c:pt idx="133">
                  <c:v>23.113997028310987</c:v>
                </c:pt>
                <c:pt idx="134">
                  <c:v>22.29450932559207</c:v>
                </c:pt>
                <c:pt idx="135">
                  <c:v>21.501114745355796</c:v>
                </c:pt>
                <c:pt idx="136">
                  <c:v>20.732879094859442</c:v>
                </c:pt>
                <c:pt idx="137">
                  <c:v>19.988913118609386</c:v>
                </c:pt>
                <c:pt idx="138">
                  <c:v>19.268369996997933</c:v>
                </c:pt>
                <c:pt idx="139">
                  <c:v>18.570443008603881</c:v>
                </c:pt>
                <c:pt idx="140">
                  <c:v>17.894363344066583</c:v>
                </c:pt>
                <c:pt idx="141">
                  <c:v>17.239398060442618</c:v>
                </c:pt>
                <c:pt idx="142">
                  <c:v>16.604848165862563</c:v>
                </c:pt>
                <c:pt idx="143">
                  <c:v>15.990046825131552</c:v>
                </c:pt>
                <c:pt idx="144">
                  <c:v>15.394357677669495</c:v>
                </c:pt>
                <c:pt idx="145">
                  <c:v>14.817173259872632</c:v>
                </c:pt>
                <c:pt idx="146">
                  <c:v>14.25791352460309</c:v>
                </c:pt>
                <c:pt idx="147">
                  <c:v>13.716024451083836</c:v>
                </c:pt>
                <c:pt idx="148">
                  <c:v>13.190976738997938</c:v>
                </c:pt>
                <c:pt idx="149">
                  <c:v>12.682264581067509</c:v>
                </c:pt>
                <c:pt idx="150">
                  <c:v>12.189404508823898</c:v>
                </c:pt>
                <c:pt idx="151">
                  <c:v>11.711934306679918</c:v>
                </c:pt>
                <c:pt idx="152">
                  <c:v>11.249411989780899</c:v>
                </c:pt>
                <c:pt idx="153">
                  <c:v>10.80141484144642</c:v>
                </c:pt>
                <c:pt idx="154">
                  <c:v>10.367538506322717</c:v>
                </c:pt>
                <c:pt idx="155">
                  <c:v>9.9473961356477805</c:v>
                </c:pt>
                <c:pt idx="156">
                  <c:v>9.5406175812909293</c:v>
                </c:pt>
                <c:pt idx="157">
                  <c:v>9.1468486354665686</c:v>
                </c:pt>
                <c:pt idx="158">
                  <c:v>8.7657503132413801</c:v>
                </c:pt>
                <c:pt idx="159">
                  <c:v>8.39699817515503</c:v>
                </c:pt>
                <c:pt idx="160">
                  <c:v>8.0402816874601779</c:v>
                </c:pt>
                <c:pt idx="161">
                  <c:v>7.6953036176574887</c:v>
                </c:pt>
                <c:pt idx="162">
                  <c:v>7.3617794631580669</c:v>
                </c:pt>
                <c:pt idx="163">
                  <c:v>7.0394369110495276</c:v>
                </c:pt>
                <c:pt idx="164">
                  <c:v>6.728015327074031</c:v>
                </c:pt>
                <c:pt idx="165">
                  <c:v>6.4272652720478858</c:v>
                </c:pt>
                <c:pt idx="166">
                  <c:v>6.1369480440631214</c:v>
                </c:pt>
                <c:pt idx="167">
                  <c:v>5.8568352449132162</c:v>
                </c:pt>
                <c:pt idx="168">
                  <c:v>5.5867083692773267</c:v>
                </c:pt>
                <c:pt idx="169">
                  <c:v>5.3263584152816028</c:v>
                </c:pt>
                <c:pt idx="170">
                  <c:v>5.0755855151318743</c:v>
                </c:pt>
                <c:pt idx="171">
                  <c:v>4.8341985845801094</c:v>
                </c:pt>
                <c:pt idx="172">
                  <c:v>4.6020149900475626</c:v>
                </c:pt>
                <c:pt idx="173">
                  <c:v>4.3788602322806147</c:v>
                </c:pt>
                <c:pt idx="174">
                  <c:v>4.1645676454611031</c:v>
                </c:pt>
                <c:pt idx="175">
                  <c:v>3.958978110731517</c:v>
                </c:pt>
                <c:pt idx="176">
                  <c:v>3.7619397831266528</c:v>
                </c:pt>
                <c:pt idx="177">
                  <c:v>3.5733078309270976</c:v>
                </c:pt>
                <c:pt idx="178">
                  <c:v>3.3929441864662362</c:v>
                </c:pt>
                <c:pt idx="179">
                  <c:v>3.2207173074309874</c:v>
                </c:pt>
                <c:pt idx="180">
                  <c:v>3.0565019476970399</c:v>
                </c:pt>
                <c:pt idx="181">
                  <c:v>2.9001789367319524</c:v>
                </c:pt>
                <c:pt idx="182">
                  <c:v>2.7516349665837638</c:v>
                </c:pt>
                <c:pt idx="183">
                  <c:v>2.6107623854490849</c:v>
                </c:pt>
                <c:pt idx="184">
                  <c:v>2.4774589967829321</c:v>
                </c:pt>
                <c:pt idx="185">
                  <c:v>2.3516278628739569</c:v>
                </c:pt>
                <c:pt idx="186">
                  <c:v>2.2331771117637929</c:v>
                </c:pt>
                <c:pt idx="187">
                  <c:v>2.1220197463404209</c:v>
                </c:pt>
                <c:pt idx="188">
                  <c:v>2.0180734543850072</c:v>
                </c:pt>
                <c:pt idx="189">
                  <c:v>1.9212604183038597</c:v>
                </c:pt>
                <c:pt idx="190">
                  <c:v>1.8315071232371209</c:v>
                </c:pt>
                <c:pt idx="191">
                  <c:v>1.7487441622104278</c:v>
                </c:pt>
                <c:pt idx="192">
                  <c:v>1.6729060369936828</c:v>
                </c:pt>
                <c:pt idx="193">
                  <c:v>1.6039309533622701</c:v>
                </c:pt>
                <c:pt idx="194">
                  <c:v>1.5417606095319416</c:v>
                </c:pt>
                <c:pt idx="195">
                  <c:v>1.4863399766707501</c:v>
                </c:pt>
                <c:pt idx="196">
                  <c:v>1.4376170705907811</c:v>
                </c:pt>
                <c:pt idx="197">
                  <c:v>1.395542713997153</c:v>
                </c:pt>
                <c:pt idx="198">
                  <c:v>1.3600702890252556</c:v>
                </c:pt>
                <c:pt idx="199">
                  <c:v>1.3311554802258294</c:v>
                </c:pt>
                <c:pt idx="200">
                  <c:v>1.3087560086484529</c:v>
                </c:pt>
                <c:pt idx="201">
                  <c:v>1.2928313582042927</c:v>
                </c:pt>
                <c:pt idx="202">
                  <c:v>1.2833424960258797</c:v>
                </c:pt>
                <c:pt idx="203">
                  <c:v>1.2802515890448887</c:v>
                </c:pt>
                <c:pt idx="204">
                  <c:v>1.2835217194352684</c:v>
                </c:pt>
                <c:pt idx="205">
                  <c:v>1.2931166018781328</c:v>
                </c:pt>
                <c:pt idx="206">
                  <c:v>1.3090003057653383</c:v>
                </c:pt>
                <c:pt idx="207">
                  <c:v>1.3311369854538142</c:v>
                </c:pt>
                <c:pt idx="208">
                  <c:v>1.3594906215131635</c:v>
                </c:pt>
                <c:pt idx="209">
                  <c:v>1.394024775592984</c:v>
                </c:pt>
                <c:pt idx="210">
                  <c:v>1.4347023611060001</c:v>
                </c:pt>
                <c:pt idx="211">
                  <c:v>1.4814854314197872</c:v>
                </c:pt>
                <c:pt idx="212">
                  <c:v>1.5343349867171625</c:v>
                </c:pt>
                <c:pt idx="213">
                  <c:v>1.5932108001635685</c:v>
                </c:pt>
                <c:pt idx="214">
                  <c:v>1.6580712635413941</c:v>
                </c:pt>
                <c:pt idx="215">
                  <c:v>1.7288732520987855</c:v>
                </c:pt>
                <c:pt idx="216">
                  <c:v>1.8055720080260613</c:v>
                </c:pt>
                <c:pt idx="217">
                  <c:v>1.8881210417195549</c:v>
                </c:pt>
                <c:pt idx="218">
                  <c:v>1.9764720498162776</c:v>
                </c:pt>
                <c:pt idx="219">
                  <c:v>2.0705748488747093</c:v>
                </c:pt>
                <c:pt idx="220">
                  <c:v>2.1703773235257935</c:v>
                </c:pt>
                <c:pt idx="221">
                  <c:v>2.275825387912187</c:v>
                </c:pt>
                <c:pt idx="222">
                  <c:v>2.3868629592611943</c:v>
                </c:pt>
                <c:pt idx="223">
                  <c:v>2.5034319424878695</c:v>
                </c:pt>
                <c:pt idx="224">
                  <c:v>2.6254722247907285</c:v>
                </c:pt>
                <c:pt idx="225">
                  <c:v>2.7529216792768625</c:v>
                </c:pt>
                <c:pt idx="226">
                  <c:v>2.8857161767307202</c:v>
                </c:pt>
                <c:pt idx="227">
                  <c:v>3.0237896047179378</c:v>
                </c:pt>
                <c:pt idx="228">
                  <c:v>3.1670738932896434</c:v>
                </c:pt>
                <c:pt idx="229">
                  <c:v>3.3154990466221679</c:v>
                </c:pt>
                <c:pt idx="230">
                  <c:v>3.4689931799911715</c:v>
                </c:pt>
                <c:pt idx="231">
                  <c:v>3.6274825615373851</c:v>
                </c:pt>
                <c:pt idx="232">
                  <c:v>3.7908916583335164</c:v>
                </c:pt>
                <c:pt idx="233">
                  <c:v>3.9591431863085598</c:v>
                </c:pt>
                <c:pt idx="234">
                  <c:v>4.1321581636271238</c:v>
                </c:pt>
                <c:pt idx="235">
                  <c:v>4.3098559671579411</c:v>
                </c:pt>
                <c:pt idx="236">
                  <c:v>4.4921543916978379</c:v>
                </c:pt>
                <c:pt idx="237">
                  <c:v>4.6789697116456628</c:v>
                </c:pt>
                <c:pt idx="238">
                  <c:v>4.8702167448454761</c:v>
                </c:pt>
                <c:pt idx="239">
                  <c:v>5.0658089183400419</c:v>
                </c:pt>
                <c:pt idx="240">
                  <c:v>5.2656583357947273</c:v>
                </c:pt>
                <c:pt idx="241">
                  <c:v>5.4696758463688671</c:v>
                </c:pt>
                <c:pt idx="242">
                  <c:v>5.6777711148264665</c:v>
                </c:pt>
                <c:pt idx="243">
                  <c:v>5.8898526926913704</c:v>
                </c:pt>
                <c:pt idx="244">
                  <c:v>6.1058280902637971</c:v>
                </c:pt>
                <c:pt idx="245">
                  <c:v>6.3256038493257156</c:v>
                </c:pt>
                <c:pt idx="246">
                  <c:v>6.5490856163721451</c:v>
                </c:pt>
                <c:pt idx="247">
                  <c:v>6.7761782162139843</c:v>
                </c:pt>
                <c:pt idx="248">
                  <c:v>7.0067857258060773</c:v>
                </c:pt>
                <c:pt idx="249">
                  <c:v>7.2408115481614121</c:v>
                </c:pt>
                <c:pt idx="250">
                  <c:v>7.4781584862192014</c:v>
                </c:pt>
                <c:pt idx="251">
                  <c:v>7.718728816540942</c:v>
                </c:pt>
                <c:pt idx="252">
                  <c:v>7.9624243627145068</c:v>
                </c:pt>
                <c:pt idx="253">
                  <c:v>8.2091465683520095</c:v>
                </c:pt>
                <c:pt idx="254">
                  <c:v>8.4587965695727494</c:v>
                </c:pt>
                <c:pt idx="255">
                  <c:v>8.7112752668674442</c:v>
                </c:pt>
                <c:pt idx="256">
                  <c:v>8.9664833962453567</c:v>
                </c:pt>
                <c:pt idx="257">
                  <c:v>9.2243215995705246</c:v>
                </c:pt>
                <c:pt idx="258">
                  <c:v>9.4846904939982117</c:v>
                </c:pt>
                <c:pt idx="259">
                  <c:v>9.7474907404272493</c:v>
                </c:pt>
                <c:pt idx="260">
                  <c:v>10.012623110888605</c:v>
                </c:pt>
                <c:pt idx="261">
                  <c:v>10.279988554794791</c:v>
                </c:pt>
                <c:pt idx="262">
                  <c:v>10.549488263979319</c:v>
                </c:pt>
                <c:pt idx="263">
                  <c:v>10.821023736459596</c:v>
                </c:pt>
                <c:pt idx="264">
                  <c:v>11.094496838860994</c:v>
                </c:pt>
                <c:pt idx="265">
                  <c:v>11.369809867443889</c:v>
                </c:pt>
                <c:pt idx="266">
                  <c:v>11.646865607679858</c:v>
                </c:pt>
                <c:pt idx="267">
                  <c:v>11.925567392326958</c:v>
                </c:pt>
                <c:pt idx="268">
                  <c:v>12.205819157958381</c:v>
                </c:pt>
                <c:pt idx="269">
                  <c:v>12.487525499902429</c:v>
                </c:pt>
                <c:pt idx="270">
                  <c:v>12.770591725555857</c:v>
                </c:pt>
                <c:pt idx="271">
                  <c:v>13.054923906036374</c:v>
                </c:pt>
                <c:pt idx="272">
                  <c:v>13.34042892614382</c:v>
                </c:pt>
                <c:pt idx="273">
                  <c:v>13.627014532603305</c:v>
                </c:pt>
                <c:pt idx="274">
                  <c:v>13.914589380567097</c:v>
                </c:pt>
                <c:pt idx="275">
                  <c:v>14.20306307835572</c:v>
                </c:pt>
                <c:pt idx="276">
                  <c:v>14.492346230421996</c:v>
                </c:pt>
                <c:pt idx="277">
                  <c:v>14.782350478525309</c:v>
                </c:pt>
                <c:pt idx="278">
                  <c:v>15.072988541106477</c:v>
                </c:pt>
                <c:pt idx="279">
                  <c:v>15.364174250856903</c:v>
                </c:pt>
                <c:pt idx="280">
                  <c:v>15.655822590478778</c:v>
                </c:pt>
                <c:pt idx="281">
                  <c:v>15.947849726636015</c:v>
                </c:pt>
                <c:pt idx="282">
                  <c:v>16.240173042098533</c:v>
                </c:pt>
                <c:pt idx="283">
                  <c:v>16.53271116608526</c:v>
                </c:pt>
                <c:pt idx="284">
                  <c:v>16.825384002814079</c:v>
                </c:pt>
                <c:pt idx="285">
                  <c:v>17.118112758269138</c:v>
                </c:pt>
                <c:pt idx="286">
                  <c:v>17.410819965198939</c:v>
                </c:pt>
                <c:pt idx="287">
                  <c:v>17.703429506360461</c:v>
                </c:pt>
                <c:pt idx="288">
                  <c:v>17.99586663602717</c:v>
                </c:pt>
                <c:pt idx="289">
                  <c:v>18.288057999780811</c:v>
                </c:pt>
                <c:pt idx="290">
                  <c:v>18.579931652608884</c:v>
                </c:pt>
                <c:pt idx="291">
                  <c:v>18.871417075331575</c:v>
                </c:pt>
                <c:pt idx="292">
                  <c:v>19.162445189383842</c:v>
                </c:pt>
                <c:pt idx="293">
                  <c:v>19.452948369979989</c:v>
                </c:pt>
                <c:pt idx="294">
                  <c:v>19.742860457689648</c:v>
                </c:pt>
                <c:pt idx="295">
                  <c:v>20.032116768455491</c:v>
                </c:pt>
                <c:pt idx="296">
                  <c:v>20.320654102084578</c:v>
                </c:pt>
                <c:pt idx="297">
                  <c:v>20.608410749246179</c:v>
                </c:pt>
                <c:pt idx="298">
                  <c:v>20.895326497010419</c:v>
                </c:pt>
                <c:pt idx="299">
                  <c:v>21.181342632962899</c:v>
                </c:pt>
                <c:pt idx="300">
                  <c:v>21.466401947931406</c:v>
                </c:pt>
                <c:pt idx="301">
                  <c:v>21.750448737361904</c:v>
                </c:pt>
                <c:pt idx="302">
                  <c:v>22.033428801381422</c:v>
                </c:pt>
                <c:pt idx="303">
                  <c:v>22.315289443586323</c:v>
                </c:pt>
                <c:pt idx="304">
                  <c:v>22.595979468595008</c:v>
                </c:pt>
                <c:pt idx="305">
                  <c:v>22.875449178404441</c:v>
                </c:pt>
                <c:pt idx="306">
                  <c:v>23.153650367590323</c:v>
                </c:pt>
                <c:pt idx="307">
                  <c:v>23.430536317391219</c:v>
                </c:pt>
                <c:pt idx="308">
                  <c:v>23.706061788716806</c:v>
                </c:pt>
                <c:pt idx="309">
                  <c:v>23.980183014120879</c:v>
                </c:pt>
                <c:pt idx="310">
                  <c:v>24.252857688779596</c:v>
                </c:pt>
                <c:pt idx="311">
                  <c:v>24.524044960515582</c:v>
                </c:pt>
                <c:pt idx="312">
                  <c:v>24.793705418908331</c:v>
                </c:pt>
                <c:pt idx="313">
                  <c:v>25.061801083531194</c:v>
                </c:pt>
                <c:pt idx="314">
                  <c:v>25.328295391355212</c:v>
                </c:pt>
                <c:pt idx="315">
                  <c:v>25.593153183359362</c:v>
                </c:pt>
                <c:pt idx="316">
                  <c:v>25.856340690386975</c:v>
                </c:pt>
                <c:pt idx="317">
                  <c:v>26.117825518287447</c:v>
                </c:pt>
                <c:pt idx="318">
                  <c:v>26.377576632381672</c:v>
                </c:pt>
                <c:pt idx="319">
                  <c:v>26.6355643412898</c:v>
                </c:pt>
                <c:pt idx="320">
                  <c:v>26.891760280158621</c:v>
                </c:pt>
                <c:pt idx="321">
                  <c:v>27.146137393326004</c:v>
                </c:pt>
                <c:pt idx="322">
                  <c:v>27.398669916458633</c:v>
                </c:pt>
                <c:pt idx="323">
                  <c:v>27.649333358199254</c:v>
                </c:pt>
                <c:pt idx="324">
                  <c:v>27.898104481358128</c:v>
                </c:pt>
                <c:pt idx="325">
                  <c:v>28.144961283683731</c:v>
                </c:pt>
                <c:pt idx="326">
                  <c:v>28.389882978246</c:v>
                </c:pt>
                <c:pt idx="327">
                  <c:v>28.632849973465429</c:v>
                </c:pt>
                <c:pt idx="328">
                  <c:v>28.873843852819977</c:v>
                </c:pt>
                <c:pt idx="329">
                  <c:v>29.112847354261444</c:v>
                </c:pt>
                <c:pt idx="330">
                  <c:v>29.349844349371814</c:v>
                </c:pt>
                <c:pt idx="331">
                  <c:v>29.584819822289234</c:v>
                </c:pt>
                <c:pt idx="332">
                  <c:v>29.817759848432733</c:v>
                </c:pt>
                <c:pt idx="333">
                  <c:v>30.048651573053696</c:v>
                </c:pt>
                <c:pt idx="334">
                  <c:v>30.277483189641213</c:v>
                </c:pt>
                <c:pt idx="335">
                  <c:v>30.504243918207866</c:v>
                </c:pt>
                <c:pt idx="336">
                  <c:v>30.728923983481032</c:v>
                </c:pt>
                <c:pt idx="337">
                  <c:v>30.951514593024978</c:v>
                </c:pt>
                <c:pt idx="338">
                  <c:v>31.17200791531668</c:v>
                </c:pt>
                <c:pt idx="339">
                  <c:v>31.390397057798786</c:v>
                </c:pt>
                <c:pt idx="340">
                  <c:v>31.606676044931589</c:v>
                </c:pt>
                <c:pt idx="341">
                  <c:v>31.820839796265009</c:v>
                </c:pt>
                <c:pt idx="342">
                  <c:v>32.032884104550881</c:v>
                </c:pt>
                <c:pt idx="343">
                  <c:v>32.242805613915152</c:v>
                </c:pt>
                <c:pt idx="344">
                  <c:v>32.450601798108181</c:v>
                </c:pt>
                <c:pt idx="345">
                  <c:v>32.656270938851293</c:v>
                </c:pt>
                <c:pt idx="346">
                  <c:v>32.859812104296175</c:v>
                </c:pt>
                <c:pt idx="347">
                  <c:v>33.061225127613341</c:v>
                </c:pt>
                <c:pt idx="348">
                  <c:v>33.260510585724923</c:v>
                </c:pt>
                <c:pt idx="349">
                  <c:v>33.45766977819639</c:v>
                </c:pt>
                <c:pt idx="350">
                  <c:v>33.652704706300689</c:v>
                </c:pt>
                <c:pt idx="351">
                  <c:v>33.845618052267959</c:v>
                </c:pt>
                <c:pt idx="352">
                  <c:v>34.03641315873319</c:v>
                </c:pt>
                <c:pt idx="353">
                  <c:v>34.225094008392773</c:v>
                </c:pt>
                <c:pt idx="354">
                  <c:v>34.411665203881476</c:v>
                </c:pt>
                <c:pt idx="355">
                  <c:v>34.596131947879257</c:v>
                </c:pt>
                <c:pt idx="356">
                  <c:v>34.778500023457759</c:v>
                </c:pt>
                <c:pt idx="357">
                  <c:v>34.958775774675004</c:v>
                </c:pt>
                <c:pt idx="358">
                  <c:v>35.136966087426586</c:v>
                </c:pt>
                <c:pt idx="359">
                  <c:v>35.313078370560575</c:v>
                </c:pt>
                <c:pt idx="360">
                  <c:v>35.487120537263372</c:v>
                </c:pt>
                <c:pt idx="361">
                  <c:v>35.659100986722272</c:v>
                </c:pt>
                <c:pt idx="362">
                  <c:v>35.829028586071182</c:v>
                </c:pt>
                <c:pt idx="363">
                  <c:v>35.99691265262382</c:v>
                </c:pt>
                <c:pt idx="364">
                  <c:v>36.162762936399758</c:v>
                </c:pt>
                <c:pt idx="365">
                  <c:v>36.326589602946932</c:v>
                </c:pt>
                <c:pt idx="366">
                  <c:v>36.488403216464434</c:v>
                </c:pt>
                <c:pt idx="367">
                  <c:v>36.648214723228726</c:v>
                </c:pt>
                <c:pt idx="368">
                  <c:v>36.806035435325924</c:v>
                </c:pt>
                <c:pt idx="369">
                  <c:v>36.961877014692305</c:v>
                </c:pt>
                <c:pt idx="370">
                  <c:v>37.115751457465002</c:v>
                </c:pt>
                <c:pt idx="371">
                  <c:v>37.267671078643978</c:v>
                </c:pt>
                <c:pt idx="372">
                  <c:v>37.417648497066928</c:v>
                </c:pt>
                <c:pt idx="373">
                  <c:v>37.565696620696819</c:v>
                </c:pt>
                <c:pt idx="374">
                  <c:v>37.711828632223138</c:v>
                </c:pt>
                <c:pt idx="375">
                  <c:v>37.856057974976437</c:v>
                </c:pt>
                <c:pt idx="376">
                  <c:v>37.998398339155671</c:v>
                </c:pt>
                <c:pt idx="377">
                  <c:v>38.138863648368016</c:v>
                </c:pt>
                <c:pt idx="378">
                  <c:v>38.277468046479711</c:v>
                </c:pt>
                <c:pt idx="379">
                  <c:v>38.41422588477699</c:v>
                </c:pt>
                <c:pt idx="380">
                  <c:v>38.549151709435492</c:v>
                </c:pt>
                <c:pt idx="381">
                  <c:v>38.682260249296206</c:v>
                </c:pt>
                <c:pt idx="382">
                  <c:v>38.813566403946147</c:v>
                </c:pt>
                <c:pt idx="383">
                  <c:v>38.943085232101375</c:v>
                </c:pt>
                <c:pt idx="384">
                  <c:v>39.070831940289885</c:v>
                </c:pt>
                <c:pt idx="385">
                  <c:v>39.196821871831965</c:v>
                </c:pt>
                <c:pt idx="386">
                  <c:v>39.321070496114864</c:v>
                </c:pt>
                <c:pt idx="387">
                  <c:v>39.443593398158974</c:v>
                </c:pt>
                <c:pt idx="388">
                  <c:v>39.564406268472219</c:v>
                </c:pt>
                <c:pt idx="389">
                  <c:v>39.683524893189656</c:v>
                </c:pt>
                <c:pt idx="390">
                  <c:v>39.800965144494377</c:v>
                </c:pt>
                <c:pt idx="391">
                  <c:v>39.916742971316602</c:v>
                </c:pt>
                <c:pt idx="392">
                  <c:v>39.916856936852511</c:v>
                </c:pt>
                <c:pt idx="393">
                  <c:v>39.916970900768504</c:v>
                </c:pt>
                <c:pt idx="394">
                  <c:v>39.917084863064566</c:v>
                </c:pt>
                <c:pt idx="395">
                  <c:v>39.917198823740783</c:v>
                </c:pt>
                <c:pt idx="396">
                  <c:v>39.917312782797133</c:v>
                </c:pt>
                <c:pt idx="397">
                  <c:v>39.917426740233616</c:v>
                </c:pt>
                <c:pt idx="398">
                  <c:v>39.917540696050267</c:v>
                </c:pt>
                <c:pt idx="399">
                  <c:v>39.917654650247108</c:v>
                </c:pt>
                <c:pt idx="400">
                  <c:v>39.91776860282414</c:v>
                </c:pt>
                <c:pt idx="401">
                  <c:v>39.917882553781389</c:v>
                </c:pt>
                <c:pt idx="402">
                  <c:v>39.917996503118857</c:v>
                </c:pt>
                <c:pt idx="403">
                  <c:v>39.918110450836579</c:v>
                </c:pt>
                <c:pt idx="404">
                  <c:v>39.918224396934548</c:v>
                </c:pt>
                <c:pt idx="405">
                  <c:v>39.918338341412799</c:v>
                </c:pt>
                <c:pt idx="406">
                  <c:v>39.918452284271332</c:v>
                </c:pt>
                <c:pt idx="407">
                  <c:v>39.91856622551019</c:v>
                </c:pt>
                <c:pt idx="408">
                  <c:v>39.918680165129345</c:v>
                </c:pt>
                <c:pt idx="409">
                  <c:v>39.918794103128853</c:v>
                </c:pt>
                <c:pt idx="410">
                  <c:v>39.918908039508715</c:v>
                </c:pt>
                <c:pt idx="411">
                  <c:v>39.919021974268944</c:v>
                </c:pt>
                <c:pt idx="412">
                  <c:v>39.919135907409562</c:v>
                </c:pt>
                <c:pt idx="413">
                  <c:v>39.919249838930575</c:v>
                </c:pt>
                <c:pt idx="414">
                  <c:v>39.919363768832007</c:v>
                </c:pt>
                <c:pt idx="415">
                  <c:v>39.919477697113877</c:v>
                </c:pt>
                <c:pt idx="416">
                  <c:v>39.919591623776192</c:v>
                </c:pt>
                <c:pt idx="417">
                  <c:v>39.919705548818939</c:v>
                </c:pt>
                <c:pt idx="418">
                  <c:v>39.91981947224221</c:v>
                </c:pt>
                <c:pt idx="419">
                  <c:v>39.919933394045934</c:v>
                </c:pt>
                <c:pt idx="420">
                  <c:v>39.920047314230189</c:v>
                </c:pt>
                <c:pt idx="421">
                  <c:v>39.920161232794975</c:v>
                </c:pt>
                <c:pt idx="422">
                  <c:v>39.920275149740291</c:v>
                </c:pt>
                <c:pt idx="423">
                  <c:v>39.920389065066175</c:v>
                </c:pt>
                <c:pt idx="424">
                  <c:v>39.920502978772639</c:v>
                </c:pt>
                <c:pt idx="425">
                  <c:v>39.920616890859677</c:v>
                </c:pt>
                <c:pt idx="426">
                  <c:v>39.920730801327338</c:v>
                </c:pt>
                <c:pt idx="427">
                  <c:v>39.920844710175594</c:v>
                </c:pt>
                <c:pt idx="428">
                  <c:v>39.920958617404494</c:v>
                </c:pt>
                <c:pt idx="429">
                  <c:v>39.921072523014061</c:v>
                </c:pt>
                <c:pt idx="430">
                  <c:v>39.921186427004294</c:v>
                </c:pt>
                <c:pt idx="431">
                  <c:v>39.921300329375192</c:v>
                </c:pt>
                <c:pt idx="432">
                  <c:v>39.921414230126786</c:v>
                </c:pt>
                <c:pt idx="433">
                  <c:v>39.921528129259102</c:v>
                </c:pt>
                <c:pt idx="434">
                  <c:v>39.921642026772155</c:v>
                </c:pt>
                <c:pt idx="435">
                  <c:v>39.921755922665959</c:v>
                </c:pt>
                <c:pt idx="436">
                  <c:v>39.921869816940522</c:v>
                </c:pt>
                <c:pt idx="437">
                  <c:v>39.921983709595857</c:v>
                </c:pt>
                <c:pt idx="438">
                  <c:v>39.922097600631986</c:v>
                </c:pt>
                <c:pt idx="439">
                  <c:v>39.922211490048937</c:v>
                </c:pt>
                <c:pt idx="440">
                  <c:v>39.92232537784669</c:v>
                </c:pt>
                <c:pt idx="441">
                  <c:v>39.922439264025286</c:v>
                </c:pt>
                <c:pt idx="442">
                  <c:v>39.922553148584775</c:v>
                </c:pt>
                <c:pt idx="443">
                  <c:v>39.922667031525094</c:v>
                </c:pt>
                <c:pt idx="444">
                  <c:v>39.922780912846314</c:v>
                </c:pt>
                <c:pt idx="445">
                  <c:v>39.922894792548441</c:v>
                </c:pt>
                <c:pt idx="446">
                  <c:v>39.923008670631496</c:v>
                </c:pt>
                <c:pt idx="447">
                  <c:v>39.923122547095481</c:v>
                </c:pt>
                <c:pt idx="448">
                  <c:v>39.923236421940381</c:v>
                </c:pt>
                <c:pt idx="449">
                  <c:v>39.923350295166287</c:v>
                </c:pt>
                <c:pt idx="450">
                  <c:v>39.923464166773158</c:v>
                </c:pt>
                <c:pt idx="451">
                  <c:v>39.923578036761036</c:v>
                </c:pt>
                <c:pt idx="452">
                  <c:v>39.923691905129921</c:v>
                </c:pt>
                <c:pt idx="453">
                  <c:v>39.923805771879856</c:v>
                </c:pt>
                <c:pt idx="454">
                  <c:v>39.923919637010812</c:v>
                </c:pt>
                <c:pt idx="455">
                  <c:v>39.924033500522832</c:v>
                </c:pt>
                <c:pt idx="456">
                  <c:v>39.92414736241593</c:v>
                </c:pt>
                <c:pt idx="457">
                  <c:v>39.92426122269012</c:v>
                </c:pt>
                <c:pt idx="458">
                  <c:v>39.924375081345431</c:v>
                </c:pt>
                <c:pt idx="459">
                  <c:v>39.924488938381842</c:v>
                </c:pt>
                <c:pt idx="460">
                  <c:v>39.924602793799423</c:v>
                </c:pt>
                <c:pt idx="461">
                  <c:v>39.924716647598132</c:v>
                </c:pt>
                <c:pt idx="462">
                  <c:v>39.924830499778025</c:v>
                </c:pt>
                <c:pt idx="463">
                  <c:v>39.924944350339096</c:v>
                </c:pt>
                <c:pt idx="464">
                  <c:v>39.925058199281388</c:v>
                </c:pt>
                <c:pt idx="465">
                  <c:v>39.925172046604878</c:v>
                </c:pt>
                <c:pt idx="466">
                  <c:v>39.92528589230961</c:v>
                </c:pt>
                <c:pt idx="467">
                  <c:v>39.92539973639559</c:v>
                </c:pt>
                <c:pt idx="468">
                  <c:v>39.925513578862834</c:v>
                </c:pt>
                <c:pt idx="469">
                  <c:v>39.925627419711347</c:v>
                </c:pt>
                <c:pt idx="470">
                  <c:v>39.925741258941166</c:v>
                </c:pt>
                <c:pt idx="471">
                  <c:v>39.925855096552304</c:v>
                </c:pt>
                <c:pt idx="472">
                  <c:v>39.925968932544762</c:v>
                </c:pt>
                <c:pt idx="473">
                  <c:v>39.926082766918569</c:v>
                </c:pt>
                <c:pt idx="474">
                  <c:v>39.926196599673723</c:v>
                </c:pt>
                <c:pt idx="475">
                  <c:v>39.926310430810261</c:v>
                </c:pt>
                <c:pt idx="476">
                  <c:v>39.92642426032819</c:v>
                </c:pt>
                <c:pt idx="477">
                  <c:v>39.926538088227538</c:v>
                </c:pt>
                <c:pt idx="478">
                  <c:v>39.92665191450827</c:v>
                </c:pt>
                <c:pt idx="479">
                  <c:v>39.926765739170484</c:v>
                </c:pt>
                <c:pt idx="480">
                  <c:v>39.926879562214125</c:v>
                </c:pt>
                <c:pt idx="481">
                  <c:v>39.926993383639243</c:v>
                </c:pt>
                <c:pt idx="482">
                  <c:v>39.92710720344585</c:v>
                </c:pt>
                <c:pt idx="483">
                  <c:v>39.92722102163394</c:v>
                </c:pt>
                <c:pt idx="484">
                  <c:v>39.927334838203571</c:v>
                </c:pt>
                <c:pt idx="485">
                  <c:v>39.92744865315472</c:v>
                </c:pt>
                <c:pt idx="486">
                  <c:v>39.927562466487416</c:v>
                </c:pt>
                <c:pt idx="487">
                  <c:v>39.92767627820168</c:v>
                </c:pt>
                <c:pt idx="488">
                  <c:v>39.927790088297506</c:v>
                </c:pt>
                <c:pt idx="489">
                  <c:v>39.927903896774964</c:v>
                </c:pt>
                <c:pt idx="490">
                  <c:v>39.928017703633991</c:v>
                </c:pt>
                <c:pt idx="491">
                  <c:v>39.928131508874685</c:v>
                </c:pt>
                <c:pt idx="492">
                  <c:v>39.92824531249699</c:v>
                </c:pt>
                <c:pt idx="493">
                  <c:v>39.928359114500971</c:v>
                </c:pt>
                <c:pt idx="494">
                  <c:v>39.928472914886626</c:v>
                </c:pt>
                <c:pt idx="495">
                  <c:v>39.928586713653964</c:v>
                </c:pt>
                <c:pt idx="496">
                  <c:v>39.928700510803012</c:v>
                </c:pt>
                <c:pt idx="497">
                  <c:v>39.928814306333763</c:v>
                </c:pt>
                <c:pt idx="498">
                  <c:v>39.92892810024626</c:v>
                </c:pt>
                <c:pt idx="499">
                  <c:v>39.929041892540504</c:v>
                </c:pt>
                <c:pt idx="500">
                  <c:v>39.929155683216514</c:v>
                </c:pt>
                <c:pt idx="501">
                  <c:v>39.929269472274342</c:v>
                </c:pt>
                <c:pt idx="502">
                  <c:v>39.929383259713937</c:v>
                </c:pt>
                <c:pt idx="503">
                  <c:v>39.929497045535349</c:v>
                </c:pt>
                <c:pt idx="504">
                  <c:v>39.929610829738593</c:v>
                </c:pt>
                <c:pt idx="505">
                  <c:v>39.929724612323696</c:v>
                </c:pt>
                <c:pt idx="506">
                  <c:v>39.929838393290645</c:v>
                </c:pt>
                <c:pt idx="507">
                  <c:v>39.929952172639481</c:v>
                </c:pt>
                <c:pt idx="508">
                  <c:v>39.930065950370199</c:v>
                </c:pt>
                <c:pt idx="509">
                  <c:v>39.930179726482834</c:v>
                </c:pt>
                <c:pt idx="510">
                  <c:v>39.930293500977399</c:v>
                </c:pt>
                <c:pt idx="511">
                  <c:v>39.930407273853909</c:v>
                </c:pt>
                <c:pt idx="512">
                  <c:v>39.930521045112393</c:v>
                </c:pt>
                <c:pt idx="513">
                  <c:v>39.930634814752821</c:v>
                </c:pt>
                <c:pt idx="514">
                  <c:v>39.930748582775237</c:v>
                </c:pt>
                <c:pt idx="515">
                  <c:v>39.930862349179655</c:v>
                </c:pt>
                <c:pt idx="516">
                  <c:v>39.930976113966096</c:v>
                </c:pt>
                <c:pt idx="517">
                  <c:v>39.931089877134582</c:v>
                </c:pt>
                <c:pt idx="518">
                  <c:v>39.931203638685126</c:v>
                </c:pt>
                <c:pt idx="519">
                  <c:v>39.931317398617715</c:v>
                </c:pt>
                <c:pt idx="520">
                  <c:v>39.931431156932391</c:v>
                </c:pt>
                <c:pt idx="521">
                  <c:v>39.931544913629182</c:v>
                </c:pt>
                <c:pt idx="522">
                  <c:v>39.931658668708067</c:v>
                </c:pt>
                <c:pt idx="523">
                  <c:v>39.93177242216909</c:v>
                </c:pt>
                <c:pt idx="524">
                  <c:v>39.93188617401227</c:v>
                </c:pt>
                <c:pt idx="525">
                  <c:v>39.931999924237601</c:v>
                </c:pt>
                <c:pt idx="526">
                  <c:v>39.932113672845105</c:v>
                </c:pt>
                <c:pt idx="527">
                  <c:v>39.93222741983481</c:v>
                </c:pt>
                <c:pt idx="528">
                  <c:v>39.932341165206708</c:v>
                </c:pt>
                <c:pt idx="529">
                  <c:v>39.932454908960835</c:v>
                </c:pt>
                <c:pt idx="530">
                  <c:v>39.932568651097192</c:v>
                </c:pt>
                <c:pt idx="531">
                  <c:v>39.932682391615806</c:v>
                </c:pt>
                <c:pt idx="532">
                  <c:v>39.932796130516728</c:v>
                </c:pt>
                <c:pt idx="533">
                  <c:v>39.932909867799914</c:v>
                </c:pt>
                <c:pt idx="534">
                  <c:v>39.933023603465394</c:v>
                </c:pt>
                <c:pt idx="535">
                  <c:v>39.933137337513209</c:v>
                </c:pt>
                <c:pt idx="536">
                  <c:v>39.933251069943346</c:v>
                </c:pt>
                <c:pt idx="537">
                  <c:v>39.933364800755839</c:v>
                </c:pt>
                <c:pt idx="538">
                  <c:v>39.933478529950669</c:v>
                </c:pt>
                <c:pt idx="539">
                  <c:v>39.933592257527906</c:v>
                </c:pt>
                <c:pt idx="540">
                  <c:v>39.933705983487542</c:v>
                </c:pt>
                <c:pt idx="541">
                  <c:v>39.933819707829578</c:v>
                </c:pt>
                <c:pt idx="542">
                  <c:v>39.933933430554056</c:v>
                </c:pt>
                <c:pt idx="543">
                  <c:v>39.93404715166097</c:v>
                </c:pt>
                <c:pt idx="544">
                  <c:v>39.934160871150375</c:v>
                </c:pt>
                <c:pt idx="545">
                  <c:v>39.934274589022216</c:v>
                </c:pt>
                <c:pt idx="546">
                  <c:v>39.934388305276556</c:v>
                </c:pt>
                <c:pt idx="547">
                  <c:v>39.93450201991341</c:v>
                </c:pt>
                <c:pt idx="548">
                  <c:v>39.934615732932777</c:v>
                </c:pt>
                <c:pt idx="549">
                  <c:v>39.934729444334693</c:v>
                </c:pt>
                <c:pt idx="550">
                  <c:v>39.934843154119164</c:v>
                </c:pt>
                <c:pt idx="551">
                  <c:v>39.934956862286178</c:v>
                </c:pt>
                <c:pt idx="552">
                  <c:v>39.935070568835805</c:v>
                </c:pt>
                <c:pt idx="553">
                  <c:v>39.935184273768037</c:v>
                </c:pt>
                <c:pt idx="554">
                  <c:v>39.935297977082854</c:v>
                </c:pt>
                <c:pt idx="555">
                  <c:v>39.935411678780341</c:v>
                </c:pt>
                <c:pt idx="556">
                  <c:v>39.935525378860454</c:v>
                </c:pt>
                <c:pt idx="557">
                  <c:v>39.935639077323238</c:v>
                </c:pt>
                <c:pt idx="558">
                  <c:v>39.935752774168705</c:v>
                </c:pt>
                <c:pt idx="559">
                  <c:v>39.935866469396863</c:v>
                </c:pt>
                <c:pt idx="560">
                  <c:v>39.935980163007734</c:v>
                </c:pt>
                <c:pt idx="561">
                  <c:v>39.936093855001346</c:v>
                </c:pt>
                <c:pt idx="562">
                  <c:v>39.936207545377663</c:v>
                </c:pt>
                <c:pt idx="563">
                  <c:v>39.936321234136791</c:v>
                </c:pt>
                <c:pt idx="564">
                  <c:v>39.936434921278639</c:v>
                </c:pt>
                <c:pt idx="565">
                  <c:v>39.936548606803299</c:v>
                </c:pt>
                <c:pt idx="566">
                  <c:v>39.936662290710792</c:v>
                </c:pt>
                <c:pt idx="567">
                  <c:v>39.936775973001076</c:v>
                </c:pt>
                <c:pt idx="568">
                  <c:v>39.936889653674193</c:v>
                </c:pt>
                <c:pt idx="569">
                  <c:v>39.937003332730171</c:v>
                </c:pt>
                <c:pt idx="570">
                  <c:v>39.937117010169025</c:v>
                </c:pt>
                <c:pt idx="571">
                  <c:v>39.937230685990741</c:v>
                </c:pt>
                <c:pt idx="572">
                  <c:v>39.937344360195382</c:v>
                </c:pt>
                <c:pt idx="573">
                  <c:v>39.937458032782956</c:v>
                </c:pt>
                <c:pt idx="574">
                  <c:v>39.937571703753413</c:v>
                </c:pt>
                <c:pt idx="575">
                  <c:v>39.937685373106831</c:v>
                </c:pt>
                <c:pt idx="576">
                  <c:v>39.937799040843231</c:v>
                </c:pt>
                <c:pt idx="577">
                  <c:v>39.937912706962614</c:v>
                </c:pt>
                <c:pt idx="578">
                  <c:v>39.938026371464957</c:v>
                </c:pt>
                <c:pt idx="579">
                  <c:v>39.93814003435034</c:v>
                </c:pt>
                <c:pt idx="580">
                  <c:v>39.938253695618741</c:v>
                </c:pt>
                <c:pt idx="581">
                  <c:v>39.938367355270167</c:v>
                </c:pt>
                <c:pt idx="582">
                  <c:v>39.938481013304674</c:v>
                </c:pt>
                <c:pt idx="583">
                  <c:v>39.938594669722242</c:v>
                </c:pt>
                <c:pt idx="584">
                  <c:v>39.938708324522928</c:v>
                </c:pt>
                <c:pt idx="585">
                  <c:v>39.938821977706674</c:v>
                </c:pt>
                <c:pt idx="586">
                  <c:v>39.938935629273573</c:v>
                </c:pt>
                <c:pt idx="587">
                  <c:v>39.939049279223582</c:v>
                </c:pt>
                <c:pt idx="588">
                  <c:v>39.939162927556751</c:v>
                </c:pt>
                <c:pt idx="589">
                  <c:v>39.939276574273087</c:v>
                </c:pt>
                <c:pt idx="590">
                  <c:v>39.939390219372619</c:v>
                </c:pt>
                <c:pt idx="591">
                  <c:v>39.939503862855339</c:v>
                </c:pt>
                <c:pt idx="592">
                  <c:v>39.939617504721284</c:v>
                </c:pt>
                <c:pt idx="593">
                  <c:v>39.939731144970438</c:v>
                </c:pt>
                <c:pt idx="594">
                  <c:v>39.939844783602872</c:v>
                </c:pt>
                <c:pt idx="595">
                  <c:v>39.939958420618524</c:v>
                </c:pt>
                <c:pt idx="596">
                  <c:v>39.940072056017478</c:v>
                </c:pt>
                <c:pt idx="597">
                  <c:v>39.940185689799733</c:v>
                </c:pt>
                <c:pt idx="598">
                  <c:v>39.94029932196527</c:v>
                </c:pt>
                <c:pt idx="599">
                  <c:v>39.940412952514173</c:v>
                </c:pt>
                <c:pt idx="600">
                  <c:v>39.940526581446385</c:v>
                </c:pt>
                <c:pt idx="601">
                  <c:v>39.940640208761955</c:v>
                </c:pt>
                <c:pt idx="602">
                  <c:v>39.940753834460914</c:v>
                </c:pt>
                <c:pt idx="603">
                  <c:v>39.940867458543231</c:v>
                </c:pt>
                <c:pt idx="604">
                  <c:v>39.940981081008971</c:v>
                </c:pt>
                <c:pt idx="605">
                  <c:v>39.941094701858134</c:v>
                </c:pt>
                <c:pt idx="606">
                  <c:v>39.941208321090713</c:v>
                </c:pt>
                <c:pt idx="607">
                  <c:v>39.941321938706771</c:v>
                </c:pt>
                <c:pt idx="608">
                  <c:v>39.941435554706288</c:v>
                </c:pt>
                <c:pt idx="609">
                  <c:v>39.941549169089264</c:v>
                </c:pt>
                <c:pt idx="610">
                  <c:v>39.941662781855747</c:v>
                </c:pt>
                <c:pt idx="611">
                  <c:v>39.941776393005746</c:v>
                </c:pt>
                <c:pt idx="612">
                  <c:v>39.941890002539274</c:v>
                </c:pt>
                <c:pt idx="613">
                  <c:v>39.942003610456354</c:v>
                </c:pt>
                <c:pt idx="614">
                  <c:v>39.942117216756984</c:v>
                </c:pt>
                <c:pt idx="615">
                  <c:v>39.942230821441207</c:v>
                </c:pt>
                <c:pt idx="616">
                  <c:v>39.94234442450901</c:v>
                </c:pt>
                <c:pt idx="617">
                  <c:v>39.942458025960413</c:v>
                </c:pt>
                <c:pt idx="618">
                  <c:v>39.942571625795466</c:v>
                </c:pt>
                <c:pt idx="619">
                  <c:v>39.942685224014127</c:v>
                </c:pt>
                <c:pt idx="620">
                  <c:v>39.942798820616446</c:v>
                </c:pt>
                <c:pt idx="621">
                  <c:v>39.94291241560245</c:v>
                </c:pt>
                <c:pt idx="622">
                  <c:v>39.943026008972119</c:v>
                </c:pt>
                <c:pt idx="623">
                  <c:v>39.943139600725523</c:v>
                </c:pt>
                <c:pt idx="624">
                  <c:v>39.943253190862613</c:v>
                </c:pt>
                <c:pt idx="625">
                  <c:v>39.943366779383467</c:v>
                </c:pt>
                <c:pt idx="626">
                  <c:v>39.943480366288036</c:v>
                </c:pt>
                <c:pt idx="627">
                  <c:v>39.94359395157641</c:v>
                </c:pt>
                <c:pt idx="628">
                  <c:v>39.943707535248535</c:v>
                </c:pt>
                <c:pt idx="629">
                  <c:v>39.943821117304481</c:v>
                </c:pt>
                <c:pt idx="630">
                  <c:v>39.943934697744226</c:v>
                </c:pt>
                <c:pt idx="631">
                  <c:v>39.944048276567777</c:v>
                </c:pt>
                <c:pt idx="632">
                  <c:v>39.944161853775199</c:v>
                </c:pt>
                <c:pt idx="633">
                  <c:v>39.944275429366471</c:v>
                </c:pt>
                <c:pt idx="634">
                  <c:v>39.944389003341627</c:v>
                </c:pt>
                <c:pt idx="635">
                  <c:v>39.94450257570066</c:v>
                </c:pt>
                <c:pt idx="636">
                  <c:v>39.944616146443614</c:v>
                </c:pt>
                <c:pt idx="637">
                  <c:v>39.944729715570467</c:v>
                </c:pt>
                <c:pt idx="638">
                  <c:v>39.944843283081276</c:v>
                </c:pt>
                <c:pt idx="639">
                  <c:v>39.944956848976041</c:v>
                </c:pt>
                <c:pt idx="640">
                  <c:v>39.945070413254783</c:v>
                </c:pt>
                <c:pt idx="641">
                  <c:v>39.945183975917494</c:v>
                </c:pt>
                <c:pt idx="642">
                  <c:v>39.94529753696419</c:v>
                </c:pt>
                <c:pt idx="643">
                  <c:v>39.945411096394935</c:v>
                </c:pt>
                <c:pt idx="644">
                  <c:v>39.945524654209699</c:v>
                </c:pt>
                <c:pt idx="645">
                  <c:v>39.945638210408511</c:v>
                </c:pt>
                <c:pt idx="646">
                  <c:v>39.945751764991385</c:v>
                </c:pt>
                <c:pt idx="647">
                  <c:v>39.945865317958351</c:v>
                </c:pt>
                <c:pt idx="648">
                  <c:v>39.945978869309393</c:v>
                </c:pt>
                <c:pt idx="649">
                  <c:v>39.946092419044568</c:v>
                </c:pt>
                <c:pt idx="650">
                  <c:v>39.946205967163856</c:v>
                </c:pt>
                <c:pt idx="651">
                  <c:v>39.946319513667291</c:v>
                </c:pt>
                <c:pt idx="652">
                  <c:v>39.946433058554874</c:v>
                </c:pt>
                <c:pt idx="653">
                  <c:v>39.946546601826626</c:v>
                </c:pt>
                <c:pt idx="654">
                  <c:v>39.946660143482589</c:v>
                </c:pt>
                <c:pt idx="655">
                  <c:v>39.94677368352275</c:v>
                </c:pt>
                <c:pt idx="656">
                  <c:v>39.946887221947115</c:v>
                </c:pt>
                <c:pt idx="657">
                  <c:v>39.947000758755735</c:v>
                </c:pt>
                <c:pt idx="658">
                  <c:v>39.947114293948609</c:v>
                </c:pt>
                <c:pt idx="659">
                  <c:v>39.947227827525744</c:v>
                </c:pt>
                <c:pt idx="660">
                  <c:v>39.94734135948719</c:v>
                </c:pt>
                <c:pt idx="661">
                  <c:v>39.947454889832898</c:v>
                </c:pt>
                <c:pt idx="662">
                  <c:v>39.947568418562938</c:v>
                </c:pt>
                <c:pt idx="663">
                  <c:v>39.947681945677289</c:v>
                </c:pt>
                <c:pt idx="664">
                  <c:v>39.947795471176008</c:v>
                </c:pt>
                <c:pt idx="665">
                  <c:v>39.947908995059102</c:v>
                </c:pt>
                <c:pt idx="666">
                  <c:v>39.94802251732655</c:v>
                </c:pt>
                <c:pt idx="667">
                  <c:v>39.948136037978401</c:v>
                </c:pt>
                <c:pt idx="668">
                  <c:v>39.948249557014655</c:v>
                </c:pt>
                <c:pt idx="669">
                  <c:v>39.948363074435335</c:v>
                </c:pt>
                <c:pt idx="670">
                  <c:v>39.948476590240467</c:v>
                </c:pt>
                <c:pt idx="671">
                  <c:v>39.948590104430068</c:v>
                </c:pt>
                <c:pt idx="672">
                  <c:v>39.948703617004114</c:v>
                </c:pt>
                <c:pt idx="673">
                  <c:v>39.948817127962663</c:v>
                </c:pt>
                <c:pt idx="674">
                  <c:v>39.948930637305708</c:v>
                </c:pt>
                <c:pt idx="675">
                  <c:v>39.949044145033277</c:v>
                </c:pt>
                <c:pt idx="676">
                  <c:v>39.949157651145391</c:v>
                </c:pt>
                <c:pt idx="677">
                  <c:v>39.949271155642052</c:v>
                </c:pt>
                <c:pt idx="678">
                  <c:v>39.949384658523272</c:v>
                </c:pt>
                <c:pt idx="679">
                  <c:v>39.94949815978908</c:v>
                </c:pt>
                <c:pt idx="680">
                  <c:v>39.949611659439498</c:v>
                </c:pt>
                <c:pt idx="681">
                  <c:v>39.949725157474496</c:v>
                </c:pt>
                <c:pt idx="682">
                  <c:v>39.949838653894162</c:v>
                </c:pt>
                <c:pt idx="683">
                  <c:v>39.949952148698451</c:v>
                </c:pt>
                <c:pt idx="684">
                  <c:v>39.95006564188742</c:v>
                </c:pt>
                <c:pt idx="685">
                  <c:v>39.950179133461042</c:v>
                </c:pt>
                <c:pt idx="686">
                  <c:v>39.950292623419379</c:v>
                </c:pt>
                <c:pt idx="687">
                  <c:v>39.950406111762412</c:v>
                </c:pt>
                <c:pt idx="688">
                  <c:v>39.950519598490175</c:v>
                </c:pt>
                <c:pt idx="689">
                  <c:v>39.950633083602675</c:v>
                </c:pt>
                <c:pt idx="690">
                  <c:v>39.950746567099941</c:v>
                </c:pt>
                <c:pt idx="691">
                  <c:v>39.950860048981944</c:v>
                </c:pt>
                <c:pt idx="692">
                  <c:v>39.950973529248756</c:v>
                </c:pt>
                <c:pt idx="693">
                  <c:v>39.951087007900391</c:v>
                </c:pt>
                <c:pt idx="694">
                  <c:v>39.951200484936834</c:v>
                </c:pt>
                <c:pt idx="695">
                  <c:v>39.951313960358114</c:v>
                </c:pt>
                <c:pt idx="696">
                  <c:v>39.951427434164223</c:v>
                </c:pt>
                <c:pt idx="697">
                  <c:v>39.951540906355227</c:v>
                </c:pt>
                <c:pt idx="698">
                  <c:v>39.951654376931089</c:v>
                </c:pt>
                <c:pt idx="699">
                  <c:v>39.951767845891851</c:v>
                </c:pt>
                <c:pt idx="700">
                  <c:v>39.951881313237557</c:v>
                </c:pt>
                <c:pt idx="701">
                  <c:v>39.95199477896815</c:v>
                </c:pt>
                <c:pt idx="702">
                  <c:v>39.952108243083714</c:v>
                </c:pt>
                <c:pt idx="703">
                  <c:v>39.952221705584229</c:v>
                </c:pt>
                <c:pt idx="704">
                  <c:v>39.952335166469716</c:v>
                </c:pt>
                <c:pt idx="705">
                  <c:v>39.95244862574021</c:v>
                </c:pt>
                <c:pt idx="706">
                  <c:v>39.952562083395698</c:v>
                </c:pt>
                <c:pt idx="707">
                  <c:v>39.952675539436214</c:v>
                </c:pt>
                <c:pt idx="708">
                  <c:v>39.952788993861766</c:v>
                </c:pt>
                <c:pt idx="709">
                  <c:v>39.952902446672383</c:v>
                </c:pt>
                <c:pt idx="710">
                  <c:v>39.953015897868056</c:v>
                </c:pt>
                <c:pt idx="711">
                  <c:v>39.953129347448822</c:v>
                </c:pt>
                <c:pt idx="712">
                  <c:v>39.953242795414695</c:v>
                </c:pt>
                <c:pt idx="713">
                  <c:v>39.953356241765682</c:v>
                </c:pt>
                <c:pt idx="714">
                  <c:v>39.953469686501791</c:v>
                </c:pt>
                <c:pt idx="715">
                  <c:v>39.95358312962307</c:v>
                </c:pt>
                <c:pt idx="716">
                  <c:v>39.953696571129498</c:v>
                </c:pt>
                <c:pt idx="717">
                  <c:v>39.953810011021133</c:v>
                </c:pt>
                <c:pt idx="718">
                  <c:v>39.953923449297932</c:v>
                </c:pt>
                <c:pt idx="719">
                  <c:v>39.954036885959958</c:v>
                </c:pt>
                <c:pt idx="720">
                  <c:v>39.954150321007219</c:v>
                </c:pt>
                <c:pt idx="721">
                  <c:v>39.954263754439722</c:v>
                </c:pt>
                <c:pt idx="722">
                  <c:v>39.954377186257446</c:v>
                </c:pt>
                <c:pt idx="723">
                  <c:v>39.954490616460482</c:v>
                </c:pt>
                <c:pt idx="724">
                  <c:v>39.954604045048811</c:v>
                </c:pt>
                <c:pt idx="725">
                  <c:v>39.954717472022431</c:v>
                </c:pt>
                <c:pt idx="726">
                  <c:v>39.954830897381385</c:v>
                </c:pt>
                <c:pt idx="727">
                  <c:v>39.954944321125673</c:v>
                </c:pt>
                <c:pt idx="728">
                  <c:v>39.955057743255324</c:v>
                </c:pt>
                <c:pt idx="729">
                  <c:v>39.955171163770331</c:v>
                </c:pt>
                <c:pt idx="730">
                  <c:v>39.955284582670714</c:v>
                </c:pt>
                <c:pt idx="731">
                  <c:v>39.955397999956517</c:v>
                </c:pt>
                <c:pt idx="732">
                  <c:v>39.955511415627733</c:v>
                </c:pt>
                <c:pt idx="733">
                  <c:v>39.955624829684375</c:v>
                </c:pt>
                <c:pt idx="734">
                  <c:v>39.955738242126479</c:v>
                </c:pt>
                <c:pt idx="735">
                  <c:v>39.955851652954053</c:v>
                </c:pt>
                <c:pt idx="736">
                  <c:v>39.955965062167074</c:v>
                </c:pt>
                <c:pt idx="737">
                  <c:v>39.956078469765615</c:v>
                </c:pt>
                <c:pt idx="738">
                  <c:v>39.956191875749646</c:v>
                </c:pt>
                <c:pt idx="739">
                  <c:v>39.956305280119203</c:v>
                </c:pt>
                <c:pt idx="740">
                  <c:v>39.956418682874329</c:v>
                </c:pt>
                <c:pt idx="741">
                  <c:v>39.956532084015024</c:v>
                </c:pt>
                <c:pt idx="742">
                  <c:v>39.956645483541266</c:v>
                </c:pt>
                <c:pt idx="743">
                  <c:v>39.956758881453091</c:v>
                </c:pt>
                <c:pt idx="744">
                  <c:v>39.956872277750541</c:v>
                </c:pt>
                <c:pt idx="745">
                  <c:v>39.956985672433603</c:v>
                </c:pt>
                <c:pt idx="746">
                  <c:v>39.957099065502298</c:v>
                </c:pt>
                <c:pt idx="747">
                  <c:v>39.957212456956661</c:v>
                </c:pt>
                <c:pt idx="748">
                  <c:v>39.957325846796671</c:v>
                </c:pt>
                <c:pt idx="749">
                  <c:v>39.957439235022377</c:v>
                </c:pt>
                <c:pt idx="750">
                  <c:v>39.957552621633766</c:v>
                </c:pt>
                <c:pt idx="751">
                  <c:v>39.957666006630888</c:v>
                </c:pt>
                <c:pt idx="752">
                  <c:v>39.957779390013748</c:v>
                </c:pt>
                <c:pt idx="753">
                  <c:v>39.95789277178234</c:v>
                </c:pt>
                <c:pt idx="754">
                  <c:v>39.958006151936701</c:v>
                </c:pt>
                <c:pt idx="755">
                  <c:v>39.958119530476843</c:v>
                </c:pt>
                <c:pt idx="756">
                  <c:v>39.95823290740276</c:v>
                </c:pt>
                <c:pt idx="757">
                  <c:v>39.958346282714508</c:v>
                </c:pt>
                <c:pt idx="758">
                  <c:v>39.958459656412103</c:v>
                </c:pt>
                <c:pt idx="759">
                  <c:v>39.958573028495515</c:v>
                </c:pt>
                <c:pt idx="760">
                  <c:v>39.958686398964772</c:v>
                </c:pt>
                <c:pt idx="761">
                  <c:v>39.958799767819919</c:v>
                </c:pt>
                <c:pt idx="762">
                  <c:v>39.958913135060939</c:v>
                </c:pt>
                <c:pt idx="763">
                  <c:v>39.959026500687884</c:v>
                </c:pt>
                <c:pt idx="764">
                  <c:v>39.959139864700731</c:v>
                </c:pt>
                <c:pt idx="765">
                  <c:v>39.959253227099545</c:v>
                </c:pt>
                <c:pt idx="766">
                  <c:v>39.959366587884261</c:v>
                </c:pt>
                <c:pt idx="767">
                  <c:v>39.959479947054973</c:v>
                </c:pt>
                <c:pt idx="768">
                  <c:v>39.959593304611666</c:v>
                </c:pt>
                <c:pt idx="769">
                  <c:v>39.95970666055436</c:v>
                </c:pt>
                <c:pt idx="770">
                  <c:v>39.959820014883071</c:v>
                </c:pt>
                <c:pt idx="771">
                  <c:v>39.959933367597806</c:v>
                </c:pt>
                <c:pt idx="772">
                  <c:v>39.960046718698585</c:v>
                </c:pt>
                <c:pt idx="773">
                  <c:v>39.960160068185431</c:v>
                </c:pt>
                <c:pt idx="774">
                  <c:v>39.960273416058357</c:v>
                </c:pt>
                <c:pt idx="775">
                  <c:v>39.960386762317377</c:v>
                </c:pt>
                <c:pt idx="776">
                  <c:v>39.960500106962492</c:v>
                </c:pt>
                <c:pt idx="777">
                  <c:v>39.960613449993744</c:v>
                </c:pt>
                <c:pt idx="778">
                  <c:v>39.960726791411133</c:v>
                </c:pt>
                <c:pt idx="779">
                  <c:v>39.960840131214681</c:v>
                </c:pt>
                <c:pt idx="780">
                  <c:v>39.960953469404409</c:v>
                </c:pt>
                <c:pt idx="781">
                  <c:v>39.961066805980295</c:v>
                </c:pt>
                <c:pt idx="782">
                  <c:v>39.961180140942403</c:v>
                </c:pt>
                <c:pt idx="783">
                  <c:v>39.961293474290741</c:v>
                </c:pt>
                <c:pt idx="784">
                  <c:v>39.961406806025302</c:v>
                </c:pt>
                <c:pt idx="785">
                  <c:v>39.961520136146113</c:v>
                </c:pt>
                <c:pt idx="786">
                  <c:v>39.961633464653175</c:v>
                </c:pt>
                <c:pt idx="787">
                  <c:v>39.961746791546538</c:v>
                </c:pt>
                <c:pt idx="788">
                  <c:v>39.961860116826209</c:v>
                </c:pt>
                <c:pt idx="789">
                  <c:v>39.961973440492187</c:v>
                </c:pt>
                <c:pt idx="790">
                  <c:v>39.962086762544494</c:v>
                </c:pt>
                <c:pt idx="791">
                  <c:v>39.962200082983138</c:v>
                </c:pt>
                <c:pt idx="792">
                  <c:v>39.962313401808153</c:v>
                </c:pt>
                <c:pt idx="793">
                  <c:v>39.96242671901954</c:v>
                </c:pt>
                <c:pt idx="794">
                  <c:v>39.962540034617298</c:v>
                </c:pt>
                <c:pt idx="795">
                  <c:v>39.962653348601492</c:v>
                </c:pt>
                <c:pt idx="796">
                  <c:v>39.962766660972086</c:v>
                </c:pt>
                <c:pt idx="797">
                  <c:v>39.962879971729151</c:v>
                </c:pt>
                <c:pt idx="798">
                  <c:v>39.962993280872659</c:v>
                </c:pt>
                <c:pt idx="799">
                  <c:v>39.963106588402631</c:v>
                </c:pt>
                <c:pt idx="800">
                  <c:v>39.963219894319089</c:v>
                </c:pt>
                <c:pt idx="801">
                  <c:v>39.963333198622067</c:v>
                </c:pt>
                <c:pt idx="802">
                  <c:v>39.963446501311537</c:v>
                </c:pt>
                <c:pt idx="803">
                  <c:v>39.963559802387557</c:v>
                </c:pt>
                <c:pt idx="804">
                  <c:v>39.963673101850119</c:v>
                </c:pt>
                <c:pt idx="805">
                  <c:v>39.963786399699273</c:v>
                </c:pt>
                <c:pt idx="806">
                  <c:v>39.963899695934963</c:v>
                </c:pt>
                <c:pt idx="807">
                  <c:v>39.964012990557279</c:v>
                </c:pt>
                <c:pt idx="808">
                  <c:v>39.964126283566202</c:v>
                </c:pt>
                <c:pt idx="809">
                  <c:v>39.964239574961766</c:v>
                </c:pt>
                <c:pt idx="810">
                  <c:v>39.964352864743958</c:v>
                </c:pt>
                <c:pt idx="811">
                  <c:v>39.964466152912813</c:v>
                </c:pt>
                <c:pt idx="812">
                  <c:v>39.964579439468345</c:v>
                </c:pt>
                <c:pt idx="813">
                  <c:v>39.96469272441059</c:v>
                </c:pt>
                <c:pt idx="814">
                  <c:v>39.964806007739497</c:v>
                </c:pt>
                <c:pt idx="815">
                  <c:v>39.964919289455139</c:v>
                </c:pt>
                <c:pt idx="816">
                  <c:v>39.965032569557529</c:v>
                </c:pt>
                <c:pt idx="817">
                  <c:v>39.965145848046681</c:v>
                </c:pt>
                <c:pt idx="818">
                  <c:v>39.965259124922582</c:v>
                </c:pt>
                <c:pt idx="819">
                  <c:v>39.965372400185288</c:v>
                </c:pt>
                <c:pt idx="820">
                  <c:v>39.965485673834799</c:v>
                </c:pt>
                <c:pt idx="821">
                  <c:v>39.965598945871101</c:v>
                </c:pt>
                <c:pt idx="822">
                  <c:v>39.965712216294264</c:v>
                </c:pt>
                <c:pt idx="823">
                  <c:v>39.965825485104261</c:v>
                </c:pt>
                <c:pt idx="824">
                  <c:v>39.96593875230112</c:v>
                </c:pt>
                <c:pt idx="825">
                  <c:v>39.966052017884863</c:v>
                </c:pt>
                <c:pt idx="826">
                  <c:v>39.966165281855503</c:v>
                </c:pt>
                <c:pt idx="827">
                  <c:v>39.966278544213047</c:v>
                </c:pt>
                <c:pt idx="828">
                  <c:v>39.966391804957546</c:v>
                </c:pt>
                <c:pt idx="829">
                  <c:v>39.966505064088956</c:v>
                </c:pt>
                <c:pt idx="830">
                  <c:v>39.966618321607335</c:v>
                </c:pt>
                <c:pt idx="831">
                  <c:v>39.966731577512689</c:v>
                </c:pt>
                <c:pt idx="832">
                  <c:v>39.966844831805048</c:v>
                </c:pt>
                <c:pt idx="833">
                  <c:v>39.966958084484382</c:v>
                </c:pt>
                <c:pt idx="834">
                  <c:v>39.967071335550756</c:v>
                </c:pt>
                <c:pt idx="835">
                  <c:v>39.967184585004176</c:v>
                </c:pt>
                <c:pt idx="836">
                  <c:v>39.967297832844636</c:v>
                </c:pt>
                <c:pt idx="837">
                  <c:v>39.967411079072185</c:v>
                </c:pt>
                <c:pt idx="838">
                  <c:v>39.967524323686789</c:v>
                </c:pt>
                <c:pt idx="839">
                  <c:v>39.967637566688495</c:v>
                </c:pt>
                <c:pt idx="840">
                  <c:v>39.967750808077334</c:v>
                </c:pt>
                <c:pt idx="841">
                  <c:v>39.967864047853297</c:v>
                </c:pt>
                <c:pt idx="842">
                  <c:v>39.967977286016428</c:v>
                </c:pt>
                <c:pt idx="843">
                  <c:v>39.968090522566705</c:v>
                </c:pt>
                <c:pt idx="844">
                  <c:v>39.968203757504163</c:v>
                </c:pt>
                <c:pt idx="845">
                  <c:v>39.968316990828825</c:v>
                </c:pt>
                <c:pt idx="846">
                  <c:v>39.968430222540682</c:v>
                </c:pt>
                <c:pt idx="847">
                  <c:v>39.968543452639778</c:v>
                </c:pt>
                <c:pt idx="848">
                  <c:v>39.968656681126113</c:v>
                </c:pt>
                <c:pt idx="849">
                  <c:v>39.9687699079997</c:v>
                </c:pt>
                <c:pt idx="850">
                  <c:v>39.968883133260547</c:v>
                </c:pt>
                <c:pt idx="851">
                  <c:v>39.968996356908697</c:v>
                </c:pt>
                <c:pt idx="852">
                  <c:v>39.969109578944163</c:v>
                </c:pt>
                <c:pt idx="853">
                  <c:v>39.969222799366932</c:v>
                </c:pt>
                <c:pt idx="854">
                  <c:v>39.969336018177053</c:v>
                </c:pt>
                <c:pt idx="855">
                  <c:v>39.969449235374519</c:v>
                </c:pt>
                <c:pt idx="856">
                  <c:v>39.969562450959351</c:v>
                </c:pt>
                <c:pt idx="857">
                  <c:v>39.969675664931579</c:v>
                </c:pt>
                <c:pt idx="858">
                  <c:v>39.969788877291194</c:v>
                </c:pt>
                <c:pt idx="859">
                  <c:v>39.969902088038218</c:v>
                </c:pt>
                <c:pt idx="860">
                  <c:v>39.970015297172687</c:v>
                </c:pt>
                <c:pt idx="861">
                  <c:v>39.970128504694593</c:v>
                </c:pt>
                <c:pt idx="862">
                  <c:v>39.970241710603986</c:v>
                </c:pt>
                <c:pt idx="863">
                  <c:v>39.970354914900831</c:v>
                </c:pt>
                <c:pt idx="864">
                  <c:v>39.970468117585163</c:v>
                </c:pt>
                <c:pt idx="865">
                  <c:v>39.970581318657025</c:v>
                </c:pt>
                <c:pt idx="866">
                  <c:v>39.970694518116396</c:v>
                </c:pt>
                <c:pt idx="867">
                  <c:v>39.970807715963318</c:v>
                </c:pt>
                <c:pt idx="868">
                  <c:v>39.970920912197791</c:v>
                </c:pt>
                <c:pt idx="869">
                  <c:v>39.971034106819843</c:v>
                </c:pt>
                <c:pt idx="870">
                  <c:v>39.971147299829482</c:v>
                </c:pt>
                <c:pt idx="871">
                  <c:v>39.97126049122673</c:v>
                </c:pt>
                <c:pt idx="872">
                  <c:v>39.971373681011599</c:v>
                </c:pt>
                <c:pt idx="873">
                  <c:v>39.971486869184098</c:v>
                </c:pt>
                <c:pt idx="874">
                  <c:v>39.971600055744254</c:v>
                </c:pt>
                <c:pt idx="875">
                  <c:v>39.971713240692068</c:v>
                </c:pt>
                <c:pt idx="876">
                  <c:v>39.971826424027583</c:v>
                </c:pt>
                <c:pt idx="877">
                  <c:v>39.971939605750769</c:v>
                </c:pt>
                <c:pt idx="878">
                  <c:v>39.972052785861678</c:v>
                </c:pt>
                <c:pt idx="879">
                  <c:v>39.972165964360336</c:v>
                </c:pt>
                <c:pt idx="880">
                  <c:v>39.972279141246709</c:v>
                </c:pt>
                <c:pt idx="881">
                  <c:v>39.972392316520867</c:v>
                </c:pt>
                <c:pt idx="882">
                  <c:v>39.97250549018279</c:v>
                </c:pt>
                <c:pt idx="883">
                  <c:v>39.972618662232506</c:v>
                </c:pt>
                <c:pt idx="884">
                  <c:v>39.97273183267005</c:v>
                </c:pt>
                <c:pt idx="885">
                  <c:v>39.972845001495401</c:v>
                </c:pt>
                <c:pt idx="886">
                  <c:v>39.972958168708601</c:v>
                </c:pt>
                <c:pt idx="887">
                  <c:v>39.973071334309665</c:v>
                </c:pt>
                <c:pt idx="888">
                  <c:v>39.973184498298579</c:v>
                </c:pt>
                <c:pt idx="889">
                  <c:v>39.973297660675385</c:v>
                </c:pt>
                <c:pt idx="890">
                  <c:v>39.973410821440083</c:v>
                </c:pt>
                <c:pt idx="891">
                  <c:v>39.973523980592738</c:v>
                </c:pt>
                <c:pt idx="892">
                  <c:v>39.973637138133292</c:v>
                </c:pt>
                <c:pt idx="893">
                  <c:v>39.973750294061823</c:v>
                </c:pt>
                <c:pt idx="894">
                  <c:v>39.97386344837831</c:v>
                </c:pt>
                <c:pt idx="895">
                  <c:v>39.973976601082768</c:v>
                </c:pt>
                <c:pt idx="896">
                  <c:v>39.974089752175232</c:v>
                </c:pt>
                <c:pt idx="897">
                  <c:v>39.974202901655715</c:v>
                </c:pt>
                <c:pt idx="898">
                  <c:v>39.974316049524234</c:v>
                </c:pt>
                <c:pt idx="899">
                  <c:v>39.974429195780765</c:v>
                </c:pt>
                <c:pt idx="900">
                  <c:v>39.97454234042538</c:v>
                </c:pt>
                <c:pt idx="901">
                  <c:v>39.974655483458079</c:v>
                </c:pt>
                <c:pt idx="902">
                  <c:v>39.974768624878848</c:v>
                </c:pt>
                <c:pt idx="903">
                  <c:v>39.974881764687758</c:v>
                </c:pt>
                <c:pt idx="904">
                  <c:v>39.97499490288476</c:v>
                </c:pt>
                <c:pt idx="905">
                  <c:v>39.975108039469916</c:v>
                </c:pt>
                <c:pt idx="906">
                  <c:v>39.975221174443213</c:v>
                </c:pt>
                <c:pt idx="907">
                  <c:v>39.975334307804701</c:v>
                </c:pt>
                <c:pt idx="908">
                  <c:v>39.975447439554365</c:v>
                </c:pt>
                <c:pt idx="909">
                  <c:v>39.975560569692234</c:v>
                </c:pt>
                <c:pt idx="910">
                  <c:v>39.975673698218323</c:v>
                </c:pt>
                <c:pt idx="911">
                  <c:v>39.975786825132623</c:v>
                </c:pt>
                <c:pt idx="912">
                  <c:v>39.975899950435199</c:v>
                </c:pt>
                <c:pt idx="913">
                  <c:v>39.976013074126058</c:v>
                </c:pt>
                <c:pt idx="914">
                  <c:v>39.976126196205158</c:v>
                </c:pt>
                <c:pt idx="915">
                  <c:v>39.976239316672569</c:v>
                </c:pt>
                <c:pt idx="916">
                  <c:v>39.976352435528298</c:v>
                </c:pt>
                <c:pt idx="917">
                  <c:v>39.976465552772346</c:v>
                </c:pt>
                <c:pt idx="918">
                  <c:v>39.976578668404741</c:v>
                </c:pt>
                <c:pt idx="919">
                  <c:v>39.976691782425497</c:v>
                </c:pt>
                <c:pt idx="920">
                  <c:v>39.976804894834629</c:v>
                </c:pt>
                <c:pt idx="921">
                  <c:v>39.976918005632164</c:v>
                </c:pt>
                <c:pt idx="922">
                  <c:v>39.977031114818068</c:v>
                </c:pt>
                <c:pt idx="923">
                  <c:v>39.97714422239244</c:v>
                </c:pt>
                <c:pt idx="924">
                  <c:v>39.977257328355229</c:v>
                </c:pt>
                <c:pt idx="925">
                  <c:v>39.977370432706472</c:v>
                </c:pt>
                <c:pt idx="926">
                  <c:v>39.977483535446183</c:v>
                </c:pt>
                <c:pt idx="927">
                  <c:v>39.97759663657439</c:v>
                </c:pt>
                <c:pt idx="928">
                  <c:v>39.977709736091093</c:v>
                </c:pt>
                <c:pt idx="929">
                  <c:v>39.977822833996314</c:v>
                </c:pt>
                <c:pt idx="930">
                  <c:v>39.977935930290059</c:v>
                </c:pt>
                <c:pt idx="931">
                  <c:v>39.978049024972357</c:v>
                </c:pt>
                <c:pt idx="932">
                  <c:v>39.978162118043208</c:v>
                </c:pt>
                <c:pt idx="933">
                  <c:v>39.978275209502662</c:v>
                </c:pt>
                <c:pt idx="934">
                  <c:v>39.978388299350705</c:v>
                </c:pt>
                <c:pt idx="935">
                  <c:v>39.978501387587357</c:v>
                </c:pt>
                <c:pt idx="936">
                  <c:v>39.978614474212648</c:v>
                </c:pt>
                <c:pt idx="937">
                  <c:v>39.978727559226556</c:v>
                </c:pt>
                <c:pt idx="938">
                  <c:v>39.97884064262913</c:v>
                </c:pt>
                <c:pt idx="939">
                  <c:v>39.978953724420407</c:v>
                </c:pt>
                <c:pt idx="940">
                  <c:v>39.979066804600343</c:v>
                </c:pt>
                <c:pt idx="941">
                  <c:v>39.979179883168989</c:v>
                </c:pt>
                <c:pt idx="942">
                  <c:v>39.979292960126365</c:v>
                </c:pt>
                <c:pt idx="943">
                  <c:v>39.979406035472479</c:v>
                </c:pt>
                <c:pt idx="944">
                  <c:v>39.979519109207352</c:v>
                </c:pt>
                <c:pt idx="945">
                  <c:v>39.979632181330999</c:v>
                </c:pt>
                <c:pt idx="946">
                  <c:v>39.979745251843418</c:v>
                </c:pt>
                <c:pt idx="947">
                  <c:v>39.979858320744626</c:v>
                </c:pt>
                <c:pt idx="948">
                  <c:v>39.979971388034656</c:v>
                </c:pt>
                <c:pt idx="949">
                  <c:v>39.980084453713538</c:v>
                </c:pt>
                <c:pt idx="950">
                  <c:v>39.980197517781257</c:v>
                </c:pt>
                <c:pt idx="951">
                  <c:v>39.980310580237841</c:v>
                </c:pt>
                <c:pt idx="952">
                  <c:v>39.980423641083291</c:v>
                </c:pt>
                <c:pt idx="953">
                  <c:v>39.980536700317643</c:v>
                </c:pt>
                <c:pt idx="954">
                  <c:v>39.980649757940924</c:v>
                </c:pt>
                <c:pt idx="955">
                  <c:v>39.980762813953113</c:v>
                </c:pt>
                <c:pt idx="956">
                  <c:v>39.980875868354246</c:v>
                </c:pt>
                <c:pt idx="957">
                  <c:v>39.980988921144338</c:v>
                </c:pt>
                <c:pt idx="958">
                  <c:v>39.981101972323408</c:v>
                </c:pt>
                <c:pt idx="959">
                  <c:v>39.981215021891458</c:v>
                </c:pt>
                <c:pt idx="960">
                  <c:v>39.981328069848509</c:v>
                </c:pt>
                <c:pt idx="961">
                  <c:v>39.981441116194588</c:v>
                </c:pt>
                <c:pt idx="962">
                  <c:v>39.981554160929711</c:v>
                </c:pt>
                <c:pt idx="963">
                  <c:v>39.981667204053885</c:v>
                </c:pt>
                <c:pt idx="964">
                  <c:v>39.98178024556713</c:v>
                </c:pt>
                <c:pt idx="965">
                  <c:v>39.981893285469454</c:v>
                </c:pt>
                <c:pt idx="966">
                  <c:v>39.982006323760878</c:v>
                </c:pt>
                <c:pt idx="967">
                  <c:v>39.982119360441409</c:v>
                </c:pt>
                <c:pt idx="968">
                  <c:v>39.982232395511069</c:v>
                </c:pt>
                <c:pt idx="969">
                  <c:v>39.982345428969886</c:v>
                </c:pt>
                <c:pt idx="970">
                  <c:v>39.982458460817888</c:v>
                </c:pt>
                <c:pt idx="971">
                  <c:v>39.982571491055033</c:v>
                </c:pt>
                <c:pt idx="972">
                  <c:v>39.982684519681392</c:v>
                </c:pt>
                <c:pt idx="973">
                  <c:v>39.982797546696929</c:v>
                </c:pt>
                <c:pt idx="974">
                  <c:v>39.982910572101737</c:v>
                </c:pt>
                <c:pt idx="975">
                  <c:v>39.983023595895745</c:v>
                </c:pt>
                <c:pt idx="976">
                  <c:v>39.983136618079037</c:v>
                </c:pt>
                <c:pt idx="977">
                  <c:v>39.983249638651586</c:v>
                </c:pt>
                <c:pt idx="978">
                  <c:v>39.983362657613455</c:v>
                </c:pt>
                <c:pt idx="979">
                  <c:v>39.983475674964595</c:v>
                </c:pt>
                <c:pt idx="980">
                  <c:v>39.983588690705091</c:v>
                </c:pt>
                <c:pt idx="981">
                  <c:v>39.983701704834871</c:v>
                </c:pt>
                <c:pt idx="982">
                  <c:v>39.983814717354029</c:v>
                </c:pt>
                <c:pt idx="983">
                  <c:v>39.983927728262593</c:v>
                </c:pt>
                <c:pt idx="984">
                  <c:v>39.984040737560477</c:v>
                </c:pt>
                <c:pt idx="985">
                  <c:v>39.984153745247795</c:v>
                </c:pt>
                <c:pt idx="986">
                  <c:v>39.984266751324498</c:v>
                </c:pt>
                <c:pt idx="987">
                  <c:v>39.98437975579067</c:v>
                </c:pt>
                <c:pt idx="988">
                  <c:v>39.984492758646262</c:v>
                </c:pt>
                <c:pt idx="989">
                  <c:v>39.984605759891323</c:v>
                </c:pt>
                <c:pt idx="990">
                  <c:v>39.984718759525855</c:v>
                </c:pt>
                <c:pt idx="991">
                  <c:v>39.984831757549884</c:v>
                </c:pt>
                <c:pt idx="992">
                  <c:v>39.984944753963426</c:v>
                </c:pt>
                <c:pt idx="993">
                  <c:v>39.985057748766501</c:v>
                </c:pt>
                <c:pt idx="994">
                  <c:v>39.985170741959102</c:v>
                </c:pt>
                <c:pt idx="995">
                  <c:v>39.985283733541259</c:v>
                </c:pt>
                <c:pt idx="996">
                  <c:v>39.985396723512999</c:v>
                </c:pt>
                <c:pt idx="997">
                  <c:v>39.985509711874322</c:v>
                </c:pt>
                <c:pt idx="998">
                  <c:v>39.985622698625257</c:v>
                </c:pt>
                <c:pt idx="999">
                  <c:v>39.985735683765803</c:v>
                </c:pt>
                <c:pt idx="1000">
                  <c:v>39.985848667295983</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Calculs!$I$4:$I$1004</c:f>
              <c:numCache>
                <c:formatCode>0.00</c:formatCode>
                <c:ptCount val="1001"/>
                <c:pt idx="0">
                  <c:v>176.71085285003218</c:v>
                </c:pt>
                <c:pt idx="1">
                  <c:v>176.36880609979968</c:v>
                </c:pt>
                <c:pt idx="2">
                  <c:v>176.02775834571253</c:v>
                </c:pt>
                <c:pt idx="3">
                  <c:v>175.68770450762841</c:v>
                </c:pt>
                <c:pt idx="4">
                  <c:v>175.34863953996219</c:v>
                </c:pt>
                <c:pt idx="5">
                  <c:v>175.01055843139153</c:v>
                </c:pt>
                <c:pt idx="6">
                  <c:v>174.67345620456527</c:v>
                </c:pt>
                <c:pt idx="7">
                  <c:v>174.33732791581522</c:v>
                </c:pt>
                <c:pt idx="8">
                  <c:v>174.00216865487064</c:v>
                </c:pt>
                <c:pt idx="9">
                  <c:v>173.6679735445756</c:v>
                </c:pt>
                <c:pt idx="10">
                  <c:v>173.33473774060931</c:v>
                </c:pt>
                <c:pt idx="11">
                  <c:v>173.00245426779685</c:v>
                </c:pt>
                <c:pt idx="12">
                  <c:v>172.67111624067442</c:v>
                </c:pt>
                <c:pt idx="13">
                  <c:v>172.34071902602565</c:v>
                </c:pt>
                <c:pt idx="14">
                  <c:v>172.01125802076177</c:v>
                </c:pt>
                <c:pt idx="15">
                  <c:v>171.68272865167543</c:v>
                </c:pt>
                <c:pt idx="16">
                  <c:v>171.35512637519693</c:v>
                </c:pt>
                <c:pt idx="17">
                  <c:v>171.028446677153</c:v>
                </c:pt>
                <c:pt idx="18">
                  <c:v>170.70268507252763</c:v>
                </c:pt>
                <c:pt idx="19">
                  <c:v>170.37783710522575</c:v>
                </c:pt>
                <c:pt idx="20">
                  <c:v>170.05389834783861</c:v>
                </c:pt>
                <c:pt idx="21">
                  <c:v>169.73086548414966</c:v>
                </c:pt>
                <c:pt idx="22">
                  <c:v>169.4087351985047</c:v>
                </c:pt>
                <c:pt idx="23">
                  <c:v>169.08750309313919</c:v>
                </c:pt>
                <c:pt idx="24">
                  <c:v>168.7671647988289</c:v>
                </c:pt>
                <c:pt idx="25">
                  <c:v>168.44771597465748</c:v>
                </c:pt>
                <c:pt idx="26">
                  <c:v>168.12915230778665</c:v>
                </c:pt>
                <c:pt idx="27">
                  <c:v>167.81146951322825</c:v>
                </c:pt>
                <c:pt idx="28">
                  <c:v>167.4946633336188</c:v>
                </c:pt>
                <c:pt idx="29">
                  <c:v>167.17872953899615</c:v>
                </c:pt>
                <c:pt idx="30">
                  <c:v>166.8636639265784</c:v>
                </c:pt>
                <c:pt idx="31">
                  <c:v>166.54946232054468</c:v>
                </c:pt>
                <c:pt idx="32">
                  <c:v>166.23612057181836</c:v>
                </c:pt>
                <c:pt idx="33">
                  <c:v>165.92363455785235</c:v>
                </c:pt>
                <c:pt idx="34">
                  <c:v>165.61200018241624</c:v>
                </c:pt>
                <c:pt idx="35">
                  <c:v>165.30121337538577</c:v>
                </c:pt>
                <c:pt idx="36">
                  <c:v>164.99127009253405</c:v>
                </c:pt>
                <c:pt idx="37">
                  <c:v>164.68216631532505</c:v>
                </c:pt>
                <c:pt idx="38">
                  <c:v>164.37389805070896</c:v>
                </c:pt>
                <c:pt idx="39">
                  <c:v>164.06646133091945</c:v>
                </c:pt>
                <c:pt idx="40">
                  <c:v>163.75985221327292</c:v>
                </c:pt>
                <c:pt idx="41">
                  <c:v>163.45406677996982</c:v>
                </c:pt>
                <c:pt idx="42">
                  <c:v>163.14910113789756</c:v>
                </c:pt>
                <c:pt idx="43">
                  <c:v>162.84495141843558</c:v>
                </c:pt>
                <c:pt idx="44">
                  <c:v>162.54161377726217</c:v>
                </c:pt>
                <c:pt idx="45">
                  <c:v>162.23908439416297</c:v>
                </c:pt>
                <c:pt idx="46">
                  <c:v>161.93735947284168</c:v>
                </c:pt>
                <c:pt idx="47">
                  <c:v>161.63643524073206</c:v>
                </c:pt>
                <c:pt idx="48">
                  <c:v>161.33630794881216</c:v>
                </c:pt>
                <c:pt idx="49">
                  <c:v>161.03697387142</c:v>
                </c:pt>
                <c:pt idx="50">
                  <c:v>160.73842930607114</c:v>
                </c:pt>
                <c:pt idx="51">
                  <c:v>160.44067057327788</c:v>
                </c:pt>
                <c:pt idx="52">
                  <c:v>160.14369401637029</c:v>
                </c:pt>
                <c:pt idx="53">
                  <c:v>159.84749600131872</c:v>
                </c:pt>
                <c:pt idx="54">
                  <c:v>159.55207291655807</c:v>
                </c:pt>
                <c:pt idx="55">
                  <c:v>159.25742117281391</c:v>
                </c:pt>
                <c:pt idx="56">
                  <c:v>158.96353720292981</c:v>
                </c:pt>
                <c:pt idx="57">
                  <c:v>158.67041746169653</c:v>
                </c:pt>
                <c:pt idx="58">
                  <c:v>158.37805842568292</c:v>
                </c:pt>
                <c:pt idx="59">
                  <c:v>158.08645659306799</c:v>
                </c:pt>
                <c:pt idx="60">
                  <c:v>157.79560848347506</c:v>
                </c:pt>
                <c:pt idx="61">
                  <c:v>157.50551063780694</c:v>
                </c:pt>
                <c:pt idx="62">
                  <c:v>157.216159618083</c:v>
                </c:pt>
                <c:pt idx="63">
                  <c:v>156.92755200727754</c:v>
                </c:pt>
                <c:pt idx="64">
                  <c:v>156.63968440915983</c:v>
                </c:pt>
                <c:pt idx="65">
                  <c:v>156.35255344813535</c:v>
                </c:pt>
                <c:pt idx="66">
                  <c:v>156.06615576908879</c:v>
                </c:pt>
                <c:pt idx="67">
                  <c:v>155.78048803722828</c:v>
                </c:pt>
                <c:pt idx="68">
                  <c:v>155.49554693793112</c:v>
                </c:pt>
                <c:pt idx="69">
                  <c:v>155.21132917659105</c:v>
                </c:pt>
                <c:pt idx="70">
                  <c:v>154.92783147846652</c:v>
                </c:pt>
                <c:pt idx="71">
                  <c:v>154.64505058853095</c:v>
                </c:pt>
                <c:pt idx="72">
                  <c:v>154.36298327132371</c:v>
                </c:pt>
                <c:pt idx="73">
                  <c:v>154.08162631080293</c:v>
                </c:pt>
                <c:pt idx="74">
                  <c:v>153.80097651019952</c:v>
                </c:pt>
                <c:pt idx="75">
                  <c:v>153.52103069187228</c:v>
                </c:pt>
                <c:pt idx="76">
                  <c:v>153.24178569716472</c:v>
                </c:pt>
                <c:pt idx="77">
                  <c:v>152.96323838626279</c:v>
                </c:pt>
                <c:pt idx="78">
                  <c:v>152.68538563805421</c:v>
                </c:pt>
                <c:pt idx="79">
                  <c:v>152.40822434998887</c:v>
                </c:pt>
                <c:pt idx="80">
                  <c:v>152.13175143794049</c:v>
                </c:pt>
                <c:pt idx="81">
                  <c:v>151.85596383606972</c:v>
                </c:pt>
                <c:pt idx="82">
                  <c:v>151.58085849668822</c:v>
                </c:pt>
                <c:pt idx="83">
                  <c:v>151.30643239012403</c:v>
                </c:pt>
                <c:pt idx="84">
                  <c:v>151.03268250458828</c:v>
                </c:pt>
                <c:pt idx="85">
                  <c:v>150.759605846043</c:v>
                </c:pt>
                <c:pt idx="86">
                  <c:v>150.48719943806995</c:v>
                </c:pt>
                <c:pt idx="87">
                  <c:v>150.21546032174086</c:v>
                </c:pt>
                <c:pt idx="88">
                  <c:v>149.94438555548879</c:v>
                </c:pt>
                <c:pt idx="89">
                  <c:v>149.67397221498047</c:v>
                </c:pt>
                <c:pt idx="90">
                  <c:v>149.40421739298992</c:v>
                </c:pt>
                <c:pt idx="91">
                  <c:v>149.13511819927314</c:v>
                </c:pt>
                <c:pt idx="92">
                  <c:v>148.86667176044386</c:v>
                </c:pt>
                <c:pt idx="93">
                  <c:v>148.59887521985061</c:v>
                </c:pt>
                <c:pt idx="94">
                  <c:v>148.33172573745438</c:v>
                </c:pt>
                <c:pt idx="95">
                  <c:v>148.06522048970803</c:v>
                </c:pt>
                <c:pt idx="96">
                  <c:v>147.79935666943618</c:v>
                </c:pt>
                <c:pt idx="97">
                  <c:v>147.53413148571641</c:v>
                </c:pt>
                <c:pt idx="98">
                  <c:v>147.26954216376166</c:v>
                </c:pt>
                <c:pt idx="99">
                  <c:v>147.0055859448031</c:v>
                </c:pt>
                <c:pt idx="100">
                  <c:v>146.74226008597481</c:v>
                </c:pt>
                <c:pt idx="101">
                  <c:v>144.11542990371584</c:v>
                </c:pt>
                <c:pt idx="102">
                  <c:v>141.55052117021131</c:v>
                </c:pt>
                <c:pt idx="103">
                  <c:v>139.04490945515178</c:v>
                </c:pt>
                <c:pt idx="104">
                  <c:v>136.59611668239825</c:v>
                </c:pt>
                <c:pt idx="105">
                  <c:v>134.20180103492382</c:v>
                </c:pt>
                <c:pt idx="106">
                  <c:v>131.85974769304224</c:v>
                </c:pt>
                <c:pt idx="107">
                  <c:v>129.56786032687404</c:v>
                </c:pt>
                <c:pt idx="108">
                  <c:v>127.3241532725131</c:v>
                </c:pt>
                <c:pt idx="109">
                  <c:v>125.12674432885038</c:v>
                </c:pt>
                <c:pt idx="110">
                  <c:v>122.97384811862383</c:v>
                </c:pt>
                <c:pt idx="111">
                  <c:v>120.8637699631059</c:v>
                </c:pt>
                <c:pt idx="112">
                  <c:v>118.79490022501287</c:v>
                </c:pt>
                <c:pt idx="113">
                  <c:v>116.76570907880809</c:v>
                </c:pt>
                <c:pt idx="114">
                  <c:v>114.77474167164624</c:v>
                </c:pt>
                <c:pt idx="115">
                  <c:v>112.82061364183252</c:v>
                </c:pt>
                <c:pt idx="116">
                  <c:v>110.90200696490302</c:v>
                </c:pt>
                <c:pt idx="117">
                  <c:v>109.01766610031849</c:v>
                </c:pt>
                <c:pt idx="118">
                  <c:v>107.16639441434405</c:v>
                </c:pt>
                <c:pt idx="119">
                  <c:v>105.34705085699969</c:v>
                </c:pt>
                <c:pt idx="120">
                  <c:v>103.55854687303906</c:v>
                </c:pt>
                <c:pt idx="121">
                  <c:v>101.79984352877879</c:v>
                </c:pt>
                <c:pt idx="122">
                  <c:v>100.06994883827731</c:v>
                </c:pt>
                <c:pt idx="123">
                  <c:v>98.36791527387517</c:v>
                </c:pt>
                <c:pt idx="124">
                  <c:v>96.692837447475</c:v>
                </c:pt>
                <c:pt idx="125">
                  <c:v>95.043849950176025</c:v>
                </c:pt>
                <c:pt idx="126">
                  <c:v>93.420125338998858</c:v>
                </c:pt>
                <c:pt idx="127">
                  <c:v>91.820872260455602</c:v>
                </c:pt>
                <c:pt idx="128">
                  <c:v>90.245333701647326</c:v>
                </c:pt>
                <c:pt idx="129">
                  <c:v>88.692785360418753</c:v>
                </c:pt>
                <c:pt idx="130">
                  <c:v>87.162534126874178</c:v>
                </c:pt>
                <c:pt idx="131">
                  <c:v>85.6539166692707</c:v>
                </c:pt>
                <c:pt idx="132">
                  <c:v>84.166298117959954</c:v>
                </c:pt>
                <c:pt idx="133">
                  <c:v>82.699070841654475</c:v>
                </c:pt>
                <c:pt idx="134">
                  <c:v>81.251653310857563</c:v>
                </c:pt>
                <c:pt idx="135">
                  <c:v>79.823489043817517</c:v>
                </c:pt>
                <c:pt idx="136">
                  <c:v>78.414045630859121</c:v>
                </c:pt>
                <c:pt idx="137">
                  <c:v>77.022813833405309</c:v>
                </c:pt>
                <c:pt idx="138">
                  <c:v>75.649306754440687</c:v>
                </c:pt>
                <c:pt idx="139">
                  <c:v>74.293059077584758</c:v>
                </c:pt>
                <c:pt idx="140">
                  <c:v>72.953626372344416</c:v>
                </c:pt>
                <c:pt idx="141">
                  <c:v>71.630584463502871</c:v>
                </c:pt>
                <c:pt idx="142">
                  <c:v>70.323528862981604</c:v>
                </c:pt>
                <c:pt idx="143">
                  <c:v>69.032074262885104</c:v>
                </c:pt>
                <c:pt idx="144">
                  <c:v>67.755854088809784</c:v>
                </c:pt>
                <c:pt idx="145">
                  <c:v>66.49452011287039</c:v>
                </c:pt>
                <c:pt idx="146">
                  <c:v>65.247742126275142</c:v>
                </c:pt>
                <c:pt idx="147">
                  <c:v>64.015207671665422</c:v>
                </c:pt>
                <c:pt idx="148">
                  <c:v>62.796621835833676</c:v>
                </c:pt>
                <c:pt idx="149">
                  <c:v>61.591707103845302</c:v>
                </c:pt>
                <c:pt idx="150">
                  <c:v>60.400203276022737</c:v>
                </c:pt>
                <c:pt idx="151">
                  <c:v>59.221867449704497</c:v>
                </c:pt>
                <c:pt idx="152">
                  <c:v>58.056474068174957</c:v>
                </c:pt>
                <c:pt idx="153">
                  <c:v>56.903815039673631</c:v>
                </c:pt>
                <c:pt idx="154">
                  <c:v>55.763699929942703</c:v>
                </c:pt>
                <c:pt idx="155">
                  <c:v>54.635956232359852</c:v>
                </c:pt>
                <c:pt idx="156">
                  <c:v>53.520429720336473</c:v>
                </c:pt>
                <c:pt idx="157">
                  <c:v>52.416984887341115</c:v>
                </c:pt>
                <c:pt idx="158">
                  <c:v>51.325505480638697</c:v>
                </c:pt>
                <c:pt idx="159">
                  <c:v>50.245895135619286</c:v>
                </c:pt>
                <c:pt idx="160">
                  <c:v>49.178078118427919</c:v>
                </c:pt>
                <c:pt idx="161">
                  <c:v>48.122000185496901</c:v>
                </c:pt>
                <c:pt idx="162">
                  <c:v>47.077629569522223</c:v>
                </c:pt>
                <c:pt idx="163">
                  <c:v>46.044958102407428</c:v>
                </c:pt>
                <c:pt idx="164">
                  <c:v>45.024002486709833</c:v>
                </c:pt>
                <c:pt idx="165">
                  <c:v>44.01480572814593</c:v>
                </c:pt>
                <c:pt idx="166">
                  <c:v>43.017438742715157</c:v>
                </c:pt>
                <c:pt idx="167">
                  <c:v>42.032002152944656</c:v>
                </c:pt>
                <c:pt idx="168">
                  <c:v>41.058628288582135</c:v>
                </c:pt>
                <c:pt idx="169">
                  <c:v>40.097483407692614</c:v>
                </c:pt>
                <c:pt idx="170">
                  <c:v>39.148770154439667</c:v>
                </c:pt>
                <c:pt idx="171">
                  <c:v>38.212730269711692</c:v>
                </c:pt>
                <c:pt idx="172">
                  <c:v>37.289647570002458</c:v>
                </c:pt>
                <c:pt idx="173">
                  <c:v>36.379851208329804</c:v>
                </c:pt>
                <c:pt idx="174">
                  <c:v>35.483719228166166</c:v>
                </c:pt>
                <c:pt idx="175">
                  <c:v>34.601682416964607</c:v>
                </c:pt>
                <c:pt idx="176">
                  <c:v>33.734228459398835</c:v>
                </c:pt>
                <c:pt idx="177">
                  <c:v>32.88190638128615</c:v>
                </c:pt>
                <c:pt idx="178">
                  <c:v>32.045331262589542</c:v>
                </c:pt>
                <c:pt idx="179">
                  <c:v>31.225189181025634</c:v>
                </c:pt>
                <c:pt idx="180">
                  <c:v>30.422242325635636</c:v>
                </c:pt>
                <c:pt idx="181">
                  <c:v>29.637334191100667</c:v>
                </c:pt>
                <c:pt idx="182">
                  <c:v>28.871394727450223</c:v>
                </c:pt>
                <c:pt idx="183">
                  <c:v>28.125445275042907</c:v>
                </c:pt>
                <c:pt idx="184">
                  <c:v>27.400603060457424</c:v>
                </c:pt>
                <c:pt idx="185">
                  <c:v>26.698084964916841</c:v>
                </c:pt>
                <c:pt idx="186">
                  <c:v>26.019210203698709</c:v>
                </c:pt>
                <c:pt idx="187">
                  <c:v>25.36540147473838</c:v>
                </c:pt>
                <c:pt idx="188">
                  <c:v>24.738184051513304</c:v>
                </c:pt>
                <c:pt idx="189">
                  <c:v>24.139182216378117</c:v>
                </c:pt>
                <c:pt idx="190">
                  <c:v>23.570112366479538</c:v>
                </c:pt>
                <c:pt idx="191">
                  <c:v>23.032772089985084</c:v>
                </c:pt>
                <c:pt idx="192">
                  <c:v>22.529024524415426</c:v>
                </c:pt>
                <c:pt idx="193">
                  <c:v>22.060777393167058</c:v>
                </c:pt>
                <c:pt idx="194">
                  <c:v>21.629956293114702</c:v>
                </c:pt>
                <c:pt idx="195">
                  <c:v>21.23847209387937</c:v>
                </c:pt>
                <c:pt idx="196">
                  <c:v>20.888182716253496</c:v>
                </c:pt>
                <c:pt idx="197">
                  <c:v>20.580850074268245</c:v>
                </c:pt>
                <c:pt idx="198">
                  <c:v>20.318093559027528</c:v>
                </c:pt>
                <c:pt idx="199">
                  <c:v>20.101342051156198</c:v>
                </c:pt>
                <c:pt idx="200">
                  <c:v>19.931786985212817</c:v>
                </c:pt>
                <c:pt idx="201">
                  <c:v>19.810339351620179</c:v>
                </c:pt>
                <c:pt idx="202">
                  <c:v>19.737593612443746</c:v>
                </c:pt>
                <c:pt idx="203">
                  <c:v>19.713801259659895</c:v>
                </c:pt>
                <c:pt idx="204">
                  <c:v>19.738856145024503</c:v>
                </c:pt>
                <c:pt idx="205">
                  <c:v>19.812292812884824</c:v>
                </c:pt>
                <c:pt idx="206">
                  <c:v>19.933297988062691</c:v>
                </c:pt>
                <c:pt idx="207">
                  <c:v>20.100734267901544</c:v>
                </c:pt>
                <c:pt idx="208">
                  <c:v>20.313174103962801</c:v>
                </c:pt>
                <c:pt idx="209">
                  <c:v>20.56894146648877</c:v>
                </c:pt>
                <c:pt idx="210">
                  <c:v>20.86615823689624</c:v>
                </c:pt>
                <c:pt idx="211">
                  <c:v>21.202792375486343</c:v>
                </c:pt>
                <c:pt idx="212">
                  <c:v>21.576705209309033</c:v>
                </c:pt>
                <c:pt idx="213">
                  <c:v>21.985695687096925</c:v>
                </c:pt>
                <c:pt idx="214">
                  <c:v>22.427540050763945</c:v>
                </c:pt>
                <c:pt idx="215">
                  <c:v>22.900025982491702</c:v>
                </c:pt>
                <c:pt idx="216">
                  <c:v>23.400980832943638</c:v>
                </c:pt>
                <c:pt idx="217">
                  <c:v>23.92829397813292</c:v>
                </c:pt>
                <c:pt idx="218">
                  <c:v>24.479933674492468</c:v>
                </c:pt>
                <c:pt idx="219">
                  <c:v>25.053958988050827</c:v>
                </c:pt>
                <c:pt idx="220">
                  <c:v>25.648527480807367</c:v>
                </c:pt>
                <c:pt idx="221">
                  <c:v>26.261899367422526</c:v>
                </c:pt>
                <c:pt idx="222">
                  <c:v>26.892438830728764</c:v>
                </c:pt>
                <c:pt idx="223">
                  <c:v>27.538613125362421</c:v>
                </c:pt>
                <c:pt idx="224">
                  <c:v>28.198990021123223</c:v>
                </c:pt>
                <c:pt idx="225">
                  <c:v>28.872234053380115</c:v>
                </c:pt>
                <c:pt idx="226">
                  <c:v>29.557101965024046</c:v>
                </c:pt>
                <c:pt idx="227">
                  <c:v>30.252437648059075</c:v>
                </c:pt>
                <c:pt idx="228">
                  <c:v>30.957166825506349</c:v>
                </c:pt>
                <c:pt idx="229">
                  <c:v>31.670291656809091</c:v>
                </c:pt>
                <c:pt idx="230">
                  <c:v>32.390885402241643</c:v>
                </c:pt>
                <c:pt idx="231">
                  <c:v>33.118087243186537</c:v>
                </c:pt>
                <c:pt idx="232">
                  <c:v>33.851097324482247</c:v>
                </c:pt>
                <c:pt idx="233">
                  <c:v>34.589172061186147</c:v>
                </c:pt>
                <c:pt idx="234">
                  <c:v>35.331619733891948</c:v>
                </c:pt>
                <c:pt idx="235">
                  <c:v>36.077796383133148</c:v>
                </c:pt>
                <c:pt idx="236">
                  <c:v>36.827102003467978</c:v>
                </c:pt>
                <c:pt idx="237">
                  <c:v>37.578977030790995</c:v>
                </c:pt>
                <c:pt idx="238">
                  <c:v>38.332899111598721</c:v>
                </c:pt>
                <c:pt idx="239">
                  <c:v>39.088380139822149</c:v>
                </c:pt>
                <c:pt idx="240">
                  <c:v>39.844963545001598</c:v>
                </c:pt>
                <c:pt idx="241">
                  <c:v>40.602221814686146</c:v>
                </c:pt>
                <c:pt idx="242">
                  <c:v>41.359754233727344</c:v>
                </c:pt>
                <c:pt idx="243">
                  <c:v>42.117184823406113</c:v>
                </c:pt>
                <c:pt idx="244">
                  <c:v>42.874160463928192</c:v>
                </c:pt>
                <c:pt idx="245">
                  <c:v>43.630349184632522</c:v>
                </c:pt>
                <c:pt idx="246">
                  <c:v>44.38543860719345</c:v>
                </c:pt>
                <c:pt idx="247">
                  <c:v>45.139134528098147</c:v>
                </c:pt>
                <c:pt idx="248">
                  <c:v>45.891159627701462</c:v>
                </c:pt>
                <c:pt idx="249">
                  <c:v>46.641252294169043</c:v>
                </c:pt>
                <c:pt idx="250">
                  <c:v>47.389165551595212</c:v>
                </c:pt>
                <c:pt idx="251">
                  <c:v>48.134666082510812</c:v>
                </c:pt>
                <c:pt idx="252">
                  <c:v>48.877533335869288</c:v>
                </c:pt>
                <c:pt idx="253">
                  <c:v>49.617558712413</c:v>
                </c:pt>
                <c:pt idx="254">
                  <c:v>50.354544820074437</c:v>
                </c:pt>
                <c:pt idx="255">
                  <c:v>51.088304792758592</c:v>
                </c:pt>
                <c:pt idx="256">
                  <c:v>51.81866166648679</c:v>
                </c:pt>
                <c:pt idx="257">
                  <c:v>52.545447807459631</c:v>
                </c:pt>
                <c:pt idx="258">
                  <c:v>53.268504387122135</c:v>
                </c:pt>
                <c:pt idx="259">
                  <c:v>53.987680899790988</c:v>
                </c:pt>
                <c:pt idx="260">
                  <c:v>54.702834718835049</c:v>
                </c:pt>
                <c:pt idx="261">
                  <c:v>55.413830687790757</c:v>
                </c:pt>
                <c:pt idx="262">
                  <c:v>56.120540743146115</c:v>
                </c:pt>
                <c:pt idx="263">
                  <c:v>56.822843565845275</c:v>
                </c:pt>
                <c:pt idx="264">
                  <c:v>57.520624258852102</c:v>
                </c:pt>
                <c:pt idx="265">
                  <c:v>58.213774048369658</c:v>
                </c:pt>
                <c:pt idx="266">
                  <c:v>58.902190006545418</c:v>
                </c:pt>
                <c:pt idx="267">
                  <c:v>59.585774793701646</c:v>
                </c:pt>
                <c:pt idx="268">
                  <c:v>60.264436418319526</c:v>
                </c:pt>
                <c:pt idx="269">
                  <c:v>60.938088013175729</c:v>
                </c:pt>
                <c:pt idx="270">
                  <c:v>61.606647626183708</c:v>
                </c:pt>
                <c:pt idx="271">
                  <c:v>62.270038024630018</c:v>
                </c:pt>
                <c:pt idx="272">
                  <c:v>62.928186511621014</c:v>
                </c:pt>
                <c:pt idx="273">
                  <c:v>63.581024753667364</c:v>
                </c:pt>
                <c:pt idx="274">
                  <c:v>64.228488618435392</c:v>
                </c:pt>
                <c:pt idx="275">
                  <c:v>64.870518021785955</c:v>
                </c:pt>
                <c:pt idx="276">
                  <c:v>65.507056783303966</c:v>
                </c:pt>
                <c:pt idx="277">
                  <c:v>66.138052489596632</c:v>
                </c:pt>
                <c:pt idx="278">
                  <c:v>66.763456364705675</c:v>
                </c:pt>
                <c:pt idx="279">
                  <c:v>67.383223147040226</c:v>
                </c:pt>
                <c:pt idx="280">
                  <c:v>67.997310972291828</c:v>
                </c:pt>
                <c:pt idx="281">
                  <c:v>68.605681261843444</c:v>
                </c:pt>
                <c:pt idx="282">
                  <c:v>69.208298616229129</c:v>
                </c:pt>
                <c:pt idx="283">
                  <c:v>69.805130713242349</c:v>
                </c:pt>
                <c:pt idx="284">
                  <c:v>70.396148210328008</c:v>
                </c:pt>
                <c:pt idx="285">
                  <c:v>70.98132465092668</c:v>
                </c:pt>
                <c:pt idx="286">
                  <c:v>71.560636374470505</c:v>
                </c:pt>
                <c:pt idx="287">
                  <c:v>72.134062429757421</c:v>
                </c:pt>
                <c:pt idx="288">
                  <c:v>72.701584491455918</c:v>
                </c:pt>
                <c:pt idx="289">
                  <c:v>73.26318677951528</c:v>
                </c:pt>
                <c:pt idx="290">
                  <c:v>73.818855981276783</c:v>
                </c:pt>
                <c:pt idx="291">
                  <c:v>74.368581176100292</c:v>
                </c:pt>
                <c:pt idx="292">
                  <c:v>74.912353762337972</c:v>
                </c:pt>
                <c:pt idx="293">
                  <c:v>75.450167386502002</c:v>
                </c:pt>
                <c:pt idx="294">
                  <c:v>75.982017874487681</c:v>
                </c:pt>
                <c:pt idx="295">
                  <c:v>76.507903164725747</c:v>
                </c:pt>
                <c:pt idx="296">
                  <c:v>77.027823243149854</c:v>
                </c:pt>
                <c:pt idx="297">
                  <c:v>77.541780079875281</c:v>
                </c:pt>
                <c:pt idx="298">
                  <c:v>78.049777567494942</c:v>
                </c:pt>
                <c:pt idx="299">
                  <c:v>78.55182146090732</c:v>
                </c:pt>
                <c:pt idx="300">
                  <c:v>79.047919318598829</c:v>
                </c:pt>
                <c:pt idx="301">
                  <c:v>79.538080445310669</c:v>
                </c:pt>
                <c:pt idx="302">
                  <c:v>80.022315836026266</c:v>
                </c:pt>
                <c:pt idx="303">
                  <c:v>80.500638121221755</c:v>
                </c:pt>
                <c:pt idx="304">
                  <c:v>80.973061513327139</c:v>
                </c:pt>
                <c:pt idx="305">
                  <c:v>81.439601754350775</c:v>
                </c:pt>
                <c:pt idx="306">
                  <c:v>81.900276064623895</c:v>
                </c:pt>
                <c:pt idx="307">
                  <c:v>82.355103092626578</c:v>
                </c:pt>
                <c:pt idx="308">
                  <c:v>82.804102865859321</c:v>
                </c:pt>
                <c:pt idx="309">
                  <c:v>83.247296742728366</c:v>
                </c:pt>
                <c:pt idx="310">
                  <c:v>83.684707365415335</c:v>
                </c:pt>
                <c:pt idx="311">
                  <c:v>84.116358613704875</c:v>
                </c:pt>
                <c:pt idx="312">
                  <c:v>84.542275559745931</c:v>
                </c:pt>
                <c:pt idx="313">
                  <c:v>84.962484423724632</c:v>
                </c:pt>
                <c:pt idx="314">
                  <c:v>85.377012530428942</c:v>
                </c:pt>
                <c:pt idx="315">
                  <c:v>85.785888266686158</c:v>
                </c:pt>
                <c:pt idx="316">
                  <c:v>86.189141039657002</c:v>
                </c:pt>
                <c:pt idx="317">
                  <c:v>86.586801235970356</c:v>
                </c:pt>
                <c:pt idx="318">
                  <c:v>86.97890018168458</c:v>
                </c:pt>
                <c:pt idx="319">
                  <c:v>87.365470103062179</c:v>
                </c:pt>
                <c:pt idx="320">
                  <c:v>87.746544088145455</c:v>
                </c:pt>
                <c:pt idx="321">
                  <c:v>88.122156049121884</c:v>
                </c:pt>
                <c:pt idx="322">
                  <c:v>88.492340685468349</c:v>
                </c:pt>
                <c:pt idx="323">
                  <c:v>88.857133447864385</c:v>
                </c:pt>
                <c:pt idx="324">
                  <c:v>89.216570502864613</c:v>
                </c:pt>
                <c:pt idx="325">
                  <c:v>89.570688698321746</c:v>
                </c:pt>
                <c:pt idx="326">
                  <c:v>89.919525529551038</c:v>
                </c:pt>
                <c:pt idx="327">
                  <c:v>90.263119106228345</c:v>
                </c:pt>
                <c:pt idx="328">
                  <c:v>90.601508120013463</c:v>
                </c:pt>
                <c:pt idx="329">
                  <c:v>90.934731812891101</c:v>
                </c:pt>
                <c:pt idx="330">
                  <c:v>91.262829946221956</c:v>
                </c:pt>
                <c:pt idx="331">
                  <c:v>91.585842770496257</c:v>
                </c:pt>
                <c:pt idx="332">
                  <c:v>91.903810995782678</c:v>
                </c:pt>
                <c:pt idx="333">
                  <c:v>92.216775762865197</c:v>
                </c:pt>
                <c:pt idx="334">
                  <c:v>92.524778615060839</c:v>
                </c:pt>
                <c:pt idx="335">
                  <c:v>92.827861470711099</c:v>
                </c:pt>
                <c:pt idx="336">
                  <c:v>93.126066596339669</c:v>
                </c:pt>
                <c:pt idx="337">
                  <c:v>93.419436580469934</c:v>
                </c:pt>
                <c:pt idx="338">
                  <c:v>93.708014308094178</c:v>
                </c:pt>
                <c:pt idx="339">
                  <c:v>93.991842935788014</c:v>
                </c:pt>
                <c:pt idx="340">
                  <c:v>94.270965867462408</c:v>
                </c:pt>
                <c:pt idx="341">
                  <c:v>94.545426730746001</c:v>
                </c:pt>
                <c:pt idx="342">
                  <c:v>94.815269353990416</c:v>
                </c:pt>
                <c:pt idx="343">
                  <c:v>95.080537743890986</c:v>
                </c:pt>
                <c:pt idx="344">
                  <c:v>95.341276063715469</c:v>
                </c:pt>
                <c:pt idx="345">
                  <c:v>95.597528612132962</c:v>
                </c:pt>
                <c:pt idx="346">
                  <c:v>95.849339802635583</c:v>
                </c:pt>
                <c:pt idx="347">
                  <c:v>96.096754143544771</c:v>
                </c:pt>
                <c:pt idx="348">
                  <c:v>96.339816218594819</c:v>
                </c:pt>
                <c:pt idx="349">
                  <c:v>96.578570668085263</c:v>
                </c:pt>
                <c:pt idx="350">
                  <c:v>96.813062170594335</c:v>
                </c:pt>
                <c:pt idx="351">
                  <c:v>97.043335425245445</c:v>
                </c:pt>
                <c:pt idx="352">
                  <c:v>97.269435134518474</c:v>
                </c:pt>
                <c:pt idx="353">
                  <c:v>97.491405987597517</c:v>
                </c:pt>
                <c:pt idx="354">
                  <c:v>97.709292644247242</c:v>
                </c:pt>
                <c:pt idx="355">
                  <c:v>97.923139719208919</c:v>
                </c:pt>
                <c:pt idx="356">
                  <c:v>98.132991767108408</c:v>
                </c:pt>
                <c:pt idx="357">
                  <c:v>98.33889326786705</c:v>
                </c:pt>
                <c:pt idx="358">
                  <c:v>98.540888612607574</c:v>
                </c:pt>
                <c:pt idx="359">
                  <c:v>98.739022090046035</c:v>
                </c:pt>
                <c:pt idx="360">
                  <c:v>98.933337873361694</c:v>
                </c:pt>
                <c:pt idx="361">
                  <c:v>99.123880007535817</c:v>
                </c:pt>
                <c:pt idx="362">
                  <c:v>99.31069239715147</c:v>
                </c:pt>
                <c:pt idx="363">
                  <c:v>99.493818794644994</c:v>
                </c:pt>
                <c:pt idx="364">
                  <c:v>99.673302789001227</c:v>
                </c:pt>
                <c:pt idx="365">
                  <c:v>99.849187794883576</c:v>
                </c:pt>
                <c:pt idx="366">
                  <c:v>100.02151704219038</c:v>
                </c:pt>
                <c:pt idx="367">
                  <c:v>100.19033356602915</c:v>
                </c:pt>
                <c:pt idx="368">
                  <c:v>100.35568019710016</c:v>
                </c:pt>
                <c:pt idx="369">
                  <c:v>100.51759955248052</c:v>
                </c:pt>
                <c:pt idx="370">
                  <c:v>100.67613402680095</c:v>
                </c:pt>
                <c:pt idx="371">
                  <c:v>100.83132578380605</c:v>
                </c:pt>
                <c:pt idx="372">
                  <c:v>100.98321674829035</c:v>
                </c:pt>
                <c:pt idx="373">
                  <c:v>101.13184859840118</c:v>
                </c:pt>
                <c:pt idx="374">
                  <c:v>101.27726275830052</c:v>
                </c:pt>
                <c:pt idx="375">
                  <c:v>101.41950039117752</c:v>
                </c:pt>
                <c:pt idx="376">
                  <c:v>101.55860239260306</c:v>
                </c:pt>
                <c:pt idx="377">
                  <c:v>101.69460938421894</c:v>
                </c:pt>
                <c:pt idx="378">
                  <c:v>101.82756170775302</c:v>
                </c:pt>
                <c:pt idx="379">
                  <c:v>101.9574994193528</c:v>
                </c:pt>
                <c:pt idx="380">
                  <c:v>102.08446228422906</c:v>
                </c:pt>
                <c:pt idx="381">
                  <c:v>102.20848977160229</c:v>
                </c:pt>
                <c:pt idx="382">
                  <c:v>102.32962104994365</c:v>
                </c:pt>
                <c:pt idx="383">
                  <c:v>102.44789498250314</c:v>
                </c:pt>
                <c:pt idx="384">
                  <c:v>102.56335012311727</c:v>
                </c:pt>
                <c:pt idx="385">
                  <c:v>102.67602471228874</c:v>
                </c:pt>
                <c:pt idx="386">
                  <c:v>102.78595667353093</c:v>
                </c:pt>
                <c:pt idx="387">
                  <c:v>102.89318360996963</c:v>
                </c:pt>
                <c:pt idx="388">
                  <c:v>102.99774280119496</c:v>
                </c:pt>
                <c:pt idx="389">
                  <c:v>103.0996712003566</c:v>
                </c:pt>
                <c:pt idx="390">
                  <c:v>103.19900543149484</c:v>
                </c:pt>
                <c:pt idx="391">
                  <c:v>103.29578178710122</c:v>
                </c:pt>
                <c:pt idx="392">
                  <c:v>103.29587601991889</c:v>
                </c:pt>
                <c:pt idx="393">
                  <c:v>103.29597025025461</c:v>
                </c:pt>
                <c:pt idx="394">
                  <c:v>103.29606447810839</c:v>
                </c:pt>
                <c:pt idx="395">
                  <c:v>103.29615870348033</c:v>
                </c:pt>
                <c:pt idx="396">
                  <c:v>103.29625292637041</c:v>
                </c:pt>
                <c:pt idx="397">
                  <c:v>103.29634714677869</c:v>
                </c:pt>
                <c:pt idx="398">
                  <c:v>103.2964413647052</c:v>
                </c:pt>
                <c:pt idx="399">
                  <c:v>103.29653558014996</c:v>
                </c:pt>
                <c:pt idx="400">
                  <c:v>103.29662979311303</c:v>
                </c:pt>
                <c:pt idx="401">
                  <c:v>103.29672400359443</c:v>
                </c:pt>
                <c:pt idx="402">
                  <c:v>103.29681821159419</c:v>
                </c:pt>
                <c:pt idx="403">
                  <c:v>103.29691241711237</c:v>
                </c:pt>
                <c:pt idx="404">
                  <c:v>103.29700662014896</c:v>
                </c:pt>
                <c:pt idx="405">
                  <c:v>103.29710082070405</c:v>
                </c:pt>
                <c:pt idx="406">
                  <c:v>103.29719501877763</c:v>
                </c:pt>
                <c:pt idx="407">
                  <c:v>103.29728921436977</c:v>
                </c:pt>
                <c:pt idx="408">
                  <c:v>103.29738340748047</c:v>
                </c:pt>
                <c:pt idx="409">
                  <c:v>103.29747759810978</c:v>
                </c:pt>
                <c:pt idx="410">
                  <c:v>103.29757178625775</c:v>
                </c:pt>
                <c:pt idx="411">
                  <c:v>103.2976659719244</c:v>
                </c:pt>
                <c:pt idx="412">
                  <c:v>103.29776015510977</c:v>
                </c:pt>
                <c:pt idx="413">
                  <c:v>103.29785433581389</c:v>
                </c:pt>
                <c:pt idx="414">
                  <c:v>103.2979485140368</c:v>
                </c:pt>
                <c:pt idx="415">
                  <c:v>103.29804268977854</c:v>
                </c:pt>
                <c:pt idx="416">
                  <c:v>103.29813686303913</c:v>
                </c:pt>
                <c:pt idx="417">
                  <c:v>103.29823103381861</c:v>
                </c:pt>
                <c:pt idx="418">
                  <c:v>103.29832520211703</c:v>
                </c:pt>
                <c:pt idx="419">
                  <c:v>103.29841936793439</c:v>
                </c:pt>
                <c:pt idx="420">
                  <c:v>103.29851353127076</c:v>
                </c:pt>
                <c:pt idx="421">
                  <c:v>103.29860769212615</c:v>
                </c:pt>
                <c:pt idx="422">
                  <c:v>103.29870185050062</c:v>
                </c:pt>
                <c:pt idx="423">
                  <c:v>103.2987960063942</c:v>
                </c:pt>
                <c:pt idx="424">
                  <c:v>103.29889015980692</c:v>
                </c:pt>
                <c:pt idx="425">
                  <c:v>103.29898431073879</c:v>
                </c:pt>
                <c:pt idx="426">
                  <c:v>103.29907845918989</c:v>
                </c:pt>
                <c:pt idx="427">
                  <c:v>103.29917260516021</c:v>
                </c:pt>
                <c:pt idx="428">
                  <c:v>103.29926674864983</c:v>
                </c:pt>
                <c:pt idx="429">
                  <c:v>103.29936088965876</c:v>
                </c:pt>
                <c:pt idx="430">
                  <c:v>103.29945502818704</c:v>
                </c:pt>
                <c:pt idx="431">
                  <c:v>103.29954916423469</c:v>
                </c:pt>
                <c:pt idx="432">
                  <c:v>103.29964329780175</c:v>
                </c:pt>
                <c:pt idx="433">
                  <c:v>103.29973742888828</c:v>
                </c:pt>
                <c:pt idx="434">
                  <c:v>103.2998315574943</c:v>
                </c:pt>
                <c:pt idx="435">
                  <c:v>103.29992568361985</c:v>
                </c:pt>
                <c:pt idx="436">
                  <c:v>103.30001980726495</c:v>
                </c:pt>
                <c:pt idx="437">
                  <c:v>103.30011392842964</c:v>
                </c:pt>
                <c:pt idx="438">
                  <c:v>103.30020804711395</c:v>
                </c:pt>
                <c:pt idx="439">
                  <c:v>103.30030216331795</c:v>
                </c:pt>
                <c:pt idx="440">
                  <c:v>103.30039627704163</c:v>
                </c:pt>
                <c:pt idx="441">
                  <c:v>103.30049038828503</c:v>
                </c:pt>
                <c:pt idx="442">
                  <c:v>103.30058449704823</c:v>
                </c:pt>
                <c:pt idx="443">
                  <c:v>103.30067860333122</c:v>
                </c:pt>
                <c:pt idx="444">
                  <c:v>103.30077270713404</c:v>
                </c:pt>
                <c:pt idx="445">
                  <c:v>103.30086680845675</c:v>
                </c:pt>
                <c:pt idx="446">
                  <c:v>103.30096090729936</c:v>
                </c:pt>
                <c:pt idx="447">
                  <c:v>103.30105500366192</c:v>
                </c:pt>
                <c:pt idx="448">
                  <c:v>103.30114909754442</c:v>
                </c:pt>
                <c:pt idx="449">
                  <c:v>103.30124318894697</c:v>
                </c:pt>
                <c:pt idx="450">
                  <c:v>103.30133727786956</c:v>
                </c:pt>
                <c:pt idx="451">
                  <c:v>103.30143136431225</c:v>
                </c:pt>
                <c:pt idx="452">
                  <c:v>103.30152544827504</c:v>
                </c:pt>
                <c:pt idx="453">
                  <c:v>103.301619529758</c:v>
                </c:pt>
                <c:pt idx="454">
                  <c:v>103.30171360876113</c:v>
                </c:pt>
                <c:pt idx="455">
                  <c:v>103.30180768528449</c:v>
                </c:pt>
                <c:pt idx="456">
                  <c:v>103.3019017593281</c:v>
                </c:pt>
                <c:pt idx="457">
                  <c:v>103.30199583089201</c:v>
                </c:pt>
                <c:pt idx="458">
                  <c:v>103.30208989997628</c:v>
                </c:pt>
                <c:pt idx="459">
                  <c:v>103.30218396658087</c:v>
                </c:pt>
                <c:pt idx="460">
                  <c:v>103.30227803070589</c:v>
                </c:pt>
                <c:pt idx="461">
                  <c:v>103.30237209235132</c:v>
                </c:pt>
                <c:pt idx="462">
                  <c:v>103.30246615151724</c:v>
                </c:pt>
                <c:pt idx="463">
                  <c:v>103.30256020820366</c:v>
                </c:pt>
                <c:pt idx="464">
                  <c:v>103.30265426241061</c:v>
                </c:pt>
                <c:pt idx="465">
                  <c:v>103.30274831413814</c:v>
                </c:pt>
                <c:pt idx="466">
                  <c:v>103.30284236338628</c:v>
                </c:pt>
                <c:pt idx="467">
                  <c:v>103.30293641015506</c:v>
                </c:pt>
                <c:pt idx="468">
                  <c:v>103.3030304544445</c:v>
                </c:pt>
                <c:pt idx="469">
                  <c:v>103.30312449625467</c:v>
                </c:pt>
                <c:pt idx="470">
                  <c:v>103.30321853558559</c:v>
                </c:pt>
                <c:pt idx="471">
                  <c:v>103.30331257243729</c:v>
                </c:pt>
                <c:pt idx="472">
                  <c:v>103.3034066068098</c:v>
                </c:pt>
                <c:pt idx="473">
                  <c:v>103.30350063870318</c:v>
                </c:pt>
                <c:pt idx="474">
                  <c:v>103.30359466811744</c:v>
                </c:pt>
                <c:pt idx="475">
                  <c:v>103.30368869505264</c:v>
                </c:pt>
                <c:pt idx="476">
                  <c:v>103.30378271950877</c:v>
                </c:pt>
                <c:pt idx="477">
                  <c:v>103.30387674148592</c:v>
                </c:pt>
                <c:pt idx="478">
                  <c:v>103.30397076098409</c:v>
                </c:pt>
                <c:pt idx="479">
                  <c:v>103.30406477800334</c:v>
                </c:pt>
                <c:pt idx="480">
                  <c:v>103.30415879254366</c:v>
                </c:pt>
                <c:pt idx="481">
                  <c:v>103.30425280460513</c:v>
                </c:pt>
                <c:pt idx="482">
                  <c:v>103.30434681418777</c:v>
                </c:pt>
                <c:pt idx="483">
                  <c:v>103.30444082129161</c:v>
                </c:pt>
                <c:pt idx="484">
                  <c:v>103.30453482591669</c:v>
                </c:pt>
                <c:pt idx="485">
                  <c:v>103.30462882806303</c:v>
                </c:pt>
                <c:pt idx="486">
                  <c:v>103.3047228277307</c:v>
                </c:pt>
                <c:pt idx="487">
                  <c:v>103.30481682491971</c:v>
                </c:pt>
                <c:pt idx="488">
                  <c:v>103.30491081963007</c:v>
                </c:pt>
                <c:pt idx="489">
                  <c:v>103.30500481186188</c:v>
                </c:pt>
                <c:pt idx="490">
                  <c:v>103.30509880161512</c:v>
                </c:pt>
                <c:pt idx="491">
                  <c:v>103.30519278888985</c:v>
                </c:pt>
                <c:pt idx="492">
                  <c:v>103.30528677368611</c:v>
                </c:pt>
                <c:pt idx="493">
                  <c:v>103.30538075600391</c:v>
                </c:pt>
                <c:pt idx="494">
                  <c:v>103.3054747358433</c:v>
                </c:pt>
                <c:pt idx="495">
                  <c:v>103.30556871320432</c:v>
                </c:pt>
                <c:pt idx="496">
                  <c:v>103.305662688087</c:v>
                </c:pt>
                <c:pt idx="497">
                  <c:v>103.30575666049135</c:v>
                </c:pt>
                <c:pt idx="498">
                  <c:v>103.30585063041745</c:v>
                </c:pt>
                <c:pt idx="499">
                  <c:v>103.30594459786531</c:v>
                </c:pt>
                <c:pt idx="500">
                  <c:v>103.30603856283497</c:v>
                </c:pt>
                <c:pt idx="501">
                  <c:v>103.30613252532646</c:v>
                </c:pt>
                <c:pt idx="502">
                  <c:v>103.30622648533982</c:v>
                </c:pt>
                <c:pt idx="503">
                  <c:v>103.30632044287509</c:v>
                </c:pt>
                <c:pt idx="504">
                  <c:v>103.30641439793229</c:v>
                </c:pt>
                <c:pt idx="505">
                  <c:v>103.30650835051146</c:v>
                </c:pt>
                <c:pt idx="506">
                  <c:v>103.30660230061265</c:v>
                </c:pt>
                <c:pt idx="507">
                  <c:v>103.30669624823588</c:v>
                </c:pt>
                <c:pt idx="508">
                  <c:v>103.30679019338119</c:v>
                </c:pt>
                <c:pt idx="509">
                  <c:v>103.30688413604861</c:v>
                </c:pt>
                <c:pt idx="510">
                  <c:v>103.30697807623818</c:v>
                </c:pt>
                <c:pt idx="511">
                  <c:v>103.30707201394995</c:v>
                </c:pt>
                <c:pt idx="512">
                  <c:v>103.30716594918394</c:v>
                </c:pt>
                <c:pt idx="513">
                  <c:v>103.30725988194017</c:v>
                </c:pt>
                <c:pt idx="514">
                  <c:v>103.30735381221868</c:v>
                </c:pt>
                <c:pt idx="515">
                  <c:v>103.30744774001951</c:v>
                </c:pt>
                <c:pt idx="516">
                  <c:v>103.30754166534273</c:v>
                </c:pt>
                <c:pt idx="517">
                  <c:v>103.30763558818832</c:v>
                </c:pt>
                <c:pt idx="518">
                  <c:v>103.30772950855635</c:v>
                </c:pt>
                <c:pt idx="519">
                  <c:v>103.30782342644683</c:v>
                </c:pt>
                <c:pt idx="520">
                  <c:v>103.30791734185982</c:v>
                </c:pt>
                <c:pt idx="521">
                  <c:v>103.30801125479536</c:v>
                </c:pt>
                <c:pt idx="522">
                  <c:v>103.30810516525344</c:v>
                </c:pt>
                <c:pt idx="523">
                  <c:v>103.30819907323414</c:v>
                </c:pt>
                <c:pt idx="524">
                  <c:v>103.30829297873747</c:v>
                </c:pt>
                <c:pt idx="525">
                  <c:v>103.30838688176348</c:v>
                </c:pt>
                <c:pt idx="526">
                  <c:v>103.3084807823122</c:v>
                </c:pt>
                <c:pt idx="527">
                  <c:v>103.30857468038366</c:v>
                </c:pt>
                <c:pt idx="528">
                  <c:v>103.30866857597789</c:v>
                </c:pt>
                <c:pt idx="529">
                  <c:v>103.30876246909494</c:v>
                </c:pt>
                <c:pt idx="530">
                  <c:v>103.30885635973483</c:v>
                </c:pt>
                <c:pt idx="531">
                  <c:v>103.30895024789761</c:v>
                </c:pt>
                <c:pt idx="532">
                  <c:v>103.30904413358333</c:v>
                </c:pt>
                <c:pt idx="533">
                  <c:v>103.30913801679199</c:v>
                </c:pt>
                <c:pt idx="534">
                  <c:v>103.30923189752363</c:v>
                </c:pt>
                <c:pt idx="535">
                  <c:v>103.30932577577832</c:v>
                </c:pt>
                <c:pt idx="536">
                  <c:v>103.30941965155604</c:v>
                </c:pt>
                <c:pt idx="537">
                  <c:v>103.30951352485687</c:v>
                </c:pt>
                <c:pt idx="538">
                  <c:v>103.30960739568081</c:v>
                </c:pt>
                <c:pt idx="539">
                  <c:v>103.30970126402792</c:v>
                </c:pt>
                <c:pt idx="540">
                  <c:v>103.30979512989823</c:v>
                </c:pt>
                <c:pt idx="541">
                  <c:v>103.30988899329178</c:v>
                </c:pt>
                <c:pt idx="542">
                  <c:v>103.3099828542086</c:v>
                </c:pt>
                <c:pt idx="543">
                  <c:v>103.31007671264872</c:v>
                </c:pt>
                <c:pt idx="544">
                  <c:v>103.31017056861219</c:v>
                </c:pt>
                <c:pt idx="545">
                  <c:v>103.31026442209902</c:v>
                </c:pt>
                <c:pt idx="546">
                  <c:v>103.31035827310926</c:v>
                </c:pt>
                <c:pt idx="547">
                  <c:v>103.31045212164295</c:v>
                </c:pt>
                <c:pt idx="548">
                  <c:v>103.31054596770009</c:v>
                </c:pt>
                <c:pt idx="549">
                  <c:v>103.31063981128078</c:v>
                </c:pt>
                <c:pt idx="550">
                  <c:v>103.31073365238501</c:v>
                </c:pt>
                <c:pt idx="551">
                  <c:v>103.3108274910128</c:v>
                </c:pt>
                <c:pt idx="552">
                  <c:v>103.31092132716424</c:v>
                </c:pt>
                <c:pt idx="553">
                  <c:v>103.31101516083932</c:v>
                </c:pt>
                <c:pt idx="554">
                  <c:v>103.31110899203807</c:v>
                </c:pt>
                <c:pt idx="555">
                  <c:v>103.31120282076057</c:v>
                </c:pt>
                <c:pt idx="556">
                  <c:v>103.31129664700683</c:v>
                </c:pt>
                <c:pt idx="557">
                  <c:v>103.31139047077687</c:v>
                </c:pt>
                <c:pt idx="558">
                  <c:v>103.31148429207074</c:v>
                </c:pt>
                <c:pt idx="559">
                  <c:v>103.31157811088848</c:v>
                </c:pt>
                <c:pt idx="560">
                  <c:v>103.31167192723011</c:v>
                </c:pt>
                <c:pt idx="561">
                  <c:v>103.31176574109567</c:v>
                </c:pt>
                <c:pt idx="562">
                  <c:v>103.31185955248519</c:v>
                </c:pt>
                <c:pt idx="563">
                  <c:v>103.31195336139875</c:v>
                </c:pt>
                <c:pt idx="564">
                  <c:v>103.31204716783631</c:v>
                </c:pt>
                <c:pt idx="565">
                  <c:v>103.31214097179796</c:v>
                </c:pt>
                <c:pt idx="566">
                  <c:v>103.31223477328372</c:v>
                </c:pt>
                <c:pt idx="567">
                  <c:v>103.31232857229362</c:v>
                </c:pt>
                <c:pt idx="568">
                  <c:v>103.31242236882768</c:v>
                </c:pt>
                <c:pt idx="569">
                  <c:v>103.31251616288598</c:v>
                </c:pt>
                <c:pt idx="570">
                  <c:v>103.31260995446851</c:v>
                </c:pt>
                <c:pt idx="571">
                  <c:v>103.31270374357534</c:v>
                </c:pt>
                <c:pt idx="572">
                  <c:v>103.31279753020647</c:v>
                </c:pt>
                <c:pt idx="573">
                  <c:v>103.31289131436198</c:v>
                </c:pt>
                <c:pt idx="574">
                  <c:v>103.31298509604184</c:v>
                </c:pt>
                <c:pt idx="575">
                  <c:v>103.31307887524613</c:v>
                </c:pt>
                <c:pt idx="576">
                  <c:v>103.31317265197491</c:v>
                </c:pt>
                <c:pt idx="577">
                  <c:v>103.31326642622817</c:v>
                </c:pt>
                <c:pt idx="578">
                  <c:v>103.31336019800594</c:v>
                </c:pt>
                <c:pt idx="579">
                  <c:v>103.31345396730829</c:v>
                </c:pt>
                <c:pt idx="580">
                  <c:v>103.31354773413524</c:v>
                </c:pt>
                <c:pt idx="581">
                  <c:v>103.3136414984868</c:v>
                </c:pt>
                <c:pt idx="582">
                  <c:v>103.31373526036306</c:v>
                </c:pt>
                <c:pt idx="583">
                  <c:v>103.313829019764</c:v>
                </c:pt>
                <c:pt idx="584">
                  <c:v>103.31392277668969</c:v>
                </c:pt>
                <c:pt idx="585">
                  <c:v>103.31401653114014</c:v>
                </c:pt>
                <c:pt idx="586">
                  <c:v>103.31411028311541</c:v>
                </c:pt>
                <c:pt idx="587">
                  <c:v>103.31420403261552</c:v>
                </c:pt>
                <c:pt idx="588">
                  <c:v>103.3142977796405</c:v>
                </c:pt>
                <c:pt idx="589">
                  <c:v>103.3143915241904</c:v>
                </c:pt>
                <c:pt idx="590">
                  <c:v>103.31448526626524</c:v>
                </c:pt>
                <c:pt idx="591">
                  <c:v>103.31457900586506</c:v>
                </c:pt>
                <c:pt idx="592">
                  <c:v>103.31467274298991</c:v>
                </c:pt>
                <c:pt idx="593">
                  <c:v>103.31476647763981</c:v>
                </c:pt>
                <c:pt idx="594">
                  <c:v>103.3148602098148</c:v>
                </c:pt>
                <c:pt idx="595">
                  <c:v>103.31495393951489</c:v>
                </c:pt>
                <c:pt idx="596">
                  <c:v>103.31504766674016</c:v>
                </c:pt>
                <c:pt idx="597">
                  <c:v>103.31514139149061</c:v>
                </c:pt>
                <c:pt idx="598">
                  <c:v>103.31523511376629</c:v>
                </c:pt>
                <c:pt idx="599">
                  <c:v>103.31532883356725</c:v>
                </c:pt>
                <c:pt idx="600">
                  <c:v>103.3154225508935</c:v>
                </c:pt>
                <c:pt idx="601">
                  <c:v>103.31551626574506</c:v>
                </c:pt>
                <c:pt idx="602">
                  <c:v>103.31560997812201</c:v>
                </c:pt>
                <c:pt idx="603">
                  <c:v>103.31570368802434</c:v>
                </c:pt>
                <c:pt idx="604">
                  <c:v>103.31579739545212</c:v>
                </c:pt>
                <c:pt idx="605">
                  <c:v>103.31589110040538</c:v>
                </c:pt>
                <c:pt idx="606">
                  <c:v>103.31598480288413</c:v>
                </c:pt>
                <c:pt idx="607">
                  <c:v>103.31607850288844</c:v>
                </c:pt>
                <c:pt idx="608">
                  <c:v>103.31617220041832</c:v>
                </c:pt>
                <c:pt idx="609">
                  <c:v>103.31626589547382</c:v>
                </c:pt>
                <c:pt idx="610">
                  <c:v>103.31635958805495</c:v>
                </c:pt>
                <c:pt idx="611">
                  <c:v>103.31645327816176</c:v>
                </c:pt>
                <c:pt idx="612">
                  <c:v>103.3165469657943</c:v>
                </c:pt>
                <c:pt idx="613">
                  <c:v>103.31664065095258</c:v>
                </c:pt>
                <c:pt idx="614">
                  <c:v>103.31673433363665</c:v>
                </c:pt>
                <c:pt idx="615">
                  <c:v>103.31682801384655</c:v>
                </c:pt>
                <c:pt idx="616">
                  <c:v>103.31692169158229</c:v>
                </c:pt>
                <c:pt idx="617">
                  <c:v>103.31701536684393</c:v>
                </c:pt>
                <c:pt idx="618">
                  <c:v>103.31710903963152</c:v>
                </c:pt>
                <c:pt idx="619">
                  <c:v>103.31720270994504</c:v>
                </c:pt>
                <c:pt idx="620">
                  <c:v>103.31729637778457</c:v>
                </c:pt>
                <c:pt idx="621">
                  <c:v>103.31739004315013</c:v>
                </c:pt>
                <c:pt idx="622">
                  <c:v>103.31748370604174</c:v>
                </c:pt>
                <c:pt idx="623">
                  <c:v>103.31757736645947</c:v>
                </c:pt>
                <c:pt idx="624">
                  <c:v>103.31767102440332</c:v>
                </c:pt>
                <c:pt idx="625">
                  <c:v>103.31776467987338</c:v>
                </c:pt>
                <c:pt idx="626">
                  <c:v>103.3178583328696</c:v>
                </c:pt>
                <c:pt idx="627">
                  <c:v>103.31795198339209</c:v>
                </c:pt>
                <c:pt idx="628">
                  <c:v>103.31804563144085</c:v>
                </c:pt>
                <c:pt idx="629">
                  <c:v>103.31813927701593</c:v>
                </c:pt>
                <c:pt idx="630">
                  <c:v>103.31823292011734</c:v>
                </c:pt>
                <c:pt idx="631">
                  <c:v>103.31832656074512</c:v>
                </c:pt>
                <c:pt idx="632">
                  <c:v>103.31842019889935</c:v>
                </c:pt>
                <c:pt idx="633">
                  <c:v>103.31851383458</c:v>
                </c:pt>
                <c:pt idx="634">
                  <c:v>103.31860746778716</c:v>
                </c:pt>
                <c:pt idx="635">
                  <c:v>103.31870109852083</c:v>
                </c:pt>
                <c:pt idx="636">
                  <c:v>103.31879472678105</c:v>
                </c:pt>
                <c:pt idx="637">
                  <c:v>103.31888835256785</c:v>
                </c:pt>
                <c:pt idx="638">
                  <c:v>103.3189819758813</c:v>
                </c:pt>
                <c:pt idx="639">
                  <c:v>103.3190755967214</c:v>
                </c:pt>
                <c:pt idx="640">
                  <c:v>103.31916921508821</c:v>
                </c:pt>
                <c:pt idx="641">
                  <c:v>103.31926283098173</c:v>
                </c:pt>
                <c:pt idx="642">
                  <c:v>103.31935644440202</c:v>
                </c:pt>
                <c:pt idx="643">
                  <c:v>103.31945005534911</c:v>
                </c:pt>
                <c:pt idx="644">
                  <c:v>103.31954366382304</c:v>
                </c:pt>
                <c:pt idx="645">
                  <c:v>103.31963726982384</c:v>
                </c:pt>
                <c:pt idx="646">
                  <c:v>103.31973087335155</c:v>
                </c:pt>
                <c:pt idx="647">
                  <c:v>103.31982447440619</c:v>
                </c:pt>
                <c:pt idx="648">
                  <c:v>103.31991807298782</c:v>
                </c:pt>
                <c:pt idx="649">
                  <c:v>103.32001166909644</c:v>
                </c:pt>
                <c:pt idx="650">
                  <c:v>103.32010526273211</c:v>
                </c:pt>
                <c:pt idx="651">
                  <c:v>103.32019885389488</c:v>
                </c:pt>
                <c:pt idx="652">
                  <c:v>103.32029244258474</c:v>
                </c:pt>
                <c:pt idx="653">
                  <c:v>103.32038602880175</c:v>
                </c:pt>
                <c:pt idx="654">
                  <c:v>103.32047961254597</c:v>
                </c:pt>
                <c:pt idx="655">
                  <c:v>103.3205731938174</c:v>
                </c:pt>
                <c:pt idx="656">
                  <c:v>103.32066677261606</c:v>
                </c:pt>
                <c:pt idx="657">
                  <c:v>103.32076034894203</c:v>
                </c:pt>
                <c:pt idx="658">
                  <c:v>103.32085392279532</c:v>
                </c:pt>
                <c:pt idx="659">
                  <c:v>103.32094749417598</c:v>
                </c:pt>
                <c:pt idx="660">
                  <c:v>103.32104106308404</c:v>
                </c:pt>
                <c:pt idx="661">
                  <c:v>103.32113462951951</c:v>
                </c:pt>
                <c:pt idx="662">
                  <c:v>103.32122819348245</c:v>
                </c:pt>
                <c:pt idx="663">
                  <c:v>103.32132175497289</c:v>
                </c:pt>
                <c:pt idx="664">
                  <c:v>103.32141531399085</c:v>
                </c:pt>
                <c:pt idx="665">
                  <c:v>103.32150887053641</c:v>
                </c:pt>
                <c:pt idx="666">
                  <c:v>103.32160242460955</c:v>
                </c:pt>
                <c:pt idx="667">
                  <c:v>103.32169597621035</c:v>
                </c:pt>
                <c:pt idx="668">
                  <c:v>103.32178952533879</c:v>
                </c:pt>
                <c:pt idx="669">
                  <c:v>103.32188307199496</c:v>
                </c:pt>
                <c:pt idx="670">
                  <c:v>103.32197661617887</c:v>
                </c:pt>
                <c:pt idx="671">
                  <c:v>103.32207015789058</c:v>
                </c:pt>
                <c:pt idx="672">
                  <c:v>103.32216369713008</c:v>
                </c:pt>
                <c:pt idx="673">
                  <c:v>103.32225723389745</c:v>
                </c:pt>
                <c:pt idx="674">
                  <c:v>103.32235076819268</c:v>
                </c:pt>
                <c:pt idx="675">
                  <c:v>103.32244430001585</c:v>
                </c:pt>
                <c:pt idx="676">
                  <c:v>103.32253782936696</c:v>
                </c:pt>
                <c:pt idx="677">
                  <c:v>103.32263135624606</c:v>
                </c:pt>
                <c:pt idx="678">
                  <c:v>103.3227248806532</c:v>
                </c:pt>
                <c:pt idx="679">
                  <c:v>103.32281840258837</c:v>
                </c:pt>
                <c:pt idx="680">
                  <c:v>103.32291192205165</c:v>
                </c:pt>
                <c:pt idx="681">
                  <c:v>103.32300543904304</c:v>
                </c:pt>
                <c:pt idx="682">
                  <c:v>103.32309895356262</c:v>
                </c:pt>
                <c:pt idx="683">
                  <c:v>103.32319246561038</c:v>
                </c:pt>
                <c:pt idx="684">
                  <c:v>103.32328597518638</c:v>
                </c:pt>
                <c:pt idx="685">
                  <c:v>103.32337948229065</c:v>
                </c:pt>
                <c:pt idx="686">
                  <c:v>103.32347298692322</c:v>
                </c:pt>
                <c:pt idx="687">
                  <c:v>103.32356648908413</c:v>
                </c:pt>
                <c:pt idx="688">
                  <c:v>103.3236599887734</c:v>
                </c:pt>
                <c:pt idx="689">
                  <c:v>103.32375348599108</c:v>
                </c:pt>
                <c:pt idx="690">
                  <c:v>103.32384698073722</c:v>
                </c:pt>
                <c:pt idx="691">
                  <c:v>103.32394047301182</c:v>
                </c:pt>
                <c:pt idx="692">
                  <c:v>103.32403396281494</c:v>
                </c:pt>
                <c:pt idx="693">
                  <c:v>103.32412745014662</c:v>
                </c:pt>
                <c:pt idx="694">
                  <c:v>103.32422093500688</c:v>
                </c:pt>
                <c:pt idx="695">
                  <c:v>103.32431441739574</c:v>
                </c:pt>
                <c:pt idx="696">
                  <c:v>103.32440789731326</c:v>
                </c:pt>
                <c:pt idx="697">
                  <c:v>103.32450137475948</c:v>
                </c:pt>
                <c:pt idx="698">
                  <c:v>103.3245948497344</c:v>
                </c:pt>
                <c:pt idx="699">
                  <c:v>103.32468832223809</c:v>
                </c:pt>
                <c:pt idx="700">
                  <c:v>103.32478179227057</c:v>
                </c:pt>
                <c:pt idx="701">
                  <c:v>103.32487525983187</c:v>
                </c:pt>
                <c:pt idx="702">
                  <c:v>103.32496872492206</c:v>
                </c:pt>
                <c:pt idx="703">
                  <c:v>103.32506218754111</c:v>
                </c:pt>
                <c:pt idx="704">
                  <c:v>103.32515564768912</c:v>
                </c:pt>
                <c:pt idx="705">
                  <c:v>103.32524910536608</c:v>
                </c:pt>
                <c:pt idx="706">
                  <c:v>103.32534256057205</c:v>
                </c:pt>
                <c:pt idx="707">
                  <c:v>103.32543601330705</c:v>
                </c:pt>
                <c:pt idx="708">
                  <c:v>103.32552946357113</c:v>
                </c:pt>
                <c:pt idx="709">
                  <c:v>103.32562291136431</c:v>
                </c:pt>
                <c:pt idx="710">
                  <c:v>103.32571635668663</c:v>
                </c:pt>
                <c:pt idx="711">
                  <c:v>103.32580979953813</c:v>
                </c:pt>
                <c:pt idx="712">
                  <c:v>103.32590323991883</c:v>
                </c:pt>
                <c:pt idx="713">
                  <c:v>103.3259966778288</c:v>
                </c:pt>
                <c:pt idx="714">
                  <c:v>103.32609011326802</c:v>
                </c:pt>
                <c:pt idx="715">
                  <c:v>103.32618354623659</c:v>
                </c:pt>
                <c:pt idx="716">
                  <c:v>103.32627697673449</c:v>
                </c:pt>
                <c:pt idx="717">
                  <c:v>103.32637040476179</c:v>
                </c:pt>
                <c:pt idx="718">
                  <c:v>103.32646383031849</c:v>
                </c:pt>
                <c:pt idx="719">
                  <c:v>103.32655725340466</c:v>
                </c:pt>
                <c:pt idx="720">
                  <c:v>103.32665067402033</c:v>
                </c:pt>
                <c:pt idx="721">
                  <c:v>103.32674409216551</c:v>
                </c:pt>
                <c:pt idx="722">
                  <c:v>103.32683750784024</c:v>
                </c:pt>
                <c:pt idx="723">
                  <c:v>103.32693092104458</c:v>
                </c:pt>
                <c:pt idx="724">
                  <c:v>103.32702433177856</c:v>
                </c:pt>
                <c:pt idx="725">
                  <c:v>103.32711774004218</c:v>
                </c:pt>
                <c:pt idx="726">
                  <c:v>103.32721114583552</c:v>
                </c:pt>
                <c:pt idx="727">
                  <c:v>103.3273045491586</c:v>
                </c:pt>
                <c:pt idx="728">
                  <c:v>103.32739795001145</c:v>
                </c:pt>
                <c:pt idx="729">
                  <c:v>103.32749134839409</c:v>
                </c:pt>
                <c:pt idx="730">
                  <c:v>103.32758474430656</c:v>
                </c:pt>
                <c:pt idx="731">
                  <c:v>103.32767813774893</c:v>
                </c:pt>
                <c:pt idx="732">
                  <c:v>103.32777152872121</c:v>
                </c:pt>
                <c:pt idx="733">
                  <c:v>103.32786491722342</c:v>
                </c:pt>
                <c:pt idx="734">
                  <c:v>103.32795830325563</c:v>
                </c:pt>
                <c:pt idx="735">
                  <c:v>103.32805168681784</c:v>
                </c:pt>
                <c:pt idx="736">
                  <c:v>103.3281450679101</c:v>
                </c:pt>
                <c:pt idx="737">
                  <c:v>103.32823844653244</c:v>
                </c:pt>
                <c:pt idx="738">
                  <c:v>103.32833182268489</c:v>
                </c:pt>
                <c:pt idx="739">
                  <c:v>103.3284251963675</c:v>
                </c:pt>
                <c:pt idx="740">
                  <c:v>103.32851856758032</c:v>
                </c:pt>
                <c:pt idx="741">
                  <c:v>103.32861193632336</c:v>
                </c:pt>
                <c:pt idx="742">
                  <c:v>103.32870530259665</c:v>
                </c:pt>
                <c:pt idx="743">
                  <c:v>103.32879866640022</c:v>
                </c:pt>
                <c:pt idx="744">
                  <c:v>103.32889202773414</c:v>
                </c:pt>
                <c:pt idx="745">
                  <c:v>103.32898538659842</c:v>
                </c:pt>
                <c:pt idx="746">
                  <c:v>103.32907874299309</c:v>
                </c:pt>
                <c:pt idx="747">
                  <c:v>103.3291720969182</c:v>
                </c:pt>
                <c:pt idx="748">
                  <c:v>103.32926544837377</c:v>
                </c:pt>
                <c:pt idx="749">
                  <c:v>103.32935879735984</c:v>
                </c:pt>
                <c:pt idx="750">
                  <c:v>103.32945214387645</c:v>
                </c:pt>
                <c:pt idx="751">
                  <c:v>103.32954548792364</c:v>
                </c:pt>
                <c:pt idx="752">
                  <c:v>103.32963882950145</c:v>
                </c:pt>
                <c:pt idx="753">
                  <c:v>103.32973216860988</c:v>
                </c:pt>
                <c:pt idx="754">
                  <c:v>103.329825505249</c:v>
                </c:pt>
                <c:pt idx="755">
                  <c:v>103.32991883941884</c:v>
                </c:pt>
                <c:pt idx="756">
                  <c:v>103.33001217111941</c:v>
                </c:pt>
                <c:pt idx="757">
                  <c:v>103.33010550035078</c:v>
                </c:pt>
                <c:pt idx="758">
                  <c:v>103.33019882711297</c:v>
                </c:pt>
                <c:pt idx="759">
                  <c:v>103.330292151406</c:v>
                </c:pt>
                <c:pt idx="760">
                  <c:v>103.33038547322992</c:v>
                </c:pt>
                <c:pt idx="761">
                  <c:v>103.33047879258477</c:v>
                </c:pt>
                <c:pt idx="762">
                  <c:v>103.33057210947057</c:v>
                </c:pt>
                <c:pt idx="763">
                  <c:v>103.33066542388737</c:v>
                </c:pt>
                <c:pt idx="764">
                  <c:v>103.33075873583518</c:v>
                </c:pt>
                <c:pt idx="765">
                  <c:v>103.33085204531407</c:v>
                </c:pt>
                <c:pt idx="766">
                  <c:v>103.33094535232404</c:v>
                </c:pt>
                <c:pt idx="767">
                  <c:v>103.33103865686515</c:v>
                </c:pt>
                <c:pt idx="768">
                  <c:v>103.33113195893742</c:v>
                </c:pt>
                <c:pt idx="769">
                  <c:v>103.33122525854091</c:v>
                </c:pt>
                <c:pt idx="770">
                  <c:v>103.33131855567562</c:v>
                </c:pt>
                <c:pt idx="771">
                  <c:v>103.33141185034161</c:v>
                </c:pt>
                <c:pt idx="772">
                  <c:v>103.33150514253889</c:v>
                </c:pt>
                <c:pt idx="773">
                  <c:v>103.33159843226753</c:v>
                </c:pt>
                <c:pt idx="774">
                  <c:v>103.33169171952753</c:v>
                </c:pt>
                <c:pt idx="775">
                  <c:v>103.33178500431896</c:v>
                </c:pt>
                <c:pt idx="776">
                  <c:v>103.33187828664182</c:v>
                </c:pt>
                <c:pt idx="777">
                  <c:v>103.33197156649618</c:v>
                </c:pt>
                <c:pt idx="778">
                  <c:v>103.33206484388205</c:v>
                </c:pt>
                <c:pt idx="779">
                  <c:v>103.33215811879946</c:v>
                </c:pt>
                <c:pt idx="780">
                  <c:v>103.33225139124846</c:v>
                </c:pt>
                <c:pt idx="781">
                  <c:v>103.33234466122907</c:v>
                </c:pt>
                <c:pt idx="782">
                  <c:v>103.33243792874134</c:v>
                </c:pt>
                <c:pt idx="783">
                  <c:v>103.33253119378531</c:v>
                </c:pt>
                <c:pt idx="784">
                  <c:v>103.33262445636102</c:v>
                </c:pt>
                <c:pt idx="785">
                  <c:v>103.33271771646847</c:v>
                </c:pt>
                <c:pt idx="786">
                  <c:v>103.3328109741077</c:v>
                </c:pt>
                <c:pt idx="787">
                  <c:v>103.33290422927878</c:v>
                </c:pt>
                <c:pt idx="788">
                  <c:v>103.33299748198172</c:v>
                </c:pt>
                <c:pt idx="789">
                  <c:v>103.33309073221658</c:v>
                </c:pt>
                <c:pt idx="790">
                  <c:v>103.33318397998335</c:v>
                </c:pt>
                <c:pt idx="791">
                  <c:v>103.3332772252821</c:v>
                </c:pt>
                <c:pt idx="792">
                  <c:v>103.33337046811285</c:v>
                </c:pt>
                <c:pt idx="793">
                  <c:v>103.33346370847563</c:v>
                </c:pt>
                <c:pt idx="794">
                  <c:v>103.33355694637049</c:v>
                </c:pt>
                <c:pt idx="795">
                  <c:v>103.33365018179748</c:v>
                </c:pt>
                <c:pt idx="796">
                  <c:v>103.33374341475658</c:v>
                </c:pt>
                <c:pt idx="797">
                  <c:v>103.3338366452479</c:v>
                </c:pt>
                <c:pt idx="798">
                  <c:v>103.33392987327142</c:v>
                </c:pt>
                <c:pt idx="799">
                  <c:v>103.33402309882717</c:v>
                </c:pt>
                <c:pt idx="800">
                  <c:v>103.3341163219152</c:v>
                </c:pt>
                <c:pt idx="801">
                  <c:v>103.33420954253558</c:v>
                </c:pt>
                <c:pt idx="802">
                  <c:v>103.33430276068829</c:v>
                </c:pt>
                <c:pt idx="803">
                  <c:v>103.3343959763734</c:v>
                </c:pt>
                <c:pt idx="804">
                  <c:v>103.33448918959093</c:v>
                </c:pt>
                <c:pt idx="805">
                  <c:v>103.33458240034092</c:v>
                </c:pt>
                <c:pt idx="806">
                  <c:v>103.33467560862339</c:v>
                </c:pt>
                <c:pt idx="807">
                  <c:v>103.33476881443841</c:v>
                </c:pt>
                <c:pt idx="808">
                  <c:v>103.33486201778598</c:v>
                </c:pt>
                <c:pt idx="809">
                  <c:v>103.33495521866615</c:v>
                </c:pt>
                <c:pt idx="810">
                  <c:v>103.33504841707895</c:v>
                </c:pt>
                <c:pt idx="811">
                  <c:v>103.33514161302442</c:v>
                </c:pt>
                <c:pt idx="812">
                  <c:v>103.3352348065026</c:v>
                </c:pt>
                <c:pt idx="813">
                  <c:v>103.33532799751352</c:v>
                </c:pt>
                <c:pt idx="814">
                  <c:v>103.33542118605719</c:v>
                </c:pt>
                <c:pt idx="815">
                  <c:v>103.33551437213367</c:v>
                </c:pt>
                <c:pt idx="816">
                  <c:v>103.33560755574301</c:v>
                </c:pt>
                <c:pt idx="817">
                  <c:v>103.33570073688523</c:v>
                </c:pt>
                <c:pt idx="818">
                  <c:v>103.33579391556033</c:v>
                </c:pt>
                <c:pt idx="819">
                  <c:v>103.3358870917684</c:v>
                </c:pt>
                <c:pt idx="820">
                  <c:v>103.33598026550946</c:v>
                </c:pt>
                <c:pt idx="821">
                  <c:v>103.33607343678352</c:v>
                </c:pt>
                <c:pt idx="822">
                  <c:v>103.33616660559063</c:v>
                </c:pt>
                <c:pt idx="823">
                  <c:v>103.33625977193083</c:v>
                </c:pt>
                <c:pt idx="824">
                  <c:v>103.33635293580416</c:v>
                </c:pt>
                <c:pt idx="825">
                  <c:v>103.33644609721063</c:v>
                </c:pt>
                <c:pt idx="826">
                  <c:v>103.33653925615029</c:v>
                </c:pt>
                <c:pt idx="827">
                  <c:v>103.33663241262319</c:v>
                </c:pt>
                <c:pt idx="828">
                  <c:v>103.33672556662935</c:v>
                </c:pt>
                <c:pt idx="829">
                  <c:v>103.33681871816881</c:v>
                </c:pt>
                <c:pt idx="830">
                  <c:v>103.3369118672416</c:v>
                </c:pt>
                <c:pt idx="831">
                  <c:v>103.33700501384773</c:v>
                </c:pt>
                <c:pt idx="832">
                  <c:v>103.3370981579873</c:v>
                </c:pt>
                <c:pt idx="833">
                  <c:v>103.33719129966028</c:v>
                </c:pt>
                <c:pt idx="834">
                  <c:v>103.33728443886673</c:v>
                </c:pt>
                <c:pt idx="835">
                  <c:v>103.33737757560669</c:v>
                </c:pt>
                <c:pt idx="836">
                  <c:v>103.33747070988019</c:v>
                </c:pt>
                <c:pt idx="837">
                  <c:v>103.33756384168727</c:v>
                </c:pt>
                <c:pt idx="838">
                  <c:v>103.33765697102795</c:v>
                </c:pt>
                <c:pt idx="839">
                  <c:v>103.33775009790227</c:v>
                </c:pt>
                <c:pt idx="840">
                  <c:v>103.33784322231028</c:v>
                </c:pt>
                <c:pt idx="841">
                  <c:v>103.337936344252</c:v>
                </c:pt>
                <c:pt idx="842">
                  <c:v>103.33802946372748</c:v>
                </c:pt>
                <c:pt idx="843">
                  <c:v>103.33812258073674</c:v>
                </c:pt>
                <c:pt idx="844">
                  <c:v>103.33821569527981</c:v>
                </c:pt>
                <c:pt idx="845">
                  <c:v>103.33830880735675</c:v>
                </c:pt>
                <c:pt idx="846">
                  <c:v>103.33840191696757</c:v>
                </c:pt>
                <c:pt idx="847">
                  <c:v>103.33849502411232</c:v>
                </c:pt>
                <c:pt idx="848">
                  <c:v>103.33858812879103</c:v>
                </c:pt>
                <c:pt idx="849">
                  <c:v>103.33868123100372</c:v>
                </c:pt>
                <c:pt idx="850">
                  <c:v>103.33877433075043</c:v>
                </c:pt>
                <c:pt idx="851">
                  <c:v>103.33886742803121</c:v>
                </c:pt>
                <c:pt idx="852">
                  <c:v>103.33896052284609</c:v>
                </c:pt>
                <c:pt idx="853">
                  <c:v>103.3390536151951</c:v>
                </c:pt>
                <c:pt idx="854">
                  <c:v>103.33914670507829</c:v>
                </c:pt>
                <c:pt idx="855">
                  <c:v>103.33923979249568</c:v>
                </c:pt>
                <c:pt idx="856">
                  <c:v>103.3393328774473</c:v>
                </c:pt>
                <c:pt idx="857">
                  <c:v>103.33942595993321</c:v>
                </c:pt>
                <c:pt idx="858">
                  <c:v>103.33951903995342</c:v>
                </c:pt>
                <c:pt idx="859">
                  <c:v>103.33961211750795</c:v>
                </c:pt>
                <c:pt idx="860">
                  <c:v>103.33970519259688</c:v>
                </c:pt>
                <c:pt idx="861">
                  <c:v>103.33979826522021</c:v>
                </c:pt>
                <c:pt idx="862">
                  <c:v>103.33989133537801</c:v>
                </c:pt>
                <c:pt idx="863">
                  <c:v>103.33998440307026</c:v>
                </c:pt>
                <c:pt idx="864">
                  <c:v>103.34007746829704</c:v>
                </c:pt>
                <c:pt idx="865">
                  <c:v>103.34017053105836</c:v>
                </c:pt>
                <c:pt idx="866">
                  <c:v>103.34026359135429</c:v>
                </c:pt>
                <c:pt idx="867">
                  <c:v>103.34035664918483</c:v>
                </c:pt>
                <c:pt idx="868">
                  <c:v>103.34044970455001</c:v>
                </c:pt>
                <c:pt idx="869">
                  <c:v>103.3405427574499</c:v>
                </c:pt>
                <c:pt idx="870">
                  <c:v>103.34063580788451</c:v>
                </c:pt>
                <c:pt idx="871">
                  <c:v>103.3407288558539</c:v>
                </c:pt>
                <c:pt idx="872">
                  <c:v>103.34082190135807</c:v>
                </c:pt>
                <c:pt idx="873">
                  <c:v>103.34091494439706</c:v>
                </c:pt>
                <c:pt idx="874">
                  <c:v>103.34100798497093</c:v>
                </c:pt>
                <c:pt idx="875">
                  <c:v>103.34110102307969</c:v>
                </c:pt>
                <c:pt idx="876">
                  <c:v>103.3411940587234</c:v>
                </c:pt>
                <c:pt idx="877">
                  <c:v>103.34128709190206</c:v>
                </c:pt>
                <c:pt idx="878">
                  <c:v>103.34138012261575</c:v>
                </c:pt>
                <c:pt idx="879">
                  <c:v>103.34147315086447</c:v>
                </c:pt>
                <c:pt idx="880">
                  <c:v>103.34156617664826</c:v>
                </c:pt>
                <c:pt idx="881">
                  <c:v>103.34165919996715</c:v>
                </c:pt>
                <c:pt idx="882">
                  <c:v>103.34175222082119</c:v>
                </c:pt>
                <c:pt idx="883">
                  <c:v>103.34184523921041</c:v>
                </c:pt>
                <c:pt idx="884">
                  <c:v>103.34193825513486</c:v>
                </c:pt>
                <c:pt idx="885">
                  <c:v>103.34203126859455</c:v>
                </c:pt>
                <c:pt idx="886">
                  <c:v>103.34212427958953</c:v>
                </c:pt>
                <c:pt idx="887">
                  <c:v>103.34221728811981</c:v>
                </c:pt>
                <c:pt idx="888">
                  <c:v>103.34231029418547</c:v>
                </c:pt>
                <c:pt idx="889">
                  <c:v>103.34240329778649</c:v>
                </c:pt>
                <c:pt idx="890">
                  <c:v>103.34249629892294</c:v>
                </c:pt>
                <c:pt idx="891">
                  <c:v>103.34258929759487</c:v>
                </c:pt>
                <c:pt idx="892">
                  <c:v>103.34268229380227</c:v>
                </c:pt>
                <c:pt idx="893">
                  <c:v>103.34277528754521</c:v>
                </c:pt>
                <c:pt idx="894">
                  <c:v>103.3428682788237</c:v>
                </c:pt>
                <c:pt idx="895">
                  <c:v>103.3429612676378</c:v>
                </c:pt>
                <c:pt idx="896">
                  <c:v>103.34305425398752</c:v>
                </c:pt>
                <c:pt idx="897">
                  <c:v>103.34314723787293</c:v>
                </c:pt>
                <c:pt idx="898">
                  <c:v>103.34324021929403</c:v>
                </c:pt>
                <c:pt idx="899">
                  <c:v>103.34333319825086</c:v>
                </c:pt>
                <c:pt idx="900">
                  <c:v>103.34342617474347</c:v>
                </c:pt>
                <c:pt idx="901">
                  <c:v>103.34351914877189</c:v>
                </c:pt>
                <c:pt idx="902">
                  <c:v>103.34361212033615</c:v>
                </c:pt>
                <c:pt idx="903">
                  <c:v>103.34370508943628</c:v>
                </c:pt>
                <c:pt idx="904">
                  <c:v>103.34379805607233</c:v>
                </c:pt>
                <c:pt idx="905">
                  <c:v>103.34389102024433</c:v>
                </c:pt>
                <c:pt idx="906">
                  <c:v>103.34398398195229</c:v>
                </c:pt>
                <c:pt idx="907">
                  <c:v>103.34407694119628</c:v>
                </c:pt>
                <c:pt idx="908">
                  <c:v>103.34416989797633</c:v>
                </c:pt>
                <c:pt idx="909">
                  <c:v>103.34426285229246</c:v>
                </c:pt>
                <c:pt idx="910">
                  <c:v>103.3443558041447</c:v>
                </c:pt>
                <c:pt idx="911">
                  <c:v>103.3444487535331</c:v>
                </c:pt>
                <c:pt idx="912">
                  <c:v>103.3445417004577</c:v>
                </c:pt>
                <c:pt idx="913">
                  <c:v>103.34463464491851</c:v>
                </c:pt>
                <c:pt idx="914">
                  <c:v>103.3447275869156</c:v>
                </c:pt>
                <c:pt idx="915">
                  <c:v>103.34482052644897</c:v>
                </c:pt>
                <c:pt idx="916">
                  <c:v>103.34491346351868</c:v>
                </c:pt>
                <c:pt idx="917">
                  <c:v>103.34500639812475</c:v>
                </c:pt>
                <c:pt idx="918">
                  <c:v>103.34509933026722</c:v>
                </c:pt>
                <c:pt idx="919">
                  <c:v>103.34519225994612</c:v>
                </c:pt>
                <c:pt idx="920">
                  <c:v>103.34528518716149</c:v>
                </c:pt>
                <c:pt idx="921">
                  <c:v>103.34537811191338</c:v>
                </c:pt>
                <c:pt idx="922">
                  <c:v>103.34547103420178</c:v>
                </c:pt>
                <c:pt idx="923">
                  <c:v>103.34556395402677</c:v>
                </c:pt>
                <c:pt idx="924">
                  <c:v>103.34565687138837</c:v>
                </c:pt>
                <c:pt idx="925">
                  <c:v>103.3457497862866</c:v>
                </c:pt>
                <c:pt idx="926">
                  <c:v>103.34584269872153</c:v>
                </c:pt>
                <c:pt idx="927">
                  <c:v>103.34593560869315</c:v>
                </c:pt>
                <c:pt idx="928">
                  <c:v>103.34602851620154</c:v>
                </c:pt>
                <c:pt idx="929">
                  <c:v>103.34612142124671</c:v>
                </c:pt>
                <c:pt idx="930">
                  <c:v>103.34621432382869</c:v>
                </c:pt>
                <c:pt idx="931">
                  <c:v>103.34630722394752</c:v>
                </c:pt>
                <c:pt idx="932">
                  <c:v>103.34640012160324</c:v>
                </c:pt>
                <c:pt idx="933">
                  <c:v>103.34649301679589</c:v>
                </c:pt>
                <c:pt idx="934">
                  <c:v>103.34658590952549</c:v>
                </c:pt>
                <c:pt idx="935">
                  <c:v>103.34667879979209</c:v>
                </c:pt>
                <c:pt idx="936">
                  <c:v>103.34677168759572</c:v>
                </c:pt>
                <c:pt idx="937">
                  <c:v>103.34686457293638</c:v>
                </c:pt>
                <c:pt idx="938">
                  <c:v>103.34695745581416</c:v>
                </c:pt>
                <c:pt idx="939">
                  <c:v>103.34705033622909</c:v>
                </c:pt>
                <c:pt idx="940">
                  <c:v>103.34714321418116</c:v>
                </c:pt>
                <c:pt idx="941">
                  <c:v>103.34723608967043</c:v>
                </c:pt>
                <c:pt idx="942">
                  <c:v>103.34732896269695</c:v>
                </c:pt>
                <c:pt idx="943">
                  <c:v>103.34742183326074</c:v>
                </c:pt>
                <c:pt idx="944">
                  <c:v>103.34751470136183</c:v>
                </c:pt>
                <c:pt idx="945">
                  <c:v>103.34760756700027</c:v>
                </c:pt>
                <c:pt idx="946">
                  <c:v>103.34770043017609</c:v>
                </c:pt>
                <c:pt idx="947">
                  <c:v>103.3477932908893</c:v>
                </c:pt>
                <c:pt idx="948">
                  <c:v>103.34788614913995</c:v>
                </c:pt>
                <c:pt idx="949">
                  <c:v>103.34797900492812</c:v>
                </c:pt>
                <c:pt idx="950">
                  <c:v>103.34807185825377</c:v>
                </c:pt>
                <c:pt idx="951">
                  <c:v>103.34816470911699</c:v>
                </c:pt>
                <c:pt idx="952">
                  <c:v>103.34825755751778</c:v>
                </c:pt>
                <c:pt idx="953">
                  <c:v>103.34835040345619</c:v>
                </c:pt>
                <c:pt idx="954">
                  <c:v>103.34844324693226</c:v>
                </c:pt>
                <c:pt idx="955">
                  <c:v>103.34853608794603</c:v>
                </c:pt>
                <c:pt idx="956">
                  <c:v>103.34862892649751</c:v>
                </c:pt>
                <c:pt idx="957">
                  <c:v>103.34872176258676</c:v>
                </c:pt>
                <c:pt idx="958">
                  <c:v>103.34881459621378</c:v>
                </c:pt>
                <c:pt idx="959">
                  <c:v>103.34890742737865</c:v>
                </c:pt>
                <c:pt idx="960">
                  <c:v>103.34900025608138</c:v>
                </c:pt>
                <c:pt idx="961">
                  <c:v>103.349093082322</c:v>
                </c:pt>
                <c:pt idx="962">
                  <c:v>103.34918590610057</c:v>
                </c:pt>
                <c:pt idx="963">
                  <c:v>103.3492787274171</c:v>
                </c:pt>
                <c:pt idx="964">
                  <c:v>103.34937154627163</c:v>
                </c:pt>
                <c:pt idx="965">
                  <c:v>103.34946436266419</c:v>
                </c:pt>
                <c:pt idx="966">
                  <c:v>103.34955717659483</c:v>
                </c:pt>
                <c:pt idx="967">
                  <c:v>103.34964998806358</c:v>
                </c:pt>
                <c:pt idx="968">
                  <c:v>103.34974279707046</c:v>
                </c:pt>
                <c:pt idx="969">
                  <c:v>103.34983560361553</c:v>
                </c:pt>
                <c:pt idx="970">
                  <c:v>103.34992840769881</c:v>
                </c:pt>
                <c:pt idx="971">
                  <c:v>103.35002120932033</c:v>
                </c:pt>
                <c:pt idx="972">
                  <c:v>103.35011400848015</c:v>
                </c:pt>
                <c:pt idx="973">
                  <c:v>103.35020680517826</c:v>
                </c:pt>
                <c:pt idx="974">
                  <c:v>103.35029959941474</c:v>
                </c:pt>
                <c:pt idx="975">
                  <c:v>103.35039239118959</c:v>
                </c:pt>
                <c:pt idx="976">
                  <c:v>103.35048518050287</c:v>
                </c:pt>
                <c:pt idx="977">
                  <c:v>103.35057796735461</c:v>
                </c:pt>
                <c:pt idx="978">
                  <c:v>103.35067075174484</c:v>
                </c:pt>
                <c:pt idx="979">
                  <c:v>103.3507635336736</c:v>
                </c:pt>
                <c:pt idx="980">
                  <c:v>103.35085631314092</c:v>
                </c:pt>
                <c:pt idx="981">
                  <c:v>103.35094909014683</c:v>
                </c:pt>
                <c:pt idx="982">
                  <c:v>103.35104186469137</c:v>
                </c:pt>
                <c:pt idx="983">
                  <c:v>103.35113463677459</c:v>
                </c:pt>
                <c:pt idx="984">
                  <c:v>103.35122740639648</c:v>
                </c:pt>
                <c:pt idx="985">
                  <c:v>103.35132017355711</c:v>
                </c:pt>
                <c:pt idx="986">
                  <c:v>103.35141293825652</c:v>
                </c:pt>
                <c:pt idx="987">
                  <c:v>103.35150570049473</c:v>
                </c:pt>
                <c:pt idx="988">
                  <c:v>103.35159846027177</c:v>
                </c:pt>
                <c:pt idx="989">
                  <c:v>103.3516912175877</c:v>
                </c:pt>
                <c:pt idx="990">
                  <c:v>103.35178397244253</c:v>
                </c:pt>
                <c:pt idx="991">
                  <c:v>103.3518767248363</c:v>
                </c:pt>
                <c:pt idx="992">
                  <c:v>103.35196947476906</c:v>
                </c:pt>
                <c:pt idx="993">
                  <c:v>103.35206222224083</c:v>
                </c:pt>
                <c:pt idx="994">
                  <c:v>103.35215496725165</c:v>
                </c:pt>
                <c:pt idx="995">
                  <c:v>103.35224770980155</c:v>
                </c:pt>
                <c:pt idx="996">
                  <c:v>103.35234044989056</c:v>
                </c:pt>
                <c:pt idx="997">
                  <c:v>103.35243318751874</c:v>
                </c:pt>
                <c:pt idx="998">
                  <c:v>103.35252592268611</c:v>
                </c:pt>
                <c:pt idx="999">
                  <c:v>103.35261865539269</c:v>
                </c:pt>
                <c:pt idx="1000">
                  <c:v>103.35271138563853</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Calculs!$AG$4:$AG$1004</c:f>
              <c:numCache>
                <c:formatCode>0.00</c:formatCode>
                <c:ptCount val="1001"/>
                <c:pt idx="0">
                  <c:v>0</c:v>
                </c:pt>
                <c:pt idx="1">
                  <c:v>-34.204797349152187</c:v>
                </c:pt>
                <c:pt idx="2">
                  <c:v>-34.104898104909672</c:v>
                </c:pt>
                <c:pt idx="3">
                  <c:v>-34.005506876036954</c:v>
                </c:pt>
                <c:pt idx="4">
                  <c:v>-33.906620206824392</c:v>
                </c:pt>
                <c:pt idx="5">
                  <c:v>-33.808234671004641</c:v>
                </c:pt>
                <c:pt idx="6">
                  <c:v>-33.710346871451023</c:v>
                </c:pt>
                <c:pt idx="7">
                  <c:v>-33.61295343987932</c:v>
                </c:pt>
                <c:pt idx="8">
                  <c:v>-33.516051036553264</c:v>
                </c:pt>
                <c:pt idx="9">
                  <c:v>-33.419636349993439</c:v>
                </c:pt>
                <c:pt idx="10">
                  <c:v>-33.323706096689683</c:v>
                </c:pt>
                <c:pt idx="11">
                  <c:v>-33.228473362065529</c:v>
                </c:pt>
                <c:pt idx="12">
                  <c:v>-33.13392917501195</c:v>
                </c:pt>
                <c:pt idx="13">
                  <c:v>-33.039848310790475</c:v>
                </c:pt>
                <c:pt idx="14">
                  <c:v>-32.946227756650501</c:v>
                </c:pt>
                <c:pt idx="15">
                  <c:v>-32.853064524455874</c:v>
                </c:pt>
                <c:pt idx="16">
                  <c:v>-32.760355650442804</c:v>
                </c:pt>
                <c:pt idx="17">
                  <c:v>-32.668098194980466</c:v>
                </c:pt>
                <c:pt idx="18">
                  <c:v>-32.576289242334532</c:v>
                </c:pt>
                <c:pt idx="19">
                  <c:v>-32.48492590043314</c:v>
                </c:pt>
                <c:pt idx="20">
                  <c:v>-32.394005300635868</c:v>
                </c:pt>
                <c:pt idx="21">
                  <c:v>-32.303416323741182</c:v>
                </c:pt>
                <c:pt idx="22">
                  <c:v>-32.213158913504863</c:v>
                </c:pt>
                <c:pt idx="23">
                  <c:v>-32.123341280973108</c:v>
                </c:pt>
                <c:pt idx="24">
                  <c:v>-32.03396057212499</c:v>
                </c:pt>
                <c:pt idx="25">
                  <c:v>-31.945013956168346</c:v>
                </c:pt>
                <c:pt idx="26">
                  <c:v>-31.856498625312206</c:v>
                </c:pt>
                <c:pt idx="27">
                  <c:v>-31.768411794541862</c:v>
                </c:pt>
                <c:pt idx="28">
                  <c:v>-31.680750701396494</c:v>
                </c:pt>
                <c:pt idx="29">
                  <c:v>-31.593512605749247</c:v>
                </c:pt>
                <c:pt idx="30">
                  <c:v>-31.506694789589901</c:v>
                </c:pt>
                <c:pt idx="31">
                  <c:v>-31.420294556810045</c:v>
                </c:pt>
                <c:pt idx="32">
                  <c:v>-31.334309232990485</c:v>
                </c:pt>
                <c:pt idx="33">
                  <c:v>-31.248736165191264</c:v>
                </c:pt>
                <c:pt idx="34">
                  <c:v>-31.163572721743989</c:v>
                </c:pt>
                <c:pt idx="35">
                  <c:v>-31.078816292046469</c:v>
                </c:pt>
                <c:pt idx="36">
                  <c:v>-30.994464286359712</c:v>
                </c:pt>
                <c:pt idx="37">
                  <c:v>-30.910514135607094</c:v>
                </c:pt>
                <c:pt idx="38">
                  <c:v>-30.826963291175982</c:v>
                </c:pt>
                <c:pt idx="39">
                  <c:v>-30.743809224721396</c:v>
                </c:pt>
                <c:pt idx="40">
                  <c:v>-30.661049427971928</c:v>
                </c:pt>
                <c:pt idx="41">
                  <c:v>-30.578681412537861</c:v>
                </c:pt>
                <c:pt idx="42">
                  <c:v>-30.496702709721383</c:v>
                </c:pt>
                <c:pt idx="43">
                  <c:v>-30.415110870328938</c:v>
                </c:pt>
                <c:pt idx="44">
                  <c:v>-30.333903464485665</c:v>
                </c:pt>
                <c:pt idx="45">
                  <c:v>-30.253078081451868</c:v>
                </c:pt>
                <c:pt idx="46">
                  <c:v>-30.172632329441527</c:v>
                </c:pt>
                <c:pt idx="47">
                  <c:v>-30.09256383544286</c:v>
                </c:pt>
                <c:pt idx="48">
                  <c:v>-30.012870245040794</c:v>
                </c:pt>
                <c:pt idx="49">
                  <c:v>-29.933549222241474</c:v>
                </c:pt>
                <c:pt idx="50">
                  <c:v>-29.854598449298596</c:v>
                </c:pt>
                <c:pt idx="51">
                  <c:v>-29.776015626541774</c:v>
                </c:pt>
                <c:pt idx="52">
                  <c:v>-29.697798472206703</c:v>
                </c:pt>
                <c:pt idx="53">
                  <c:v>-29.619944722267192</c:v>
                </c:pt>
                <c:pt idx="54">
                  <c:v>-29.542452130269087</c:v>
                </c:pt>
                <c:pt idx="55">
                  <c:v>-29.465318467165901</c:v>
                </c:pt>
                <c:pt idx="56">
                  <c:v>-29.388541521156395</c:v>
                </c:pt>
                <c:pt idx="57">
                  <c:v>-29.312119097523777</c:v>
                </c:pt>
                <c:pt idx="58">
                  <c:v>-29.236049018476677</c:v>
                </c:pt>
                <c:pt idx="59">
                  <c:v>-29.160329122991985</c:v>
                </c:pt>
                <c:pt idx="60">
                  <c:v>-29.084957266659124</c:v>
                </c:pt>
                <c:pt idx="61">
                  <c:v>-29.009931321526334</c:v>
                </c:pt>
                <c:pt idx="62">
                  <c:v>-28.935249175948343</c:v>
                </c:pt>
                <c:pt idx="63">
                  <c:v>-28.860908734435792</c:v>
                </c:pt>
                <c:pt idx="64">
                  <c:v>-28.786907917506309</c:v>
                </c:pt>
                <c:pt idx="65">
                  <c:v>-28.713244661537129</c:v>
                </c:pt>
                <c:pt idx="66">
                  <c:v>-28.639916918619321</c:v>
                </c:pt>
                <c:pt idx="67">
                  <c:v>-28.566922656413549</c:v>
                </c:pt>
                <c:pt idx="68">
                  <c:v>-28.494259858007421</c:v>
                </c:pt>
                <c:pt idx="69">
                  <c:v>-28.421926521774324</c:v>
                </c:pt>
                <c:pt idx="70">
                  <c:v>-28.349920661233796</c:v>
                </c:pt>
                <c:pt idx="71">
                  <c:v>-28.278240304913314</c:v>
                </c:pt>
                <c:pt idx="72">
                  <c:v>-28.206883496211692</c:v>
                </c:pt>
                <c:pt idx="73">
                  <c:v>-28.135848293263734</c:v>
                </c:pt>
                <c:pt idx="74">
                  <c:v>-28.0651327688065</c:v>
                </c:pt>
                <c:pt idx="75">
                  <c:v>-27.994735010046899</c:v>
                </c:pt>
                <c:pt idx="76">
                  <c:v>-27.924653118530699</c:v>
                </c:pt>
                <c:pt idx="77">
                  <c:v>-27.854885210012867</c:v>
                </c:pt>
                <c:pt idx="78">
                  <c:v>-27.785429414329393</c:v>
                </c:pt>
                <c:pt idx="79">
                  <c:v>-27.716283875270335</c:v>
                </c:pt>
                <c:pt idx="80">
                  <c:v>-27.647446750454304</c:v>
                </c:pt>
                <c:pt idx="81">
                  <c:v>-27.578916211204152</c:v>
                </c:pt>
                <c:pt idx="82">
                  <c:v>-27.510690442424075</c:v>
                </c:pt>
                <c:pt idx="83">
                  <c:v>-27.442767642477939</c:v>
                </c:pt>
                <c:pt idx="84">
                  <c:v>-27.375146023068844</c:v>
                </c:pt>
                <c:pt idx="85">
                  <c:v>-27.307823809120045</c:v>
                </c:pt>
                <c:pt idx="86">
                  <c:v>-27.240799238657011</c:v>
                </c:pt>
                <c:pt idx="87">
                  <c:v>-27.174070562690748</c:v>
                </c:pt>
                <c:pt idx="88">
                  <c:v>-27.107636045102339</c:v>
                </c:pt>
                <c:pt idx="89">
                  <c:v>-27.041493962528705</c:v>
                </c:pt>
                <c:pt idx="90">
                  <c:v>-26.975642604249423</c:v>
                </c:pt>
                <c:pt idx="91">
                  <c:v>-26.910080272074943</c:v>
                </c:pt>
                <c:pt idx="92">
                  <c:v>-26.84480528023569</c:v>
                </c:pt>
                <c:pt idx="93">
                  <c:v>-26.77981595527249</c:v>
                </c:pt>
                <c:pt idx="94">
                  <c:v>-26.715110635928106</c:v>
                </c:pt>
                <c:pt idx="95">
                  <c:v>-26.650687673039762</c:v>
                </c:pt>
                <c:pt idx="96">
                  <c:v>-26.586545429432931</c:v>
                </c:pt>
                <c:pt idx="97">
                  <c:v>-26.522682279816106</c:v>
                </c:pt>
                <c:pt idx="98">
                  <c:v>-26.45909661067666</c:v>
                </c:pt>
                <c:pt idx="99">
                  <c:v>-26.395786820177818</c:v>
                </c:pt>
                <c:pt idx="100">
                  <c:v>-26.332751318056594</c:v>
                </c:pt>
                <c:pt idx="101">
                  <c:v>-26.26998852552288</c:v>
                </c:pt>
                <c:pt idx="102">
                  <c:v>-25.650827453585102</c:v>
                </c:pt>
                <c:pt idx="103">
                  <c:v>-25.05791262006862</c:v>
                </c:pt>
                <c:pt idx="104">
                  <c:v>-24.489780577728524</c:v>
                </c:pt>
                <c:pt idx="105">
                  <c:v>-23.945068835232863</c:v>
                </c:pt>
                <c:pt idx="106">
                  <c:v>-23.422507524651436</c:v>
                </c:pt>
                <c:pt idx="107">
                  <c:v>-22.92091185946272</c:v>
                </c:pt>
                <c:pt idx="108">
                  <c:v>-22.439175297964859</c:v>
                </c:pt>
                <c:pt idx="109">
                  <c:v>-21.976263337146463</c:v>
                </c:pt>
                <c:pt idx="110">
                  <c:v>-21.531207870905426</c:v>
                </c:pt>
                <c:pt idx="111">
                  <c:v>-21.103102054190003</c:v>
                </c:pt>
                <c:pt idx="112">
                  <c:v>-20.691095621337162</c:v>
                </c:pt>
                <c:pt idx="113">
                  <c:v>-20.294390612736468</c:v>
                </c:pt>
                <c:pt idx="114">
                  <c:v>-19.912237469069332</c:v>
                </c:pt>
                <c:pt idx="115">
                  <c:v>-19.543931456862566</c:v>
                </c:pt>
                <c:pt idx="116">
                  <c:v>-19.188809393036649</c:v>
                </c:pt>
                <c:pt idx="117">
                  <c:v>-18.8462466395953</c:v>
                </c:pt>
                <c:pt idx="118">
                  <c:v>-18.515654342655132</c:v>
                </c:pt>
                <c:pt idx="119">
                  <c:v>-18.196476892706777</c:v>
                </c:pt>
                <c:pt idx="120">
                  <c:v>-17.888189585376349</c:v>
                </c:pt>
                <c:pt idx="121">
                  <c:v>-17.590296464059072</c:v>
                </c:pt>
                <c:pt idx="122">
                  <c:v>-17.302328327658145</c:v>
                </c:pt>
                <c:pt idx="123">
                  <c:v>-17.02384088831214</c:v>
                </c:pt>
                <c:pt idx="124">
                  <c:v>-16.754413065457584</c:v>
                </c:pt>
                <c:pt idx="125">
                  <c:v>-16.493645403873103</c:v>
                </c:pt>
                <c:pt idx="126">
                  <c:v>-16.241158604505415</c:v>
                </c:pt>
                <c:pt idx="127">
                  <c:v>-15.99659215790378</c:v>
                </c:pt>
                <c:pt idx="128">
                  <c:v>-15.759603071000864</c:v>
                </c:pt>
                <c:pt idx="129">
                  <c:v>-15.529864678788435</c:v>
                </c:pt>
                <c:pt idx="130">
                  <c:v>-15.307065533155928</c:v>
                </c:pt>
                <c:pt idx="131">
                  <c:v>-15.090908361798125</c:v>
                </c:pt>
                <c:pt idx="132">
                  <c:v>-14.881109090664022</c:v>
                </c:pt>
                <c:pt idx="133">
                  <c:v>-14.677395923918308</c:v>
                </c:pt>
                <c:pt idx="134">
                  <c:v>-14.479508475827078</c:v>
                </c:pt>
                <c:pt idx="135">
                  <c:v>-14.287196949364999</c:v>
                </c:pt>
                <c:pt idx="136">
                  <c:v>-14.100221356676762</c:v>
                </c:pt>
                <c:pt idx="137">
                  <c:v>-13.91835077681575</c:v>
                </c:pt>
                <c:pt idx="138">
                  <c:v>-13.741362646429558</c:v>
                </c:pt>
                <c:pt idx="139">
                  <c:v>-13.569042079269288</c:v>
                </c:pt>
                <c:pt idx="140">
                  <c:v>-13.401181210568371</c:v>
                </c:pt>
                <c:pt idx="141">
                  <c:v>-13.23757856246969</c:v>
                </c:pt>
                <c:pt idx="142">
                  <c:v>-13.078038426777669</c:v>
                </c:pt>
                <c:pt idx="143">
                  <c:v>-12.922370261375958</c:v>
                </c:pt>
                <c:pt idx="144">
                  <c:v>-12.770388096681543</c:v>
                </c:pt>
                <c:pt idx="145">
                  <c:v>-12.621909948503138</c:v>
                </c:pt>
                <c:pt idx="146">
                  <c:v>-12.476757233634931</c:v>
                </c:pt>
                <c:pt idx="147">
                  <c:v>-12.334754184445995</c:v>
                </c:pt>
                <c:pt idx="148">
                  <c:v>-12.19572725861998</c:v>
                </c:pt>
                <c:pt idx="149">
                  <c:v>-12.059504540058338</c:v>
                </c:pt>
                <c:pt idx="150">
                  <c:v>-11.925915126781899</c:v>
                </c:pt>
                <c:pt idx="151">
                  <c:v>-11.794788501449089</c:v>
                </c:pt>
                <c:pt idx="152">
                  <c:v>-11.665953879853079</c:v>
                </c:pt>
                <c:pt idx="153">
                  <c:v>-11.539239532463906</c:v>
                </c:pt>
                <c:pt idx="154">
                  <c:v>-11.414472073743594</c:v>
                </c:pt>
                <c:pt idx="155">
                  <c:v>-11.291475713583591</c:v>
                </c:pt>
                <c:pt idx="156">
                  <c:v>-11.170071464793631</c:v>
                </c:pt>
                <c:pt idx="157">
                  <c:v>-11.050076300112853</c:v>
                </c:pt>
                <c:pt idx="158">
                  <c:v>-10.931302251720702</c:v>
                </c:pt>
                <c:pt idx="159">
                  <c:v>-10.813555445704168</c:v>
                </c:pt>
                <c:pt idx="160">
                  <c:v>-10.696635063399375</c:v>
                </c:pt>
                <c:pt idx="161">
                  <c:v>-10.580332220985456</c:v>
                </c:pt>
                <c:pt idx="162">
                  <c:v>-10.464428758189296</c:v>
                </c:pt>
                <c:pt idx="163">
                  <c:v>-10.348695926493161</c:v>
                </c:pt>
                <c:pt idx="164">
                  <c:v>-10.232892966867153</c:v>
                </c:pt>
                <c:pt idx="165">
                  <c:v>-10.116765566835202</c:v>
                </c:pt>
                <c:pt idx="166">
                  <c:v>-10.000044186707429</c:v>
                </c:pt>
                <c:pt idx="167">
                  <c:v>-9.8824422451810587</c:v>
                </c:pt>
                <c:pt idx="168">
                  <c:v>-9.7636541553693448</c:v>
                </c:pt>
                <c:pt idx="169">
                  <c:v>-9.6433532038490188</c:v>
                </c:pt>
                <c:pt idx="170">
                  <c:v>-9.5211892677643579</c:v>
                </c:pt>
                <c:pt idx="171">
                  <c:v>-9.3967863687004112</c:v>
                </c:pt>
                <c:pt idx="172">
                  <c:v>-9.2697400673365031</c:v>
                </c:pt>
                <c:pt idx="173">
                  <c:v>-9.1396147103122676</c:v>
                </c:pt>
                <c:pt idx="174">
                  <c:v>-9.0059405509042527</c:v>
                </c:pt>
                <c:pt idx="175">
                  <c:v>-8.8682107787823448</c:v>
                </c:pt>
                <c:pt idx="176">
                  <c:v>-8.7258785122086522</c:v>
                </c:pt>
                <c:pt idx="177">
                  <c:v>-8.5783538296330093</c:v>
                </c:pt>
                <c:pt idx="178">
                  <c:v>-8.4250009479546968</c:v>
                </c:pt>
                <c:pt idx="179">
                  <c:v>-8.2651356930913416</c:v>
                </c:pt>
                <c:pt idx="180">
                  <c:v>-8.0980234562756248</c:v>
                </c:pt>
                <c:pt idx="181">
                  <c:v>-7.9228778878964397</c:v>
                </c:pt>
                <c:pt idx="182">
                  <c:v>-7.7388606505138267</c:v>
                </c:pt>
                <c:pt idx="183">
                  <c:v>-7.5450826338833847</c:v>
                </c:pt>
                <c:pt idx="184">
                  <c:v>-7.3406071259787851</c:v>
                </c:pt>
                <c:pt idx="185">
                  <c:v>-7.1244555313944655</c:v>
                </c:pt>
                <c:pt idx="186">
                  <c:v>-6.8956163250981639</c:v>
                </c:pt>
                <c:pt idx="187">
                  <c:v>-6.6530580135991935</c:v>
                </c:pt>
                <c:pt idx="188">
                  <c:v>-6.3957469294963465</c:v>
                </c:pt>
                <c:pt idx="189">
                  <c:v>-6.1226706841652758</c:v>
                </c:pt>
                <c:pt idx="190">
                  <c:v>-5.8328680144945952</c:v>
                </c:pt>
                <c:pt idx="191">
                  <c:v>-5.5254655439978864</c:v>
                </c:pt>
                <c:pt idx="192">
                  <c:v>-5.1997215944170749</c:v>
                </c:pt>
                <c:pt idx="193">
                  <c:v>-4.8550765939372926</c:v>
                </c:pt>
                <c:pt idx="194">
                  <c:v>-4.4912088122256151</c:v>
                </c:pt>
                <c:pt idx="195">
                  <c:v>-4.1080931244568974</c:v>
                </c:pt>
                <c:pt idx="196">
                  <c:v>-3.7060593332492688</c:v>
                </c:pt>
                <c:pt idx="197">
                  <c:v>-3.2858453956118834</c:v>
                </c:pt>
                <c:pt idx="198">
                  <c:v>-2.848639923080603</c:v>
                </c:pt>
                <c:pt idx="199">
                  <c:v>-2.3961078170995549</c:v>
                </c:pt>
                <c:pt idx="200">
                  <c:v>-1.9303931504766545</c:v>
                </c:pt>
                <c:pt idx="201">
                  <c:v>-1.4540946274682776</c:v>
                </c:pt>
                <c:pt idx="202">
                  <c:v>-0.97021121197414129</c:v>
                </c:pt>
                <c:pt idx="203">
                  <c:v>-0.48205863449341113</c:v>
                </c:pt>
                <c:pt idx="204">
                  <c:v>6.8389545963058462E-3</c:v>
                </c:pt>
                <c:pt idx="205">
                  <c:v>0.49287455254124368</c:v>
                </c:pt>
                <c:pt idx="206">
                  <c:v>0.97249096871665608</c:v>
                </c:pt>
                <c:pt idx="207">
                  <c:v>1.4423093945358887</c:v>
                </c:pt>
                <c:pt idx="208">
                  <c:v>1.8992432881449639</c:v>
                </c:pt>
                <c:pt idx="209">
                  <c:v>2.3405891165951171</c:v>
                </c:pt>
                <c:pt idx="210">
                  <c:v>2.7640886889035632</c:v>
                </c:pt>
                <c:pt idx="211">
                  <c:v>3.167961396410012</c:v>
                </c:pt>
                <c:pt idx="212">
                  <c:v>3.5509079884944978</c:v>
                </c:pt>
                <c:pt idx="213">
                  <c:v>3.9120900533328768</c:v>
                </c:pt>
                <c:pt idx="214">
                  <c:v>4.2510908969942047</c:v>
                </c:pt>
                <c:pt idx="215">
                  <c:v>4.5678640208100392</c:v>
                </c:pt>
                <c:pt idx="216">
                  <c:v>4.8626750703915524</c:v>
                </c:pt>
                <c:pt idx="217">
                  <c:v>5.1360422446687259</c:v>
                </c:pt>
                <c:pt idx="218">
                  <c:v>5.3886789918631592</c:v>
                </c:pt>
                <c:pt idx="219">
                  <c:v>5.621441614553536</c:v>
                </c:pt>
                <c:pt idx="220">
                  <c:v>5.8352833175621122</c:v>
                </c:pt>
                <c:pt idx="221">
                  <c:v>6.0312153463388434</c:v>
                </c:pt>
                <c:pt idx="222">
                  <c:v>6.2102752067500244</c:v>
                </c:pt>
                <c:pt idx="223">
                  <c:v>6.3735015168459803</c:v>
                </c:pt>
                <c:pt idx="224">
                  <c:v>6.5219147828359159</c:v>
                </c:pt>
                <c:pt idx="225">
                  <c:v>6.6565032729363516</c:v>
                </c:pt>
                <c:pt idx="226">
                  <c:v>6.7782131429818513</c:v>
                </c:pt>
                <c:pt idx="227">
                  <c:v>6.8879420116377696</c:v>
                </c:pt>
                <c:pt idx="228">
                  <c:v>6.9865352633562816</c:v>
                </c:pt>
                <c:pt idx="229">
                  <c:v>7.0747844540449139</c:v>
                </c:pt>
                <c:pt idx="230">
                  <c:v>7.1534272944389281</c:v>
                </c:pt>
                <c:pt idx="231">
                  <c:v>7.2231487811505319</c:v>
                </c:pt>
                <c:pt idx="232">
                  <c:v>7.2845831308058671</c:v>
                </c:pt>
                <c:pt idx="233">
                  <c:v>7.3383162466325196</c:v>
                </c:pt>
                <c:pt idx="234">
                  <c:v>7.3848885090273546</c:v>
                </c:pt>
                <c:pt idx="235">
                  <c:v>7.4247977326889822</c:v>
                </c:pt>
                <c:pt idx="236">
                  <c:v>7.458502174017049</c:v>
                </c:pt>
                <c:pt idx="237">
                  <c:v>7.4864235050362593</c:v>
                </c:pt>
                <c:pt idx="238">
                  <c:v>7.5089496954808066</c:v>
                </c:pt>
                <c:pt idx="239">
                  <c:v>7.5264377641634637</c:v>
                </c:pt>
                <c:pt idx="240">
                  <c:v>7.5392163754946475</c:v>
                </c:pt>
                <c:pt idx="241">
                  <c:v>7.5475882679866935</c:v>
                </c:pt>
                <c:pt idx="242">
                  <c:v>7.5518325095925523</c:v>
                </c:pt>
                <c:pt idx="243">
                  <c:v>7.5522065804525802</c:v>
                </c:pt>
                <c:pt idx="244">
                  <c:v>7.5489482875951346</c:v>
                </c:pt>
                <c:pt idx="245">
                  <c:v>7.5422775187825142</c:v>
                </c:pt>
                <c:pt idx="246">
                  <c:v>7.5323978443490365</c:v>
                </c:pt>
                <c:pt idx="247">
                  <c:v>7.5194979768032564</c:v>
                </c:pt>
                <c:pt idx="248">
                  <c:v>7.5037530983625214</c:v>
                </c:pt>
                <c:pt idx="249">
                  <c:v>7.4853260666085895</c:v>
                </c:pt>
                <c:pt idx="250">
                  <c:v>7.4643685082141769</c:v>
                </c:pt>
                <c:pt idx="251">
                  <c:v>7.4410218102786896</c:v>
                </c:pt>
                <c:pt idx="252">
                  <c:v>7.4154180182918381</c:v>
                </c:pt>
                <c:pt idx="253">
                  <c:v>7.387680649163233</c:v>
                </c:pt>
                <c:pt idx="254">
                  <c:v>7.3579254271484515</c:v>
                </c:pt>
                <c:pt idx="255">
                  <c:v>7.3262609498914566</c:v>
                </c:pt>
                <c:pt idx="256">
                  <c:v>7.2927892912063816</c:v>
                </c:pt>
                <c:pt idx="257">
                  <c:v>7.2576065466489457</c:v>
                </c:pt>
                <c:pt idx="258">
                  <c:v>7.2208033273867889</c:v>
                </c:pt>
                <c:pt idx="259">
                  <c:v>7.1824652073718118</c:v>
                </c:pt>
                <c:pt idx="260">
                  <c:v>7.1426731283487594</c:v>
                </c:pt>
                <c:pt idx="261">
                  <c:v>7.1015037668021286</c:v>
                </c:pt>
                <c:pt idx="262">
                  <c:v>7.0590298665479745</c:v>
                </c:pt>
                <c:pt idx="263">
                  <c:v>7.0153205403162833</c:v>
                </c:pt>
                <c:pt idx="264">
                  <c:v>6.9704415433415265</c:v>
                </c:pt>
                <c:pt idx="265">
                  <c:v>6.9244555216817538</c:v>
                </c:pt>
                <c:pt idx="266">
                  <c:v>6.8774222377176297</c:v>
                </c:pt>
                <c:pt idx="267">
                  <c:v>6.8293987750399641</c:v>
                </c:pt>
                <c:pt idx="268">
                  <c:v>6.78043972471548</c:v>
                </c:pt>
                <c:pt idx="269">
                  <c:v>6.7305973547232014</c:v>
                </c:pt>
                <c:pt idx="270">
                  <c:v>6.6799217641766244</c:v>
                </c:pt>
                <c:pt idx="271">
                  <c:v>6.6284610237869783</c:v>
                </c:pt>
                <c:pt idx="272">
                  <c:v>6.5762613038796269</c:v>
                </c:pt>
                <c:pt idx="273">
                  <c:v>6.5233669911465046</c:v>
                </c:pt>
                <c:pt idx="274">
                  <c:v>6.469820795201656</c:v>
                </c:pt>
                <c:pt idx="275">
                  <c:v>6.4156638459027446</c:v>
                </c:pt>
                <c:pt idx="276">
                  <c:v>6.3609357823077293</c:v>
                </c:pt>
                <c:pt idx="277">
                  <c:v>6.3056748340517172</c:v>
                </c:pt>
                <c:pt idx="278">
                  <c:v>6.2499178958532591</c:v>
                </c:pt>
                <c:pt idx="279">
                  <c:v>6.1937005957913023</c:v>
                </c:pt>
                <c:pt idx="280">
                  <c:v>6.1370573579325747</c:v>
                </c:pt>
                <c:pt idx="281">
                  <c:v>6.0800214598340911</c:v>
                </c:pt>
                <c:pt idx="282">
                  <c:v>6.0226250853956538</c:v>
                </c:pt>
                <c:pt idx="283">
                  <c:v>5.9648993734924307</c:v>
                </c:pt>
                <c:pt idx="284">
                  <c:v>5.9068744627772691</c:v>
                </c:pt>
                <c:pt idx="285">
                  <c:v>5.8485795330058821</c:v>
                </c:pt>
                <c:pt idx="286">
                  <c:v>5.7900428432051303</c:v>
                </c:pt>
                <c:pt idx="287">
                  <c:v>5.7312917669748984</c:v>
                </c:pt>
                <c:pt idx="288">
                  <c:v>5.672352825187069</c:v>
                </c:pt>
                <c:pt idx="289">
                  <c:v>5.6132517163208648</c:v>
                </c:pt>
                <c:pt idx="290">
                  <c:v>5.5540133446517386</c:v>
                </c:pt>
                <c:pt idx="291">
                  <c:v>5.4946618464910193</c:v>
                </c:pt>
                <c:pt idx="292">
                  <c:v>5.4352206146555497</c:v>
                </c:pt>
                <c:pt idx="293">
                  <c:v>5.375712321330024</c:v>
                </c:pt>
                <c:pt idx="294">
                  <c:v>5.3161589394699247</c:v>
                </c:pt>
                <c:pt idx="295">
                  <c:v>5.256581762879474</c:v>
                </c:pt>
                <c:pt idx="296">
                  <c:v>5.1970014250866754</c:v>
                </c:pt>
                <c:pt idx="297">
                  <c:v>5.1374379171264373</c:v>
                </c:pt>
                <c:pt idx="298">
                  <c:v>5.0779106043325877</c:v>
                </c:pt>
                <c:pt idx="299">
                  <c:v>5.0184382422303901</c:v>
                </c:pt>
                <c:pt idx="300">
                  <c:v>4.9590389916127258</c:v>
                </c:pt>
                <c:pt idx="301">
                  <c:v>4.8997304328755584</c:v>
                </c:pt>
                <c:pt idx="302">
                  <c:v>4.8405295796811769</c:v>
                </c:pt>
                <c:pt idx="303">
                  <c:v>4.7814528920115444</c:v>
                </c:pt>
                <c:pt idx="304">
                  <c:v>4.7225162886681442</c:v>
                </c:pt>
                <c:pt idx="305">
                  <c:v>4.6637351592694909</c:v>
                </c:pt>
                <c:pt idx="306">
                  <c:v>4.605124375792693</c:v>
                </c:pt>
                <c:pt idx="307">
                  <c:v>4.546698303701028</c:v>
                </c:pt>
                <c:pt idx="308">
                  <c:v>4.4884708126954411</c:v>
                </c:pt>
                <c:pt idx="309">
                  <c:v>4.4304552871243272</c:v>
                </c:pt>
                <c:pt idx="310">
                  <c:v>4.372664636082507</c:v>
                </c:pt>
                <c:pt idx="311">
                  <c:v>4.3151113032273836</c:v>
                </c:pt>
                <c:pt idx="312">
                  <c:v>4.2578072763373047</c:v>
                </c:pt>
                <c:pt idx="313">
                  <c:v>4.200764096634872</c:v>
                </c:pt>
                <c:pt idx="314">
                  <c:v>4.1439928678953848</c:v>
                </c:pt>
                <c:pt idx="315">
                  <c:v>4.0875042653586284</c:v>
                </c:pt>
                <c:pt idx="316">
                  <c:v>4.0313085444603267</c:v>
                </c:pt>
                <c:pt idx="317">
                  <c:v>3.9754155493976855</c:v>
                </c:pt>
                <c:pt idx="318">
                  <c:v>3.9198347215419806</c:v>
                </c:pt>
                <c:pt idx="319">
                  <c:v>3.8645751077096957</c:v>
                </c:pt>
                <c:pt idx="320">
                  <c:v>3.8096453683022702</c:v>
                </c:pt>
                <c:pt idx="321">
                  <c:v>3.7550537853235051</c:v>
                </c:pt>
                <c:pt idx="322">
                  <c:v>3.7008082702824021</c:v>
                </c:pt>
                <c:pt idx="323">
                  <c:v>3.6469163719883886</c:v>
                </c:pt>
                <c:pt idx="324">
                  <c:v>3.5933852842448042</c:v>
                </c:pt>
                <c:pt idx="325">
                  <c:v>3.540221853445976</c:v>
                </c:pt>
                <c:pt idx="326">
                  <c:v>3.4874325860821545</c:v>
                </c:pt>
                <c:pt idx="327">
                  <c:v>3.4350236561562451</c:v>
                </c:pt>
                <c:pt idx="328">
                  <c:v>3.3830009125154366</c:v>
                </c:pt>
                <c:pt idx="329">
                  <c:v>3.3313698861004593</c:v>
                </c:pt>
                <c:pt idx="330">
                  <c:v>3.2801357971146059</c:v>
                </c:pt>
                <c:pt idx="331">
                  <c:v>3.2293035621143282</c:v>
                </c:pt>
                <c:pt idx="332">
                  <c:v>3.1788778010228116</c:v>
                </c:pt>
                <c:pt idx="333">
                  <c:v>3.1288628440675268</c:v>
                </c:pt>
                <c:pt idx="334">
                  <c:v>3.0792627386425995</c:v>
                </c:pt>
                <c:pt idx="335">
                  <c:v>3.0300812560964658</c:v>
                </c:pt>
                <c:pt idx="336">
                  <c:v>2.981321898445068</c:v>
                </c:pt>
                <c:pt idx="337">
                  <c:v>2.9329879050107932</c:v>
                </c:pt>
                <c:pt idx="338">
                  <c:v>2.8850822589868876</c:v>
                </c:pt>
                <c:pt idx="339">
                  <c:v>2.8376076939273194</c:v>
                </c:pt>
                <c:pt idx="340">
                  <c:v>2.7905667001616354</c:v>
                </c:pt>
                <c:pt idx="341">
                  <c:v>2.743961531134361</c:v>
                </c:pt>
                <c:pt idx="342">
                  <c:v>2.6977942096684933</c:v>
                </c:pt>
                <c:pt idx="343">
                  <c:v>2.652066534152457</c:v>
                </c:pt>
                <c:pt idx="344">
                  <c:v>2.6067800846498681</c:v>
                </c:pt>
                <c:pt idx="345">
                  <c:v>2.5619362289315246</c:v>
                </c:pt>
                <c:pt idx="346">
                  <c:v>2.5175361284288167</c:v>
                </c:pt>
                <c:pt idx="347">
                  <c:v>2.4735807441079709</c:v>
                </c:pt>
                <c:pt idx="348">
                  <c:v>2.4300708422643478</c:v>
                </c:pt>
                <c:pt idx="349">
                  <c:v>2.3870070002361627</c:v>
                </c:pt>
                <c:pt idx="350">
                  <c:v>2.3443896120369017</c:v>
                </c:pt>
                <c:pt idx="351">
                  <c:v>2.3022188939058497</c:v>
                </c:pt>
                <c:pt idx="352">
                  <c:v>2.2604948897760693</c:v>
                </c:pt>
                <c:pt idx="353">
                  <c:v>2.219217476659205</c:v>
                </c:pt>
                <c:pt idx="354">
                  <c:v>2.1783863699467299</c:v>
                </c:pt>
                <c:pt idx="355">
                  <c:v>2.1380011286269127</c:v>
                </c:pt>
                <c:pt idx="356">
                  <c:v>2.0980611604172461</c:v>
                </c:pt>
                <c:pt idx="357">
                  <c:v>2.0585657268118362</c:v>
                </c:pt>
                <c:pt idx="358">
                  <c:v>2.019513948043441</c:v>
                </c:pt>
                <c:pt idx="359">
                  <c:v>1.9809048079598206</c:v>
                </c:pt>
                <c:pt idx="360">
                  <c:v>1.9427371588142517</c:v>
                </c:pt>
                <c:pt idx="361">
                  <c:v>1.9050097259699017</c:v>
                </c:pt>
                <c:pt idx="362">
                  <c:v>1.8677211125180806</c:v>
                </c:pt>
                <c:pt idx="363">
                  <c:v>1.8308698038101507</c:v>
                </c:pt>
                <c:pt idx="364">
                  <c:v>1.7944541719032481</c:v>
                </c:pt>
                <c:pt idx="365">
                  <c:v>1.7584724799197087</c:v>
                </c:pt>
                <c:pt idx="366">
                  <c:v>1.7229228863204398</c:v>
                </c:pt>
                <c:pt idx="367">
                  <c:v>1.6878034490923142</c:v>
                </c:pt>
                <c:pt idx="368">
                  <c:v>1.6531121298498395</c:v>
                </c:pt>
                <c:pt idx="369">
                  <c:v>1.6188467978513543</c:v>
                </c:pt>
                <c:pt idx="370">
                  <c:v>1.5850052339301275</c:v>
                </c:pt>
                <c:pt idx="371">
                  <c:v>1.5515851343406659</c:v>
                </c:pt>
                <c:pt idx="372">
                  <c:v>1.518584114520749</c:v>
                </c:pt>
                <c:pt idx="373">
                  <c:v>1.4859997127695355</c:v>
                </c:pt>
                <c:pt idx="374">
                  <c:v>1.4538293938424189</c:v>
                </c:pt>
                <c:pt idx="375">
                  <c:v>1.4220705524631221</c:v>
                </c:pt>
                <c:pt idx="376">
                  <c:v>1.3907205167535981</c:v>
                </c:pt>
                <c:pt idx="377">
                  <c:v>1.3597765515825291</c:v>
                </c:pt>
                <c:pt idx="378">
                  <c:v>1.3292358618329665</c:v>
                </c:pt>
                <c:pt idx="379">
                  <c:v>1.2990955955899697</c:v>
                </c:pt>
                <c:pt idx="380">
                  <c:v>1.269352847248939</c:v>
                </c:pt>
                <c:pt idx="381">
                  <c:v>1.2400046605454662</c:v>
                </c:pt>
                <c:pt idx="382">
                  <c:v>1.2110480315075858</c:v>
                </c:pt>
                <c:pt idx="383">
                  <c:v>1.1824799113311908</c:v>
                </c:pt>
                <c:pt idx="384">
                  <c:v>1.1542972091796404</c:v>
                </c:pt>
                <c:pt idx="385">
                  <c:v>1.1264967949083999</c:v>
                </c:pt>
                <c:pt idx="386">
                  <c:v>1.0990755017156477</c:v>
                </c:pt>
                <c:pt idx="387">
                  <c:v>1.072030128719895</c:v>
                </c:pt>
                <c:pt idx="388">
                  <c:v>1.0453574434655462</c:v>
                </c:pt>
                <c:pt idx="389">
                  <c:v>1.0190541843574845</c:v>
                </c:pt>
                <c:pt idx="390">
                  <c:v>0.99311706302560054</c:v>
                </c:pt>
                <c:pt idx="391">
                  <c:v>0.96754276662043814</c:v>
                </c:pt>
                <c:pt idx="392">
                  <c:v>0.94232796004093267</c:v>
                </c:pt>
                <c:pt idx="393">
                  <c:v>0.94230314056698994</c:v>
                </c:pt>
                <c:pt idx="394">
                  <c:v>0.94227832144338741</c:v>
                </c:pt>
                <c:pt idx="395">
                  <c:v>0.94225350267012864</c:v>
                </c:pt>
                <c:pt idx="396">
                  <c:v>0.94222868424719408</c:v>
                </c:pt>
                <c:pt idx="397">
                  <c:v>0.94220386617458551</c:v>
                </c:pt>
                <c:pt idx="398">
                  <c:v>0.94217904845230827</c:v>
                </c:pt>
                <c:pt idx="399">
                  <c:v>0.94215423108035168</c:v>
                </c:pt>
                <c:pt idx="400">
                  <c:v>0.9421294140587122</c:v>
                </c:pt>
                <c:pt idx="401">
                  <c:v>0.94210459738738983</c:v>
                </c:pt>
                <c:pt idx="402">
                  <c:v>0.94207978106637924</c:v>
                </c:pt>
                <c:pt idx="403">
                  <c:v>0.94205496509568043</c:v>
                </c:pt>
                <c:pt idx="404">
                  <c:v>0.94203014947528274</c:v>
                </c:pt>
                <c:pt idx="405">
                  <c:v>0.9420053342051915</c:v>
                </c:pt>
                <c:pt idx="406">
                  <c:v>0.94198051928539606</c:v>
                </c:pt>
                <c:pt idx="407">
                  <c:v>0.94195570471590173</c:v>
                </c:pt>
                <c:pt idx="408">
                  <c:v>0.94193089049669254</c:v>
                </c:pt>
                <c:pt idx="409">
                  <c:v>0.94190607662778092</c:v>
                </c:pt>
                <c:pt idx="410">
                  <c:v>0.94188126310915266</c:v>
                </c:pt>
                <c:pt idx="411">
                  <c:v>0.9418564499408042</c:v>
                </c:pt>
                <c:pt idx="412">
                  <c:v>0.94183163712273554</c:v>
                </c:pt>
                <c:pt idx="413">
                  <c:v>0.94180682465494492</c:v>
                </c:pt>
                <c:pt idx="414">
                  <c:v>0.94178201253742522</c:v>
                </c:pt>
                <c:pt idx="415">
                  <c:v>0.94175720077017822</c:v>
                </c:pt>
                <c:pt idx="416">
                  <c:v>0.94173238935319326</c:v>
                </c:pt>
                <c:pt idx="417">
                  <c:v>0.94170757828647211</c:v>
                </c:pt>
                <c:pt idx="418">
                  <c:v>0.94168276757002012</c:v>
                </c:pt>
                <c:pt idx="419">
                  <c:v>0.9416579572038124</c:v>
                </c:pt>
                <c:pt idx="420">
                  <c:v>0.94163314718786673</c:v>
                </c:pt>
                <c:pt idx="421">
                  <c:v>0.94160833752216888</c:v>
                </c:pt>
                <c:pt idx="422">
                  <c:v>0.94158352820671354</c:v>
                </c:pt>
                <c:pt idx="423">
                  <c:v>0.94155871924150603</c:v>
                </c:pt>
                <c:pt idx="424">
                  <c:v>0.94153391062653391</c:v>
                </c:pt>
                <c:pt idx="425">
                  <c:v>0.94150910236180074</c:v>
                </c:pt>
                <c:pt idx="426">
                  <c:v>0.94148429444729942</c:v>
                </c:pt>
                <c:pt idx="427">
                  <c:v>0.94145948688302816</c:v>
                </c:pt>
                <c:pt idx="428">
                  <c:v>0.94143467966898875</c:v>
                </c:pt>
                <c:pt idx="429">
                  <c:v>0.94140987280516875</c:v>
                </c:pt>
                <c:pt idx="430">
                  <c:v>0.94138506629156815</c:v>
                </c:pt>
                <c:pt idx="431">
                  <c:v>0.94136026012818341</c:v>
                </c:pt>
                <c:pt idx="432">
                  <c:v>0.94133545431501808</c:v>
                </c:pt>
                <c:pt idx="433">
                  <c:v>0.9413106488520615</c:v>
                </c:pt>
                <c:pt idx="434">
                  <c:v>0.9412858437393119</c:v>
                </c:pt>
                <c:pt idx="435">
                  <c:v>0.94126103897676217</c:v>
                </c:pt>
                <c:pt idx="436">
                  <c:v>0.94123623456441585</c:v>
                </c:pt>
                <c:pt idx="437">
                  <c:v>0.94121143050226408</c:v>
                </c:pt>
                <c:pt idx="438">
                  <c:v>0.9411866267903104</c:v>
                </c:pt>
                <c:pt idx="439">
                  <c:v>0.94116182342854415</c:v>
                </c:pt>
                <c:pt idx="440">
                  <c:v>0.94113702041696357</c:v>
                </c:pt>
                <c:pt idx="441">
                  <c:v>0.94111221775557041</c:v>
                </c:pt>
                <c:pt idx="442">
                  <c:v>0.94108741544435759</c:v>
                </c:pt>
                <c:pt idx="443">
                  <c:v>0.94106261348331799</c:v>
                </c:pt>
                <c:pt idx="444">
                  <c:v>0.94103781187245872</c:v>
                </c:pt>
                <c:pt idx="445">
                  <c:v>0.94101301061176734</c:v>
                </c:pt>
                <c:pt idx="446">
                  <c:v>0.94098820970124386</c:v>
                </c:pt>
                <c:pt idx="447">
                  <c:v>0.94096340914088117</c:v>
                </c:pt>
                <c:pt idx="448">
                  <c:v>0.94093860893068104</c:v>
                </c:pt>
                <c:pt idx="449">
                  <c:v>0.94091380907064526</c:v>
                </c:pt>
                <c:pt idx="450">
                  <c:v>0.94088900956075605</c:v>
                </c:pt>
                <c:pt idx="451">
                  <c:v>0.94086421040102231</c:v>
                </c:pt>
                <c:pt idx="452">
                  <c:v>0.94083941159143514</c:v>
                </c:pt>
                <c:pt idx="453">
                  <c:v>0.940814613131991</c:v>
                </c:pt>
                <c:pt idx="454">
                  <c:v>0.94078981502268455</c:v>
                </c:pt>
                <c:pt idx="455">
                  <c:v>0.94076501726352113</c:v>
                </c:pt>
                <c:pt idx="456">
                  <c:v>0.94074021985449185</c:v>
                </c:pt>
                <c:pt idx="457">
                  <c:v>0.94071542279559317</c:v>
                </c:pt>
                <c:pt idx="458">
                  <c:v>0.94069062608682152</c:v>
                </c:pt>
                <c:pt idx="459">
                  <c:v>0.94066582972817336</c:v>
                </c:pt>
                <c:pt idx="460">
                  <c:v>0.94064103371965224</c:v>
                </c:pt>
                <c:pt idx="461">
                  <c:v>0.9406162380612404</c:v>
                </c:pt>
                <c:pt idx="462">
                  <c:v>0.94059144275295026</c:v>
                </c:pt>
                <c:pt idx="463">
                  <c:v>0.94056664779476762</c:v>
                </c:pt>
                <c:pt idx="464">
                  <c:v>0.94054185318669603</c:v>
                </c:pt>
                <c:pt idx="465">
                  <c:v>0.94051705892872661</c:v>
                </c:pt>
                <c:pt idx="466">
                  <c:v>0.94049226502086114</c:v>
                </c:pt>
                <c:pt idx="467">
                  <c:v>0.94046747146309251</c:v>
                </c:pt>
                <c:pt idx="468">
                  <c:v>0.94044267825541894</c:v>
                </c:pt>
                <c:pt idx="469">
                  <c:v>0.94041788539783688</c:v>
                </c:pt>
                <c:pt idx="470">
                  <c:v>0.94039309289034634</c:v>
                </c:pt>
                <c:pt idx="471">
                  <c:v>0.9403683007329402</c:v>
                </c:pt>
                <c:pt idx="472">
                  <c:v>0.94034350892561314</c:v>
                </c:pt>
                <c:pt idx="473">
                  <c:v>0.94031871746836515</c:v>
                </c:pt>
                <c:pt idx="474">
                  <c:v>0.94029392636119447</c:v>
                </c:pt>
                <c:pt idx="475">
                  <c:v>0.94026913560409575</c:v>
                </c:pt>
                <c:pt idx="476">
                  <c:v>0.94024434519706368</c:v>
                </c:pt>
                <c:pt idx="477">
                  <c:v>0.94021955514009825</c:v>
                </c:pt>
                <c:pt idx="478">
                  <c:v>0.94019476543319058</c:v>
                </c:pt>
                <c:pt idx="479">
                  <c:v>0.94016997607635133</c:v>
                </c:pt>
                <c:pt idx="480">
                  <c:v>0.94014518706955741</c:v>
                </c:pt>
                <c:pt idx="481">
                  <c:v>0.94012039841282302</c:v>
                </c:pt>
                <c:pt idx="482">
                  <c:v>0.94009561010613396</c:v>
                </c:pt>
                <c:pt idx="483">
                  <c:v>0.94007082214949023</c:v>
                </c:pt>
                <c:pt idx="484">
                  <c:v>0.94004603454289359</c:v>
                </c:pt>
                <c:pt idx="485">
                  <c:v>0.9400212472863263</c:v>
                </c:pt>
                <c:pt idx="486">
                  <c:v>0.93999646037980256</c:v>
                </c:pt>
                <c:pt idx="487">
                  <c:v>0.93997167382330993</c:v>
                </c:pt>
                <c:pt idx="488">
                  <c:v>0.93994688761684486</c:v>
                </c:pt>
                <c:pt idx="489">
                  <c:v>0.93992210176041091</c:v>
                </c:pt>
                <c:pt idx="490">
                  <c:v>0.93989731625398854</c:v>
                </c:pt>
                <c:pt idx="491">
                  <c:v>0.93987253109759727</c:v>
                </c:pt>
                <c:pt idx="492">
                  <c:v>0.93984774629121048</c:v>
                </c:pt>
                <c:pt idx="493">
                  <c:v>0.9398229618348477</c:v>
                </c:pt>
                <c:pt idx="494">
                  <c:v>0.93979817772848762</c:v>
                </c:pt>
                <c:pt idx="495">
                  <c:v>0.93977339397213377</c:v>
                </c:pt>
                <c:pt idx="496">
                  <c:v>0.93974861056578263</c:v>
                </c:pt>
                <c:pt idx="497">
                  <c:v>0.93972382750943062</c:v>
                </c:pt>
                <c:pt idx="498">
                  <c:v>0.93969904480307953</c:v>
                </c:pt>
                <c:pt idx="499">
                  <c:v>0.9396742624467187</c:v>
                </c:pt>
                <c:pt idx="500">
                  <c:v>0.93964948044034813</c:v>
                </c:pt>
                <c:pt idx="501">
                  <c:v>0.93962469878396604</c:v>
                </c:pt>
                <c:pt idx="502">
                  <c:v>0.93959991747755822</c:v>
                </c:pt>
                <c:pt idx="503">
                  <c:v>0.93957513652113711</c:v>
                </c:pt>
                <c:pt idx="504">
                  <c:v>0.93955035591469205</c:v>
                </c:pt>
                <c:pt idx="505">
                  <c:v>0.93952557565821948</c:v>
                </c:pt>
                <c:pt idx="506">
                  <c:v>0.93950079575171408</c:v>
                </c:pt>
                <c:pt idx="507">
                  <c:v>0.93947601619518117</c:v>
                </c:pt>
                <c:pt idx="508">
                  <c:v>0.93945123698860833</c:v>
                </c:pt>
                <c:pt idx="509">
                  <c:v>0.93942645813199555</c:v>
                </c:pt>
                <c:pt idx="510">
                  <c:v>0.93940167962533927</c:v>
                </c:pt>
                <c:pt idx="511">
                  <c:v>0.93937690146863595</c:v>
                </c:pt>
                <c:pt idx="512">
                  <c:v>0.93935212366188203</c:v>
                </c:pt>
                <c:pt idx="513">
                  <c:v>0.93932734620506864</c:v>
                </c:pt>
                <c:pt idx="514">
                  <c:v>0.93930256909820464</c:v>
                </c:pt>
                <c:pt idx="515">
                  <c:v>0.93927779234128295</c:v>
                </c:pt>
                <c:pt idx="516">
                  <c:v>0.9392530159343</c:v>
                </c:pt>
                <c:pt idx="517">
                  <c:v>0.93922823987724691</c:v>
                </c:pt>
                <c:pt idx="518">
                  <c:v>0.93920346417012546</c:v>
                </c:pt>
                <c:pt idx="519">
                  <c:v>0.93917868881292499</c:v>
                </c:pt>
                <c:pt idx="520">
                  <c:v>0.93915391380565616</c:v>
                </c:pt>
                <c:pt idx="521">
                  <c:v>0.93912913914830298</c:v>
                </c:pt>
                <c:pt idx="522">
                  <c:v>0.93910436484086546</c:v>
                </c:pt>
                <c:pt idx="523">
                  <c:v>0.93907959088334714</c:v>
                </c:pt>
                <c:pt idx="524">
                  <c:v>0.93905481727573559</c:v>
                </c:pt>
                <c:pt idx="525">
                  <c:v>0.93903004401803258</c:v>
                </c:pt>
                <c:pt idx="526">
                  <c:v>0.93900527111023102</c:v>
                </c:pt>
                <c:pt idx="527">
                  <c:v>0.93898049855233445</c:v>
                </c:pt>
                <c:pt idx="528">
                  <c:v>0.93895572634433222</c:v>
                </c:pt>
                <c:pt idx="529">
                  <c:v>0.9389309544862261</c:v>
                </c:pt>
                <c:pt idx="530">
                  <c:v>0.93890618297800899</c:v>
                </c:pt>
                <c:pt idx="531">
                  <c:v>0.93888141181968265</c:v>
                </c:pt>
                <c:pt idx="532">
                  <c:v>0.93885664101124</c:v>
                </c:pt>
                <c:pt idx="533">
                  <c:v>0.93883187055266859</c:v>
                </c:pt>
                <c:pt idx="534">
                  <c:v>0.93880710044398441</c:v>
                </c:pt>
                <c:pt idx="535">
                  <c:v>0.93878233068517325</c:v>
                </c:pt>
                <c:pt idx="536">
                  <c:v>0.93875756127622623</c:v>
                </c:pt>
                <c:pt idx="537">
                  <c:v>0.938732792217154</c:v>
                </c:pt>
                <c:pt idx="538">
                  <c:v>0.93870802350794236</c:v>
                </c:pt>
                <c:pt idx="539">
                  <c:v>0.93868325514860018</c:v>
                </c:pt>
                <c:pt idx="540">
                  <c:v>0.93865848713910971</c:v>
                </c:pt>
                <c:pt idx="541">
                  <c:v>0.93863371947947272</c:v>
                </c:pt>
                <c:pt idx="542">
                  <c:v>0.93860895216968743</c:v>
                </c:pt>
                <c:pt idx="543">
                  <c:v>0.93858418520974851</c:v>
                </c:pt>
                <c:pt idx="544">
                  <c:v>0.93855941859965775</c:v>
                </c:pt>
                <c:pt idx="545">
                  <c:v>0.93853465233939914</c:v>
                </c:pt>
                <c:pt idx="546">
                  <c:v>0.93850988642899047</c:v>
                </c:pt>
                <c:pt idx="547">
                  <c:v>0.93848512086841041</c:v>
                </c:pt>
                <c:pt idx="548">
                  <c:v>0.9384603556576625</c:v>
                </c:pt>
                <c:pt idx="549">
                  <c:v>0.93843559079674321</c:v>
                </c:pt>
                <c:pt idx="550">
                  <c:v>0.9384108262856472</c:v>
                </c:pt>
                <c:pt idx="551">
                  <c:v>0.93838606212437448</c:v>
                </c:pt>
                <c:pt idx="552">
                  <c:v>0.93836129831292325</c:v>
                </c:pt>
                <c:pt idx="553">
                  <c:v>0.9383365348512811</c:v>
                </c:pt>
                <c:pt idx="554">
                  <c:v>0.93831177173945335</c:v>
                </c:pt>
                <c:pt idx="555">
                  <c:v>0.93828700897743644</c:v>
                </c:pt>
                <c:pt idx="556">
                  <c:v>0.93826224656521795</c:v>
                </c:pt>
                <c:pt idx="557">
                  <c:v>0.93823748450280675</c:v>
                </c:pt>
                <c:pt idx="558">
                  <c:v>0.93821272279019219</c:v>
                </c:pt>
                <c:pt idx="559">
                  <c:v>0.93818796142737071</c:v>
                </c:pt>
                <c:pt idx="560">
                  <c:v>0.93816320041434409</c:v>
                </c:pt>
                <c:pt idx="561">
                  <c:v>0.93813843975110345</c:v>
                </c:pt>
                <c:pt idx="562">
                  <c:v>0.93811367943764701</c:v>
                </c:pt>
                <c:pt idx="563">
                  <c:v>0.9380889194739801</c:v>
                </c:pt>
                <c:pt idx="564">
                  <c:v>0.9380641598600814</c:v>
                </c:pt>
                <c:pt idx="565">
                  <c:v>0.93803940059596869</c:v>
                </c:pt>
                <c:pt idx="566">
                  <c:v>0.93801464168162418</c:v>
                </c:pt>
                <c:pt idx="567">
                  <c:v>0.93798988311704079</c:v>
                </c:pt>
                <c:pt idx="568">
                  <c:v>0.93796512490222916</c:v>
                </c:pt>
                <c:pt idx="569">
                  <c:v>0.93794036703718398</c:v>
                </c:pt>
                <c:pt idx="570">
                  <c:v>0.93791560952189279</c:v>
                </c:pt>
                <c:pt idx="571">
                  <c:v>0.93789085235635561</c:v>
                </c:pt>
                <c:pt idx="572">
                  <c:v>0.93786609554057598</c:v>
                </c:pt>
                <c:pt idx="573">
                  <c:v>0.93784133907454148</c:v>
                </c:pt>
                <c:pt idx="574">
                  <c:v>0.93781658295824855</c:v>
                </c:pt>
                <c:pt idx="575">
                  <c:v>0.93779182719170784</c:v>
                </c:pt>
                <c:pt idx="576">
                  <c:v>0.93776707177490337</c:v>
                </c:pt>
                <c:pt idx="577">
                  <c:v>0.93774231670782981</c:v>
                </c:pt>
                <c:pt idx="578">
                  <c:v>0.93771756199048895</c:v>
                </c:pt>
                <c:pt idx="579">
                  <c:v>0.93769280762288254</c:v>
                </c:pt>
                <c:pt idx="580">
                  <c:v>0.93766805360499816</c:v>
                </c:pt>
                <c:pt idx="581">
                  <c:v>0.93764329993683582</c:v>
                </c:pt>
                <c:pt idx="582">
                  <c:v>0.93761854661839905</c:v>
                </c:pt>
                <c:pt idx="583">
                  <c:v>0.93759379364967188</c:v>
                </c:pt>
                <c:pt idx="584">
                  <c:v>0.93756904103066141</c:v>
                </c:pt>
                <c:pt idx="585">
                  <c:v>0.93754428876135165</c:v>
                </c:pt>
                <c:pt idx="586">
                  <c:v>0.93751953684176037</c:v>
                </c:pt>
                <c:pt idx="587">
                  <c:v>0.9374947852718627</c:v>
                </c:pt>
                <c:pt idx="588">
                  <c:v>0.93747003405166929</c:v>
                </c:pt>
                <c:pt idx="589">
                  <c:v>0.93744528318117126</c:v>
                </c:pt>
                <c:pt idx="590">
                  <c:v>0.93742053266036862</c:v>
                </c:pt>
                <c:pt idx="591">
                  <c:v>0.93739578248925071</c:v>
                </c:pt>
                <c:pt idx="592">
                  <c:v>0.93737103266782107</c:v>
                </c:pt>
                <c:pt idx="593">
                  <c:v>0.9373462831960726</c:v>
                </c:pt>
                <c:pt idx="594">
                  <c:v>0.93732153407400887</c:v>
                </c:pt>
                <c:pt idx="595">
                  <c:v>0.93729678530161387</c:v>
                </c:pt>
                <c:pt idx="596">
                  <c:v>0.93727203687890182</c:v>
                </c:pt>
                <c:pt idx="597">
                  <c:v>0.93724728880585317</c:v>
                </c:pt>
                <c:pt idx="598">
                  <c:v>0.93722254108247149</c:v>
                </c:pt>
                <c:pt idx="599">
                  <c:v>0.93719779370875678</c:v>
                </c:pt>
                <c:pt idx="600">
                  <c:v>0.93717304668469481</c:v>
                </c:pt>
                <c:pt idx="601">
                  <c:v>0.93714830001029803</c:v>
                </c:pt>
                <c:pt idx="602">
                  <c:v>0.93712355368555045</c:v>
                </c:pt>
                <c:pt idx="603">
                  <c:v>0.93709880771045029</c:v>
                </c:pt>
                <c:pt idx="604">
                  <c:v>0.93707406208500288</c:v>
                </c:pt>
                <c:pt idx="605">
                  <c:v>0.93704931680919579</c:v>
                </c:pt>
                <c:pt idx="606">
                  <c:v>0.93702457188302901</c:v>
                </c:pt>
                <c:pt idx="607">
                  <c:v>0.93699982730650255</c:v>
                </c:pt>
                <c:pt idx="608">
                  <c:v>0.9369750830796022</c:v>
                </c:pt>
                <c:pt idx="609">
                  <c:v>0.93695033920233328</c:v>
                </c:pt>
                <c:pt idx="610">
                  <c:v>0.93692559567469758</c:v>
                </c:pt>
                <c:pt idx="611">
                  <c:v>0.93690085249668265</c:v>
                </c:pt>
                <c:pt idx="612">
                  <c:v>0.93687610966828849</c:v>
                </c:pt>
                <c:pt idx="613">
                  <c:v>0.93685136718951334</c:v>
                </c:pt>
                <c:pt idx="614">
                  <c:v>0.93682662506034831</c:v>
                </c:pt>
                <c:pt idx="615">
                  <c:v>0.93680188328079694</c:v>
                </c:pt>
                <c:pt idx="616">
                  <c:v>0.93677714185084682</c:v>
                </c:pt>
                <c:pt idx="617">
                  <c:v>0.93675240077050326</c:v>
                </c:pt>
                <c:pt idx="618">
                  <c:v>0.93672766003976449</c:v>
                </c:pt>
                <c:pt idx="619">
                  <c:v>0.93670291965861452</c:v>
                </c:pt>
                <c:pt idx="620">
                  <c:v>0.93667817962706934</c:v>
                </c:pt>
                <c:pt idx="621">
                  <c:v>0.93665343994511119</c:v>
                </c:pt>
                <c:pt idx="622">
                  <c:v>0.93662870061273829</c:v>
                </c:pt>
                <c:pt idx="623">
                  <c:v>0.93660396162995418</c:v>
                </c:pt>
                <c:pt idx="624">
                  <c:v>0.9365792229967429</c:v>
                </c:pt>
                <c:pt idx="625">
                  <c:v>0.93655448471311686</c:v>
                </c:pt>
                <c:pt idx="626">
                  <c:v>0.93652974677906187</c:v>
                </c:pt>
                <c:pt idx="627">
                  <c:v>0.93650500919457791</c:v>
                </c:pt>
                <c:pt idx="628">
                  <c:v>0.93648027195965966</c:v>
                </c:pt>
                <c:pt idx="629">
                  <c:v>0.9364555350743089</c:v>
                </c:pt>
                <c:pt idx="630">
                  <c:v>0.93643079853851319</c:v>
                </c:pt>
                <c:pt idx="631">
                  <c:v>0.93640606235227963</c:v>
                </c:pt>
                <c:pt idx="632">
                  <c:v>0.93638132651560646</c:v>
                </c:pt>
                <c:pt idx="633">
                  <c:v>0.93635659102847413</c:v>
                </c:pt>
                <c:pt idx="634">
                  <c:v>0.93633185589089685</c:v>
                </c:pt>
                <c:pt idx="635">
                  <c:v>0.93630712110286041</c:v>
                </c:pt>
                <c:pt idx="636">
                  <c:v>0.93628238666436658</c:v>
                </c:pt>
                <c:pt idx="637">
                  <c:v>0.93625765257541005</c:v>
                </c:pt>
                <c:pt idx="638">
                  <c:v>0.9362329188359908</c:v>
                </c:pt>
                <c:pt idx="639">
                  <c:v>0.93620818544610174</c:v>
                </c:pt>
                <c:pt idx="640">
                  <c:v>0.93618345240573753</c:v>
                </c:pt>
                <c:pt idx="641">
                  <c:v>0.93615871971489639</c:v>
                </c:pt>
                <c:pt idx="642">
                  <c:v>0.93613398737358366</c:v>
                </c:pt>
                <c:pt idx="643">
                  <c:v>0.93610925538179046</c:v>
                </c:pt>
                <c:pt idx="644">
                  <c:v>0.93608452373950435</c:v>
                </c:pt>
                <c:pt idx="645">
                  <c:v>0.93605979244673421</c:v>
                </c:pt>
                <c:pt idx="646">
                  <c:v>0.93603506150347116</c:v>
                </c:pt>
                <c:pt idx="647">
                  <c:v>0.93601033090971519</c:v>
                </c:pt>
                <c:pt idx="648">
                  <c:v>0.93598560066545744</c:v>
                </c:pt>
                <c:pt idx="649">
                  <c:v>0.93596087077070145</c:v>
                </c:pt>
                <c:pt idx="650">
                  <c:v>0.93593614122543656</c:v>
                </c:pt>
                <c:pt idx="651">
                  <c:v>0.93591141202966632</c:v>
                </c:pt>
                <c:pt idx="652">
                  <c:v>0.93588668318338186</c:v>
                </c:pt>
                <c:pt idx="653">
                  <c:v>0.9358619546865885</c:v>
                </c:pt>
                <c:pt idx="654">
                  <c:v>0.93583722653927559</c:v>
                </c:pt>
                <c:pt idx="655">
                  <c:v>0.93581249874143779</c:v>
                </c:pt>
                <c:pt idx="656">
                  <c:v>0.93578777129307689</c:v>
                </c:pt>
                <c:pt idx="657">
                  <c:v>0.93576304419418932</c:v>
                </c:pt>
                <c:pt idx="658">
                  <c:v>0.93573831744476976</c:v>
                </c:pt>
                <c:pt idx="659">
                  <c:v>0.93571359104481289</c:v>
                </c:pt>
                <c:pt idx="660">
                  <c:v>0.93568886499432224</c:v>
                </c:pt>
                <c:pt idx="661">
                  <c:v>0.93566413929328363</c:v>
                </c:pt>
                <c:pt idx="662">
                  <c:v>0.93563941394170769</c:v>
                </c:pt>
                <c:pt idx="663">
                  <c:v>0.93561468893958022</c:v>
                </c:pt>
                <c:pt idx="664">
                  <c:v>0.93558996428690833</c:v>
                </c:pt>
                <c:pt idx="665">
                  <c:v>0.93556523998367602</c:v>
                </c:pt>
                <c:pt idx="666">
                  <c:v>0.93554051602988331</c:v>
                </c:pt>
                <c:pt idx="667">
                  <c:v>0.93551579242553373</c:v>
                </c:pt>
                <c:pt idx="668">
                  <c:v>0.93549106917062019</c:v>
                </c:pt>
                <c:pt idx="669">
                  <c:v>0.93546634626514091</c:v>
                </c:pt>
                <c:pt idx="670">
                  <c:v>0.93544162370908879</c:v>
                </c:pt>
                <c:pt idx="671">
                  <c:v>0.93541690150246204</c:v>
                </c:pt>
                <c:pt idx="672">
                  <c:v>0.93539217964525356</c:v>
                </c:pt>
                <c:pt idx="673">
                  <c:v>0.93536745813747224</c:v>
                </c:pt>
                <c:pt idx="674">
                  <c:v>0.93534273697910031</c:v>
                </c:pt>
                <c:pt idx="675">
                  <c:v>0.93531801617014665</c:v>
                </c:pt>
                <c:pt idx="676">
                  <c:v>0.93529329571059883</c:v>
                </c:pt>
                <c:pt idx="677">
                  <c:v>0.93526857560045684</c:v>
                </c:pt>
                <c:pt idx="678">
                  <c:v>0.93524385583971714</c:v>
                </c:pt>
                <c:pt idx="679">
                  <c:v>0.93521913642837973</c:v>
                </c:pt>
                <c:pt idx="680">
                  <c:v>0.93519441736643572</c:v>
                </c:pt>
                <c:pt idx="681">
                  <c:v>0.93516969865388688</c:v>
                </c:pt>
                <c:pt idx="682">
                  <c:v>0.93514498029072968</c:v>
                </c:pt>
                <c:pt idx="683">
                  <c:v>0.93512026227695166</c:v>
                </c:pt>
                <c:pt idx="684">
                  <c:v>0.9350955446125635</c:v>
                </c:pt>
                <c:pt idx="685">
                  <c:v>0.9350708272975492</c:v>
                </c:pt>
                <c:pt idx="686">
                  <c:v>0.93504611033191765</c:v>
                </c:pt>
                <c:pt idx="687">
                  <c:v>0.93502139371565285</c:v>
                </c:pt>
                <c:pt idx="688">
                  <c:v>0.93499667744876547</c:v>
                </c:pt>
                <c:pt idx="689">
                  <c:v>0.93497196153123774</c:v>
                </c:pt>
                <c:pt idx="690">
                  <c:v>0.93494724596307677</c:v>
                </c:pt>
                <c:pt idx="691">
                  <c:v>0.9349225307442719</c:v>
                </c:pt>
                <c:pt idx="692">
                  <c:v>0.93489781587483201</c:v>
                </c:pt>
                <c:pt idx="693">
                  <c:v>0.93487310135474111</c:v>
                </c:pt>
                <c:pt idx="694">
                  <c:v>0.93484838718399388</c:v>
                </c:pt>
                <c:pt idx="695">
                  <c:v>0.93482367336259919</c:v>
                </c:pt>
                <c:pt idx="696">
                  <c:v>0.9347989598905464</c:v>
                </c:pt>
                <c:pt idx="697">
                  <c:v>0.93477424676783727</c:v>
                </c:pt>
                <c:pt idx="698">
                  <c:v>0.93474953399445759</c:v>
                </c:pt>
                <c:pt idx="699">
                  <c:v>0.93472482157041625</c:v>
                </c:pt>
                <c:pt idx="700">
                  <c:v>0.93470010949570792</c:v>
                </c:pt>
                <c:pt idx="701">
                  <c:v>0.93467539777031661</c:v>
                </c:pt>
                <c:pt idx="702">
                  <c:v>0.93465068639426008</c:v>
                </c:pt>
                <c:pt idx="703">
                  <c:v>0.93462597536751701</c:v>
                </c:pt>
                <c:pt idx="704">
                  <c:v>0.93460126469009452</c:v>
                </c:pt>
                <c:pt idx="705">
                  <c:v>0.93457655436198728</c:v>
                </c:pt>
                <c:pt idx="706">
                  <c:v>0.93455184438318462</c:v>
                </c:pt>
                <c:pt idx="707">
                  <c:v>0.93452713475369542</c:v>
                </c:pt>
                <c:pt idx="708">
                  <c:v>0.93450242547350371</c:v>
                </c:pt>
                <c:pt idx="709">
                  <c:v>0.93447771654261658</c:v>
                </c:pt>
                <c:pt idx="710">
                  <c:v>0.93445300796102515</c:v>
                </c:pt>
                <c:pt idx="711">
                  <c:v>0.93442829972872765</c:v>
                </c:pt>
                <c:pt idx="712">
                  <c:v>0.93440359184572053</c:v>
                </c:pt>
                <c:pt idx="713">
                  <c:v>0.934378884312002</c:v>
                </c:pt>
                <c:pt idx="714">
                  <c:v>0.93435417712756852</c:v>
                </c:pt>
                <c:pt idx="715">
                  <c:v>0.93432947029241653</c:v>
                </c:pt>
                <c:pt idx="716">
                  <c:v>0.93430476380653715</c:v>
                </c:pt>
                <c:pt idx="717">
                  <c:v>0.93428005766993216</c:v>
                </c:pt>
                <c:pt idx="718">
                  <c:v>0.93425535188259623</c:v>
                </c:pt>
                <c:pt idx="719">
                  <c:v>0.93423064644453646</c:v>
                </c:pt>
                <c:pt idx="720">
                  <c:v>0.93420594135573509</c:v>
                </c:pt>
                <c:pt idx="721">
                  <c:v>0.9341812366161939</c:v>
                </c:pt>
                <c:pt idx="722">
                  <c:v>0.93415653222591111</c:v>
                </c:pt>
                <c:pt idx="723">
                  <c:v>0.93413182818489027</c:v>
                </c:pt>
                <c:pt idx="724">
                  <c:v>0.93410712449311362</c:v>
                </c:pt>
                <c:pt idx="725">
                  <c:v>0.93408242115058293</c:v>
                </c:pt>
                <c:pt idx="726">
                  <c:v>0.93405771815729999</c:v>
                </c:pt>
                <c:pt idx="727">
                  <c:v>0.9340330155132559</c:v>
                </c:pt>
                <c:pt idx="728">
                  <c:v>0.93400831321845246</c:v>
                </c:pt>
                <c:pt idx="729">
                  <c:v>0.93398361127287721</c:v>
                </c:pt>
                <c:pt idx="730">
                  <c:v>0.93395890967653905</c:v>
                </c:pt>
                <c:pt idx="731">
                  <c:v>0.93393420842943087</c:v>
                </c:pt>
                <c:pt idx="732">
                  <c:v>0.933909507531542</c:v>
                </c:pt>
                <c:pt idx="733">
                  <c:v>0.93388480698287779</c:v>
                </c:pt>
                <c:pt idx="734">
                  <c:v>0.93386010678342934</c:v>
                </c:pt>
                <c:pt idx="735">
                  <c:v>0.93383540693319489</c:v>
                </c:pt>
                <c:pt idx="736">
                  <c:v>0.93381070743217087</c:v>
                </c:pt>
                <c:pt idx="737">
                  <c:v>0.93378600828036262</c:v>
                </c:pt>
                <c:pt idx="738">
                  <c:v>0.9337613094777506</c:v>
                </c:pt>
                <c:pt idx="739">
                  <c:v>0.93373661102434724</c:v>
                </c:pt>
                <c:pt idx="740">
                  <c:v>0.93371191292014366</c:v>
                </c:pt>
                <c:pt idx="741">
                  <c:v>0.93368721516512743</c:v>
                </c:pt>
                <c:pt idx="742">
                  <c:v>0.93366251775930209</c:v>
                </c:pt>
                <c:pt idx="743">
                  <c:v>0.93363782070266765</c:v>
                </c:pt>
                <c:pt idx="744">
                  <c:v>0.93361312399522234</c:v>
                </c:pt>
                <c:pt idx="745">
                  <c:v>0.93358842763695193</c:v>
                </c:pt>
                <c:pt idx="746">
                  <c:v>0.93356373162786532</c:v>
                </c:pt>
                <c:pt idx="747">
                  <c:v>0.93353903596795362</c:v>
                </c:pt>
                <c:pt idx="748">
                  <c:v>0.93351434065720973</c:v>
                </c:pt>
                <c:pt idx="749">
                  <c:v>0.93348964569564075</c:v>
                </c:pt>
                <c:pt idx="750">
                  <c:v>0.93346495108323246</c:v>
                </c:pt>
                <c:pt idx="751">
                  <c:v>0.93344025681999021</c:v>
                </c:pt>
                <c:pt idx="752">
                  <c:v>0.93341556290590333</c:v>
                </c:pt>
                <c:pt idx="753">
                  <c:v>0.93339086934097182</c:v>
                </c:pt>
                <c:pt idx="754">
                  <c:v>0.9333661761251939</c:v>
                </c:pt>
                <c:pt idx="755">
                  <c:v>0.93334148325856248</c:v>
                </c:pt>
                <c:pt idx="756">
                  <c:v>0.93331679074107932</c:v>
                </c:pt>
                <c:pt idx="757">
                  <c:v>0.93329209857273909</c:v>
                </c:pt>
                <c:pt idx="758">
                  <c:v>0.93326740675353292</c:v>
                </c:pt>
                <c:pt idx="759">
                  <c:v>0.93324271528345903</c:v>
                </c:pt>
                <c:pt idx="760">
                  <c:v>0.93321802416252453</c:v>
                </c:pt>
                <c:pt idx="761">
                  <c:v>0.93319333339072053</c:v>
                </c:pt>
                <c:pt idx="762">
                  <c:v>0.93316864296803637</c:v>
                </c:pt>
                <c:pt idx="763">
                  <c:v>0.93314395289448093</c:v>
                </c:pt>
                <c:pt idx="764">
                  <c:v>0.93311926317004001</c:v>
                </c:pt>
                <c:pt idx="765">
                  <c:v>0.93309457379471716</c:v>
                </c:pt>
                <c:pt idx="766">
                  <c:v>0.93306988476849995</c:v>
                </c:pt>
                <c:pt idx="767">
                  <c:v>0.93304519609140435</c:v>
                </c:pt>
                <c:pt idx="768">
                  <c:v>0.93302050776340728</c:v>
                </c:pt>
                <c:pt idx="769">
                  <c:v>0.93299581978451229</c:v>
                </c:pt>
                <c:pt idx="770">
                  <c:v>0.93297113215471761</c:v>
                </c:pt>
                <c:pt idx="771">
                  <c:v>0.9329464448740179</c:v>
                </c:pt>
                <c:pt idx="772">
                  <c:v>0.93292175794241317</c:v>
                </c:pt>
                <c:pt idx="773">
                  <c:v>0.9328970713598963</c:v>
                </c:pt>
                <c:pt idx="774">
                  <c:v>0.93287238512646375</c:v>
                </c:pt>
                <c:pt idx="775">
                  <c:v>0.9328476992421173</c:v>
                </c:pt>
                <c:pt idx="776">
                  <c:v>0.93282301370684806</c:v>
                </c:pt>
                <c:pt idx="777">
                  <c:v>0.93279832852065958</c:v>
                </c:pt>
                <c:pt idx="778">
                  <c:v>0.93277364368353588</c:v>
                </c:pt>
                <c:pt idx="779">
                  <c:v>0.93274895919548761</c:v>
                </c:pt>
                <c:pt idx="780">
                  <c:v>0.93272427505650413</c:v>
                </c:pt>
                <c:pt idx="781">
                  <c:v>0.93269959126658186</c:v>
                </c:pt>
                <c:pt idx="782">
                  <c:v>0.93267490782572615</c:v>
                </c:pt>
                <c:pt idx="783">
                  <c:v>0.93265022473391923</c:v>
                </c:pt>
                <c:pt idx="784">
                  <c:v>0.93262554199116821</c:v>
                </c:pt>
                <c:pt idx="785">
                  <c:v>0.93260085959746775</c:v>
                </c:pt>
                <c:pt idx="786">
                  <c:v>0.93257617755281252</c:v>
                </c:pt>
                <c:pt idx="787">
                  <c:v>0.93255149585720432</c:v>
                </c:pt>
                <c:pt idx="788">
                  <c:v>0.93252681451063246</c:v>
                </c:pt>
                <c:pt idx="789">
                  <c:v>0.93250213351309519</c:v>
                </c:pt>
                <c:pt idx="790">
                  <c:v>0.93247745286459072</c:v>
                </c:pt>
                <c:pt idx="791">
                  <c:v>0.93245277256511727</c:v>
                </c:pt>
                <c:pt idx="792">
                  <c:v>0.93242809261467308</c:v>
                </c:pt>
                <c:pt idx="793">
                  <c:v>0.93240341301324925</c:v>
                </c:pt>
                <c:pt idx="794">
                  <c:v>0.93237873376084934</c:v>
                </c:pt>
                <c:pt idx="795">
                  <c:v>0.93235405485746625</c:v>
                </c:pt>
                <c:pt idx="796">
                  <c:v>0.93232937630309287</c:v>
                </c:pt>
                <c:pt idx="797">
                  <c:v>0.93230469809773453</c:v>
                </c:pt>
                <c:pt idx="798">
                  <c:v>0.93228002024137702</c:v>
                </c:pt>
                <c:pt idx="799">
                  <c:v>0.93225534273402388</c:v>
                </c:pt>
                <c:pt idx="800">
                  <c:v>0.93223066557567513</c:v>
                </c:pt>
                <c:pt idx="801">
                  <c:v>0.93220598876632188</c:v>
                </c:pt>
                <c:pt idx="802">
                  <c:v>0.93218131230596057</c:v>
                </c:pt>
                <c:pt idx="803">
                  <c:v>0.93215663619459121</c:v>
                </c:pt>
                <c:pt idx="804">
                  <c:v>0.9321319604322067</c:v>
                </c:pt>
                <c:pt idx="805">
                  <c:v>0.9321072850188088</c:v>
                </c:pt>
                <c:pt idx="806">
                  <c:v>0.93208260995438685</c:v>
                </c:pt>
                <c:pt idx="807">
                  <c:v>0.93205793523895153</c:v>
                </c:pt>
                <c:pt idx="808">
                  <c:v>0.93203326087248151</c:v>
                </c:pt>
                <c:pt idx="809">
                  <c:v>0.93200858685498389</c:v>
                </c:pt>
                <c:pt idx="810">
                  <c:v>0.93198391318645157</c:v>
                </c:pt>
                <c:pt idx="811">
                  <c:v>0.93195923986688456</c:v>
                </c:pt>
                <c:pt idx="812">
                  <c:v>0.93193456689627929</c:v>
                </c:pt>
                <c:pt idx="813">
                  <c:v>0.93190989427463222</c:v>
                </c:pt>
                <c:pt idx="814">
                  <c:v>0.93188522200193624</c:v>
                </c:pt>
                <c:pt idx="815">
                  <c:v>0.9318605500781949</c:v>
                </c:pt>
                <c:pt idx="816">
                  <c:v>0.9318358785034011</c:v>
                </c:pt>
                <c:pt idx="817">
                  <c:v>0.93181120727754951</c:v>
                </c:pt>
                <c:pt idx="818">
                  <c:v>0.93178653640063835</c:v>
                </c:pt>
                <c:pt idx="819">
                  <c:v>0.93176186587266763</c:v>
                </c:pt>
                <c:pt idx="820">
                  <c:v>0.93173719569362845</c:v>
                </c:pt>
                <c:pt idx="821">
                  <c:v>0.93171252586351727</c:v>
                </c:pt>
                <c:pt idx="822">
                  <c:v>0.93168785638234297</c:v>
                </c:pt>
                <c:pt idx="823">
                  <c:v>0.93166318725008423</c:v>
                </c:pt>
                <c:pt idx="824">
                  <c:v>0.93163851846674994</c:v>
                </c:pt>
                <c:pt idx="825">
                  <c:v>0.93161385003233477</c:v>
                </c:pt>
                <c:pt idx="826">
                  <c:v>0.9315891819468316</c:v>
                </c:pt>
                <c:pt idx="827">
                  <c:v>0.93156451421024222</c:v>
                </c:pt>
                <c:pt idx="828">
                  <c:v>0.9315398468225613</c:v>
                </c:pt>
                <c:pt idx="829">
                  <c:v>0.9315151797837764</c:v>
                </c:pt>
                <c:pt idx="830">
                  <c:v>0.93149051309390174</c:v>
                </c:pt>
                <c:pt idx="831">
                  <c:v>0.9314658467529231</c:v>
                </c:pt>
                <c:pt idx="832">
                  <c:v>0.93144118076083871</c:v>
                </c:pt>
                <c:pt idx="833">
                  <c:v>0.93141651511764323</c:v>
                </c:pt>
                <c:pt idx="834">
                  <c:v>0.931391849823342</c:v>
                </c:pt>
                <c:pt idx="835">
                  <c:v>0.93136718487792081</c:v>
                </c:pt>
                <c:pt idx="836">
                  <c:v>0.93134252028137965</c:v>
                </c:pt>
                <c:pt idx="837">
                  <c:v>0.93131785603371853</c:v>
                </c:pt>
                <c:pt idx="838">
                  <c:v>0.93129319213493034</c:v>
                </c:pt>
                <c:pt idx="839">
                  <c:v>0.93126852858501863</c:v>
                </c:pt>
                <c:pt idx="840">
                  <c:v>0.93124386538397452</c:v>
                </c:pt>
                <c:pt idx="841">
                  <c:v>0.93121920253179269</c:v>
                </c:pt>
                <c:pt idx="842">
                  <c:v>0.9311945400284749</c:v>
                </c:pt>
                <c:pt idx="843">
                  <c:v>0.93116987787400873</c:v>
                </c:pt>
                <c:pt idx="844">
                  <c:v>0.93114521606840128</c:v>
                </c:pt>
                <c:pt idx="845">
                  <c:v>0.931120554611649</c:v>
                </c:pt>
                <c:pt idx="846">
                  <c:v>0.93109589350373767</c:v>
                </c:pt>
                <c:pt idx="847">
                  <c:v>0.93107123274467973</c:v>
                </c:pt>
                <c:pt idx="848">
                  <c:v>0.93104657233446098</c:v>
                </c:pt>
                <c:pt idx="849">
                  <c:v>0.93102191227307962</c:v>
                </c:pt>
                <c:pt idx="850">
                  <c:v>0.93099725256053567</c:v>
                </c:pt>
                <c:pt idx="851">
                  <c:v>0.93097259319682379</c:v>
                </c:pt>
                <c:pt idx="852">
                  <c:v>0.93094793418193866</c:v>
                </c:pt>
                <c:pt idx="853">
                  <c:v>0.9309232755158785</c:v>
                </c:pt>
                <c:pt idx="854">
                  <c:v>0.93089861719864508</c:v>
                </c:pt>
                <c:pt idx="855">
                  <c:v>0.9308739592302242</c:v>
                </c:pt>
                <c:pt idx="856">
                  <c:v>0.93084930161061941</c:v>
                </c:pt>
                <c:pt idx="857">
                  <c:v>0.9308246443398307</c:v>
                </c:pt>
                <c:pt idx="858">
                  <c:v>0.93079998741784564</c:v>
                </c:pt>
                <c:pt idx="859">
                  <c:v>0.93077533084467134</c:v>
                </c:pt>
                <c:pt idx="860">
                  <c:v>0.93075067462029892</c:v>
                </c:pt>
                <c:pt idx="861">
                  <c:v>0.93072601874472127</c:v>
                </c:pt>
                <c:pt idx="862">
                  <c:v>0.93070136321794372</c:v>
                </c:pt>
                <c:pt idx="863">
                  <c:v>0.93067670803995028</c:v>
                </c:pt>
                <c:pt idx="864">
                  <c:v>0.93065205321075339</c:v>
                </c:pt>
                <c:pt idx="865">
                  <c:v>0.93062739873034239</c:v>
                </c:pt>
                <c:pt idx="866">
                  <c:v>0.93060274459871373</c:v>
                </c:pt>
                <c:pt idx="867">
                  <c:v>0.93057809081586562</c:v>
                </c:pt>
                <c:pt idx="868">
                  <c:v>0.93055343738178919</c:v>
                </c:pt>
                <c:pt idx="869">
                  <c:v>0.93052878429648622</c:v>
                </c:pt>
                <c:pt idx="870">
                  <c:v>0.93050413155995493</c:v>
                </c:pt>
                <c:pt idx="871">
                  <c:v>0.93047947917218643</c:v>
                </c:pt>
                <c:pt idx="872">
                  <c:v>0.93045482713317895</c:v>
                </c:pt>
                <c:pt idx="873">
                  <c:v>0.93043017544293427</c:v>
                </c:pt>
                <c:pt idx="874">
                  <c:v>0.9304055241014435</c:v>
                </c:pt>
                <c:pt idx="875">
                  <c:v>0.93038087310870488</c:v>
                </c:pt>
                <c:pt idx="876">
                  <c:v>0.93035622246471839</c:v>
                </c:pt>
                <c:pt idx="877">
                  <c:v>0.93033157216947515</c:v>
                </c:pt>
                <c:pt idx="878">
                  <c:v>0.9303069222229805</c:v>
                </c:pt>
                <c:pt idx="879">
                  <c:v>0.93028227262522201</c:v>
                </c:pt>
                <c:pt idx="880">
                  <c:v>0.93025762337619611</c:v>
                </c:pt>
                <c:pt idx="881">
                  <c:v>0.93023297447590814</c:v>
                </c:pt>
                <c:pt idx="882">
                  <c:v>0.93020832592434743</c:v>
                </c:pt>
                <c:pt idx="883">
                  <c:v>0.93018367772151578</c:v>
                </c:pt>
                <c:pt idx="884">
                  <c:v>0.93015902986740429</c:v>
                </c:pt>
                <c:pt idx="885">
                  <c:v>0.93013438236201118</c:v>
                </c:pt>
                <c:pt idx="886">
                  <c:v>0.93010973520533824</c:v>
                </c:pt>
                <c:pt idx="887">
                  <c:v>0.9300850883973748</c:v>
                </c:pt>
                <c:pt idx="888">
                  <c:v>0.9300604419381191</c:v>
                </c:pt>
                <c:pt idx="889">
                  <c:v>0.93003579582757645</c:v>
                </c:pt>
                <c:pt idx="890">
                  <c:v>0.93001115006573443</c:v>
                </c:pt>
                <c:pt idx="891">
                  <c:v>0.9299865046525948</c:v>
                </c:pt>
                <c:pt idx="892">
                  <c:v>0.92996185958814337</c:v>
                </c:pt>
                <c:pt idx="893">
                  <c:v>0.92993721487239611</c:v>
                </c:pt>
                <c:pt idx="894">
                  <c:v>0.92991257050532994</c:v>
                </c:pt>
                <c:pt idx="895">
                  <c:v>0.92988792648695373</c:v>
                </c:pt>
                <c:pt idx="896">
                  <c:v>0.92986328281726216</c:v>
                </c:pt>
                <c:pt idx="897">
                  <c:v>0.9298386394962499</c:v>
                </c:pt>
                <c:pt idx="898">
                  <c:v>0.92981399652391339</c:v>
                </c:pt>
                <c:pt idx="899">
                  <c:v>0.92978935390024908</c:v>
                </c:pt>
                <c:pt idx="900">
                  <c:v>0.92976471162526053</c:v>
                </c:pt>
                <c:pt idx="901">
                  <c:v>0.92974006969893352</c:v>
                </c:pt>
                <c:pt idx="902">
                  <c:v>0.92971542812127161</c:v>
                </c:pt>
                <c:pt idx="903">
                  <c:v>0.92969078689227302</c:v>
                </c:pt>
                <c:pt idx="904">
                  <c:v>0.92966614601192354</c:v>
                </c:pt>
                <c:pt idx="905">
                  <c:v>0.92964150548023383</c:v>
                </c:pt>
                <c:pt idx="906">
                  <c:v>0.92961686529719145</c:v>
                </c:pt>
                <c:pt idx="907">
                  <c:v>0.92959222546280351</c:v>
                </c:pt>
                <c:pt idx="908">
                  <c:v>0.92956758597705047</c:v>
                </c:pt>
                <c:pt idx="909">
                  <c:v>0.92954294683994121</c:v>
                </c:pt>
                <c:pt idx="910">
                  <c:v>0.9295183080514704</c:v>
                </c:pt>
                <c:pt idx="911">
                  <c:v>0.92949366961163093</c:v>
                </c:pt>
                <c:pt idx="912">
                  <c:v>0.92946903152042815</c:v>
                </c:pt>
                <c:pt idx="913">
                  <c:v>0.92944439377784605</c:v>
                </c:pt>
                <c:pt idx="914">
                  <c:v>0.92941975638388286</c:v>
                </c:pt>
                <c:pt idx="915">
                  <c:v>0.92939511933855101</c:v>
                </c:pt>
                <c:pt idx="916">
                  <c:v>0.92937048264183275</c:v>
                </c:pt>
                <c:pt idx="917">
                  <c:v>0.92934584629372807</c:v>
                </c:pt>
                <c:pt idx="918">
                  <c:v>0.92932121029423342</c:v>
                </c:pt>
                <c:pt idx="919">
                  <c:v>0.92929657464334881</c:v>
                </c:pt>
                <c:pt idx="920">
                  <c:v>0.92927193934106711</c:v>
                </c:pt>
                <c:pt idx="921">
                  <c:v>0.92924730438738656</c:v>
                </c:pt>
                <c:pt idx="922">
                  <c:v>0.92922266978229828</c:v>
                </c:pt>
                <c:pt idx="923">
                  <c:v>0.92919803552581648</c:v>
                </c:pt>
                <c:pt idx="924">
                  <c:v>0.92917340161791451</c:v>
                </c:pt>
                <c:pt idx="925">
                  <c:v>0.92914876805860303</c:v>
                </c:pt>
                <c:pt idx="926">
                  <c:v>0.9291241348478767</c:v>
                </c:pt>
                <c:pt idx="927">
                  <c:v>0.92909950198573021</c:v>
                </c:pt>
                <c:pt idx="928">
                  <c:v>0.92907486947216356</c:v>
                </c:pt>
                <c:pt idx="929">
                  <c:v>0.92905023730716962</c:v>
                </c:pt>
                <c:pt idx="930">
                  <c:v>0.92902560549074664</c:v>
                </c:pt>
                <c:pt idx="931">
                  <c:v>0.92900097402289461</c:v>
                </c:pt>
                <c:pt idx="932">
                  <c:v>0.92897634290360465</c:v>
                </c:pt>
                <c:pt idx="933">
                  <c:v>0.92895171213287853</c:v>
                </c:pt>
                <c:pt idx="934">
                  <c:v>0.92892708171070737</c:v>
                </c:pt>
                <c:pt idx="935">
                  <c:v>0.92890245163709118</c:v>
                </c:pt>
                <c:pt idx="936">
                  <c:v>0.92887782191202639</c:v>
                </c:pt>
                <c:pt idx="937">
                  <c:v>0.92885319253550591</c:v>
                </c:pt>
                <c:pt idx="938">
                  <c:v>0.92882856350753684</c:v>
                </c:pt>
                <c:pt idx="939">
                  <c:v>0.9288039348281103</c:v>
                </c:pt>
                <c:pt idx="940">
                  <c:v>0.92877930649721385</c:v>
                </c:pt>
                <c:pt idx="941">
                  <c:v>0.92875467851485638</c:v>
                </c:pt>
                <c:pt idx="942">
                  <c:v>0.92873005088103255</c:v>
                </c:pt>
                <c:pt idx="943">
                  <c:v>0.92870542359573349</c:v>
                </c:pt>
                <c:pt idx="944">
                  <c:v>0.92868079665896097</c:v>
                </c:pt>
                <c:pt idx="945">
                  <c:v>0.92865617007070611</c:v>
                </c:pt>
                <c:pt idx="946">
                  <c:v>0.92863154383097246</c:v>
                </c:pt>
                <c:pt idx="947">
                  <c:v>0.92860691793975292</c:v>
                </c:pt>
                <c:pt idx="948">
                  <c:v>0.92858229239705103</c:v>
                </c:pt>
                <c:pt idx="949">
                  <c:v>0.92855766720285438</c:v>
                </c:pt>
                <c:pt idx="950">
                  <c:v>0.92853304235715584</c:v>
                </c:pt>
                <c:pt idx="951">
                  <c:v>0.92850841785996607</c:v>
                </c:pt>
                <c:pt idx="952">
                  <c:v>0.92848379371127088</c:v>
                </c:pt>
                <c:pt idx="953">
                  <c:v>0.92845916991107735</c:v>
                </c:pt>
                <c:pt idx="954">
                  <c:v>0.92843454645936951</c:v>
                </c:pt>
                <c:pt idx="955">
                  <c:v>0.92840992335614914</c:v>
                </c:pt>
                <c:pt idx="956">
                  <c:v>0.92838530060141622</c:v>
                </c:pt>
                <c:pt idx="957">
                  <c:v>0.92836067819516721</c:v>
                </c:pt>
                <c:pt idx="958">
                  <c:v>0.92833605613739678</c:v>
                </c:pt>
                <c:pt idx="959">
                  <c:v>0.9283114344280996</c:v>
                </c:pt>
                <c:pt idx="960">
                  <c:v>0.92828681306727745</c:v>
                </c:pt>
                <c:pt idx="961">
                  <c:v>0.92826219205492322</c:v>
                </c:pt>
                <c:pt idx="962">
                  <c:v>0.92823757139103513</c:v>
                </c:pt>
                <c:pt idx="963">
                  <c:v>0.92821295107560609</c:v>
                </c:pt>
                <c:pt idx="964">
                  <c:v>0.92818833110863608</c:v>
                </c:pt>
                <c:pt idx="965">
                  <c:v>0.92816371149012156</c:v>
                </c:pt>
                <c:pt idx="966">
                  <c:v>0.92813909222006075</c:v>
                </c:pt>
                <c:pt idx="967">
                  <c:v>0.92811447329844832</c:v>
                </c:pt>
                <c:pt idx="968">
                  <c:v>0.92808985472528249</c:v>
                </c:pt>
                <c:pt idx="969">
                  <c:v>0.9280652365005615</c:v>
                </c:pt>
                <c:pt idx="970">
                  <c:v>0.92804061862427467</c:v>
                </c:pt>
                <c:pt idx="971">
                  <c:v>0.92801600109642024</c:v>
                </c:pt>
                <c:pt idx="972">
                  <c:v>0.92799138391700531</c:v>
                </c:pt>
                <c:pt idx="973">
                  <c:v>0.92796676708601744</c:v>
                </c:pt>
                <c:pt idx="974">
                  <c:v>0.92794215060346019</c:v>
                </c:pt>
                <c:pt idx="975">
                  <c:v>0.92791753446931402</c:v>
                </c:pt>
                <c:pt idx="976">
                  <c:v>0.92789291868360024</c:v>
                </c:pt>
                <c:pt idx="977">
                  <c:v>0.92786830324629221</c:v>
                </c:pt>
                <c:pt idx="978">
                  <c:v>0.92784368815740237</c:v>
                </c:pt>
                <c:pt idx="979">
                  <c:v>0.92781907341691827</c:v>
                </c:pt>
                <c:pt idx="980">
                  <c:v>0.9277944590248417</c:v>
                </c:pt>
                <c:pt idx="981">
                  <c:v>0.927769844981162</c:v>
                </c:pt>
                <c:pt idx="982">
                  <c:v>0.92774523128589514</c:v>
                </c:pt>
                <c:pt idx="983">
                  <c:v>0.92772061793901628</c:v>
                </c:pt>
                <c:pt idx="984">
                  <c:v>0.92769600494052185</c:v>
                </c:pt>
                <c:pt idx="985">
                  <c:v>0.92767139229043138</c:v>
                </c:pt>
                <c:pt idx="986">
                  <c:v>0.92764677998871825</c:v>
                </c:pt>
                <c:pt idx="987">
                  <c:v>0.92762216803539665</c:v>
                </c:pt>
                <c:pt idx="988">
                  <c:v>0.9275975564304435</c:v>
                </c:pt>
                <c:pt idx="989">
                  <c:v>0.92757294517387656</c:v>
                </c:pt>
                <c:pt idx="990">
                  <c:v>0.92754833426567629</c:v>
                </c:pt>
                <c:pt idx="991">
                  <c:v>0.92752372370584979</c:v>
                </c:pt>
                <c:pt idx="992">
                  <c:v>0.92749911349438818</c:v>
                </c:pt>
                <c:pt idx="993">
                  <c:v>0.92747450363128969</c:v>
                </c:pt>
                <c:pt idx="994">
                  <c:v>0.92744989411654721</c:v>
                </c:pt>
                <c:pt idx="995">
                  <c:v>0.9274252849501643</c:v>
                </c:pt>
                <c:pt idx="996">
                  <c:v>0.92740067613213562</c:v>
                </c:pt>
                <c:pt idx="997">
                  <c:v>0.92737606766245584</c:v>
                </c:pt>
                <c:pt idx="998">
                  <c:v>0.92735145954112141</c:v>
                </c:pt>
                <c:pt idx="999">
                  <c:v>0.92732685176813057</c:v>
                </c:pt>
                <c:pt idx="1000">
                  <c:v>0.92730224434347797</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Calculs!$AH$4:$AH$1004</c:f>
              <c:numCache>
                <c:formatCode>0.00</c:formatCode>
                <c:ptCount val="1001"/>
                <c:pt idx="0">
                  <c:v>0</c:v>
                </c:pt>
                <c:pt idx="1">
                  <c:v>-24.617242640824621</c:v>
                </c:pt>
                <c:pt idx="2">
                  <c:v>-24.517588114886692</c:v>
                </c:pt>
                <c:pt idx="3">
                  <c:v>-24.418442345225763</c:v>
                </c:pt>
                <c:pt idx="4">
                  <c:v>-24.319801878418282</c:v>
                </c:pt>
                <c:pt idx="5">
                  <c:v>-24.221663290493211</c:v>
                </c:pt>
                <c:pt idx="6">
                  <c:v>-24.124023186630435</c:v>
                </c:pt>
                <c:pt idx="7">
                  <c:v>-24.026878200862594</c:v>
                </c:pt>
                <c:pt idx="8">
                  <c:v>-23.930224995780669</c:v>
                </c:pt>
                <c:pt idx="9">
                  <c:v>-23.834060262242854</c:v>
                </c:pt>
                <c:pt idx="10">
                  <c:v>-23.738380719087104</c:v>
                </c:pt>
                <c:pt idx="11">
                  <c:v>-23.643399454095537</c:v>
                </c:pt>
                <c:pt idx="12">
                  <c:v>-23.549107498531459</c:v>
                </c:pt>
                <c:pt idx="13">
                  <c:v>-23.455279630042462</c:v>
                </c:pt>
                <c:pt idx="14">
                  <c:v>-23.361912838274613</c:v>
                </c:pt>
                <c:pt idx="15">
                  <c:v>-23.269004137499078</c:v>
                </c:pt>
                <c:pt idx="16">
                  <c:v>-23.176550566370071</c:v>
                </c:pt>
                <c:pt idx="17">
                  <c:v>-23.08454918768555</c:v>
                </c:pt>
                <c:pt idx="18">
                  <c:v>-22.992997088150751</c:v>
                </c:pt>
                <c:pt idx="19">
                  <c:v>-22.901891378144263</c:v>
                </c:pt>
                <c:pt idx="20">
                  <c:v>-22.811229191487005</c:v>
                </c:pt>
                <c:pt idx="21">
                  <c:v>-22.720899411449768</c:v>
                </c:pt>
                <c:pt idx="22">
                  <c:v>-22.630901984270011</c:v>
                </c:pt>
                <c:pt idx="23">
                  <c:v>-22.541345123485037</c:v>
                </c:pt>
                <c:pt idx="24">
                  <c:v>-22.452225977576202</c:v>
                </c:pt>
                <c:pt idx="25">
                  <c:v>-22.363541718264827</c:v>
                </c:pt>
                <c:pt idx="26">
                  <c:v>-22.27528954028471</c:v>
                </c:pt>
                <c:pt idx="27">
                  <c:v>-22.187466661157245</c:v>
                </c:pt>
                <c:pt idx="28">
                  <c:v>-22.100070320969095</c:v>
                </c:pt>
                <c:pt idx="29">
                  <c:v>-22.013097782152339</c:v>
                </c:pt>
                <c:pt idx="30">
                  <c:v>-21.926546329267197</c:v>
                </c:pt>
                <c:pt idx="31">
                  <c:v>-21.840413268787238</c:v>
                </c:pt>
                <c:pt idx="32">
                  <c:v>-21.754695928886878</c:v>
                </c:pt>
                <c:pt idx="33">
                  <c:v>-21.669391659231454</c:v>
                </c:pt>
                <c:pt idx="34">
                  <c:v>-21.584497830769578</c:v>
                </c:pt>
                <c:pt idx="35">
                  <c:v>-21.500011835527875</c:v>
                </c:pt>
                <c:pt idx="36">
                  <c:v>-21.415931086408005</c:v>
                </c:pt>
                <c:pt idx="37">
                  <c:v>-21.332253016985923</c:v>
                </c:pt>
                <c:pt idx="38">
                  <c:v>-21.248975081313528</c:v>
                </c:pt>
                <c:pt idx="39">
                  <c:v>-21.166094753722415</c:v>
                </c:pt>
                <c:pt idx="40">
                  <c:v>-21.08360952862984</c:v>
                </c:pt>
                <c:pt idx="41">
                  <c:v>-21.001516920346898</c:v>
                </c:pt>
                <c:pt idx="42">
                  <c:v>-20.919814462888805</c:v>
                </c:pt>
                <c:pt idx="43">
                  <c:v>-20.83849970978731</c:v>
                </c:pt>
                <c:pt idx="44">
                  <c:v>-20.757570233905192</c:v>
                </c:pt>
                <c:pt idx="45">
                  <c:v>-20.677023627252794</c:v>
                </c:pt>
                <c:pt idx="46">
                  <c:v>-20.596857500806593</c:v>
                </c:pt>
                <c:pt idx="47">
                  <c:v>-20.517069484329852</c:v>
                </c:pt>
                <c:pt idx="48">
                  <c:v>-20.437657226195103</c:v>
                </c:pt>
                <c:pt idx="49">
                  <c:v>-20.358618393208765</c:v>
                </c:pt>
                <c:pt idx="50">
                  <c:v>-20.279950670437522</c:v>
                </c:pt>
                <c:pt idx="51">
                  <c:v>-20.201651761036764</c:v>
                </c:pt>
                <c:pt idx="52">
                  <c:v>-20.123719386080801</c:v>
                </c:pt>
                <c:pt idx="53">
                  <c:v>-20.046151284394981</c:v>
                </c:pt>
                <c:pt idx="54">
                  <c:v>-19.968945212389649</c:v>
                </c:pt>
                <c:pt idx="55">
                  <c:v>-19.892098943895885</c:v>
                </c:pt>
                <c:pt idx="56">
                  <c:v>-19.81561027000312</c:v>
                </c:pt>
                <c:pt idx="57">
                  <c:v>-19.739476998898411</c:v>
                </c:pt>
                <c:pt idx="58">
                  <c:v>-19.663696955707479</c:v>
                </c:pt>
                <c:pt idx="59">
                  <c:v>-19.58826798233763</c:v>
                </c:pt>
                <c:pt idx="60">
                  <c:v>-19.513187937322083</c:v>
                </c:pt>
                <c:pt idx="61">
                  <c:v>-19.438454695666323</c:v>
                </c:pt>
                <c:pt idx="62">
                  <c:v>-19.364066148695848</c:v>
                </c:pt>
                <c:pt idx="63">
                  <c:v>-19.290020203905659</c:v>
                </c:pt>
                <c:pt idx="64">
                  <c:v>-19.216314784811406</c:v>
                </c:pt>
                <c:pt idx="65">
                  <c:v>-19.142947830802079</c:v>
                </c:pt>
                <c:pt idx="66">
                  <c:v>-19.069917296994305</c:v>
                </c:pt>
                <c:pt idx="67">
                  <c:v>-18.997221154088184</c:v>
                </c:pt>
                <c:pt idx="68">
                  <c:v>-18.924857388224694</c:v>
                </c:pt>
                <c:pt idx="69">
                  <c:v>-18.852824000844628</c:v>
                </c:pt>
                <c:pt idx="70">
                  <c:v>-18.781119008549002</c:v>
                </c:pt>
                <c:pt idx="71">
                  <c:v>-18.709740442960957</c:v>
                </c:pt>
                <c:pt idx="72">
                  <c:v>-18.638686350589193</c:v>
                </c:pt>
                <c:pt idx="73">
                  <c:v>-18.567954792692721</c:v>
                </c:pt>
                <c:pt idx="74">
                  <c:v>-18.497543845147192</c:v>
                </c:pt>
                <c:pt idx="75">
                  <c:v>-18.427451598312565</c:v>
                </c:pt>
                <c:pt idx="76">
                  <c:v>-18.357676156902208</c:v>
                </c:pt>
                <c:pt idx="77">
                  <c:v>-18.288215639853284</c:v>
                </c:pt>
                <c:pt idx="78">
                  <c:v>-18.219068180198683</c:v>
                </c:pt>
                <c:pt idx="79">
                  <c:v>-18.15023192494013</c:v>
                </c:pt>
                <c:pt idx="80">
                  <c:v>-18.081705034922731</c:v>
                </c:pt>
                <c:pt idx="81">
                  <c:v>-18.01348568471078</c:v>
                </c:pt>
                <c:pt idx="82">
                  <c:v>-17.945572062464894</c:v>
                </c:pt>
                <c:pt idx="83">
                  <c:v>-17.877962369820455</c:v>
                </c:pt>
                <c:pt idx="84">
                  <c:v>-17.81065482176723</c:v>
                </c:pt>
                <c:pt idx="85">
                  <c:v>-17.743647646530377</c:v>
                </c:pt>
                <c:pt idx="86">
                  <c:v>-17.676939085452599</c:v>
                </c:pt>
                <c:pt idx="87">
                  <c:v>-17.610527392877525</c:v>
                </c:pt>
                <c:pt idx="88">
                  <c:v>-17.544410836034352</c:v>
                </c:pt>
                <c:pt idx="89">
                  <c:v>-17.478587694923661</c:v>
                </c:pt>
                <c:pt idx="90">
                  <c:v>-17.413056262204364</c:v>
                </c:pt>
                <c:pt idx="91">
                  <c:v>-17.347814843081945</c:v>
                </c:pt>
                <c:pt idx="92">
                  <c:v>-17.28286175519769</c:v>
                </c:pt>
                <c:pt idx="93">
                  <c:v>-17.218195328519183</c:v>
                </c:pt>
                <c:pt idx="94">
                  <c:v>-17.153813905231921</c:v>
                </c:pt>
                <c:pt idx="95">
                  <c:v>-17.089715839631928</c:v>
                </c:pt>
                <c:pt idx="96">
                  <c:v>-17.02589949801963</c:v>
                </c:pt>
                <c:pt idx="97">
                  <c:v>-16.962363258594706</c:v>
                </c:pt>
                <c:pt idx="98">
                  <c:v>-16.899105511352047</c:v>
                </c:pt>
                <c:pt idx="99">
                  <c:v>-16.836124657978797</c:v>
                </c:pt>
                <c:pt idx="100">
                  <c:v>-16.7734191117524</c:v>
                </c:pt>
                <c:pt idx="101">
                  <c:v>-16.710987297439743</c:v>
                </c:pt>
                <c:pt idx="102">
                  <c:v>-16.095210817089537</c:v>
                </c:pt>
                <c:pt idx="103">
                  <c:v>-15.505787965489572</c:v>
                </c:pt>
                <c:pt idx="104">
                  <c:v>-14.941259194316498</c:v>
                </c:pt>
                <c:pt idx="105">
                  <c:v>-14.400266101730939</c:v>
                </c:pt>
                <c:pt idx="106">
                  <c:v>-13.881543110637349</c:v>
                </c:pt>
                <c:pt idx="107">
                  <c:v>-13.383909938184631</c:v>
                </c:pt>
                <c:pt idx="108">
                  <c:v>-12.906264771448029</c:v>
                </c:pt>
                <c:pt idx="109">
                  <c:v>-12.447578074407248</c:v>
                </c:pt>
                <c:pt idx="110">
                  <c:v>-12.006886960173278</c:v>
                </c:pt>
                <c:pt idx="111">
                  <c:v>-11.583290070108065</c:v>
                </c:pt>
                <c:pt idx="112">
                  <c:v>-11.175942908187894</c:v>
                </c:pt>
                <c:pt idx="113">
                  <c:v>-10.784053584821436</c:v>
                </c:pt>
                <c:pt idx="114">
                  <c:v>-10.406878929462149</c:v>
                </c:pt>
                <c:pt idx="115">
                  <c:v>-10.043720935851905</c:v>
                </c:pt>
                <c:pt idx="116">
                  <c:v>-9.6939235076830546</c:v>
                </c:pt>
                <c:pt idx="117">
                  <c:v>-9.356869475941842</c:v>
                </c:pt>
                <c:pt idx="118">
                  <c:v>-9.0319778622590992</c:v>
                </c:pt>
                <c:pt idx="119">
                  <c:v>-8.7187013652982266</c:v>
                </c:pt>
                <c:pt idx="120">
                  <c:v>-8.4165240496011453</c:v>
                </c:pt>
                <c:pt idx="121">
                  <c:v>-8.1249592184296375</c:v>
                </c:pt>
                <c:pt idx="122">
                  <c:v>-7.843547454016786</c:v>
                </c:pt>
                <c:pt idx="123">
                  <c:v>-7.571854810310426</c:v>
                </c:pt>
                <c:pt idx="124">
                  <c:v>-7.3094711447730258</c:v>
                </c:pt>
                <c:pt idx="125">
                  <c:v>-7.0560085771231131</c:v>
                </c:pt>
                <c:pt idx="126">
                  <c:v>-6.8111000640806401</c:v>
                </c:pt>
                <c:pt idx="127">
                  <c:v>-6.5743980802304955</c:v>
                </c:pt>
                <c:pt idx="128">
                  <c:v>-6.3455733960584055</c:v>
                </c:pt>
                <c:pt idx="129">
                  <c:v>-6.1243139450552206</c:v>
                </c:pt>
                <c:pt idx="130">
                  <c:v>-5.9103237725401874</c:v>
                </c:pt>
                <c:pt idx="131">
                  <c:v>-5.7033220595307528</c:v>
                </c:pt>
                <c:pt idx="132">
                  <c:v>-5.5030422155950065</c:v>
                </c:pt>
                <c:pt idx="133">
                  <c:v>-5.3092310351700425</c:v>
                </c:pt>
                <c:pt idx="134">
                  <c:v>-5.1216479123223975</c:v>
                </c:pt>
                <c:pt idx="135">
                  <c:v>-4.9400641093711641</c:v>
                </c:pt>
                <c:pt idx="136">
                  <c:v>-4.764262075195167</c:v>
                </c:pt>
                <c:pt idx="137">
                  <c:v>-4.5940348094082504</c:v>
                </c:pt>
                <c:pt idx="138">
                  <c:v>-4.42918526891411</c:v>
                </c:pt>
                <c:pt idx="139">
                  <c:v>-4.2695258136489977</c:v>
                </c:pt>
                <c:pt idx="140">
                  <c:v>-4.114877688589381</c:v>
                </c:pt>
                <c:pt idx="141">
                  <c:v>-3.9650705393455743</c:v>
                </c:pt>
                <c:pt idx="142">
                  <c:v>-3.8199419588838048</c:v>
                </c:pt>
                <c:pt idx="143">
                  <c:v>-3.6793370631204425</c:v>
                </c:pt>
                <c:pt idx="144">
                  <c:v>-3.5431080933152108</c:v>
                </c:pt>
                <c:pt idx="145">
                  <c:v>-3.4111140433568554</c:v>
                </c:pt>
                <c:pt idx="146">
                  <c:v>-3.283220310186711</c:v>
                </c:pt>
                <c:pt idx="147">
                  <c:v>-3.1592983657440916</c:v>
                </c:pt>
                <c:pt idx="148">
                  <c:v>-3.0392254489439021</c:v>
                </c:pt>
                <c:pt idx="149">
                  <c:v>-2.9228842763124159</c:v>
                </c:pt>
                <c:pt idx="150">
                  <c:v>-2.8101627700127421</c:v>
                </c:pt>
                <c:pt idx="151">
                  <c:v>-2.7009538020881663</c:v>
                </c:pt>
                <c:pt idx="152">
                  <c:v>-2.5951549538399985</c:v>
                </c:pt>
                <c:pt idx="153">
                  <c:v>-2.4926682893376677</c:v>
                </c:pt>
                <c:pt idx="154">
                  <c:v>-2.3934001421330415</c:v>
                </c:pt>
                <c:pt idx="155">
                  <c:v>-2.2972609143192364</c:v>
                </c:pt>
                <c:pt idx="156">
                  <c:v>-2.2041648871366668</c:v>
                </c:pt>
                <c:pt idx="157">
                  <c:v>-2.1140300423866445</c:v>
                </c:pt>
                <c:pt idx="158">
                  <c:v>-2.0267778939655585</c:v>
                </c:pt>
                <c:pt idx="159">
                  <c:v>-1.9423333288813156</c:v>
                </c:pt>
                <c:pt idx="160">
                  <c:v>-1.8606244571582156</c:v>
                </c:pt>
                <c:pt idx="161">
                  <c:v>-1.7815824700775924</c:v>
                </c:pt>
                <c:pt idx="162">
                  <c:v>-1.7051415062391948</c:v>
                </c:pt>
                <c:pt idx="163">
                  <c:v>-1.6312385249630099</c:v>
                </c:pt>
                <c:pt idx="164">
                  <c:v>-1.5598131865830989</c:v>
                </c:pt>
                <c:pt idx="165">
                  <c:v>-1.4908077392142762</c:v>
                </c:pt>
                <c:pt idx="166">
                  <c:v>-1.4241669115993538</c:v>
                </c:pt>
                <c:pt idx="167">
                  <c:v>-1.3598378116692043</c:v>
                </c:pt>
                <c:pt idx="168">
                  <c:v>-1.2977698304704661</c:v>
                </c:pt>
                <c:pt idx="169">
                  <c:v>-1.2379145511361234</c:v>
                </c:pt>
                <c:pt idx="170">
                  <c:v>-1.1802256625928653</c:v>
                </c:pt>
                <c:pt idx="171">
                  <c:v>-1.1246588777159034</c:v>
                </c:pt>
                <c:pt idx="172">
                  <c:v>-1.0711718556570147</c:v>
                </c:pt>
                <c:pt idx="173">
                  <c:v>-1.0197241280849902</c:v>
                </c:pt>
                <c:pt idx="174">
                  <c:v>-0.97027702908943347</c:v>
                </c:pt>
                <c:pt idx="175">
                  <c:v>-0.9227936285089966</c:v>
                </c:pt>
                <c:pt idx="176">
                  <c:v>-0.8772386684536928</c:v>
                </c:pt>
                <c:pt idx="177">
                  <c:v>-0.83357850279783985</c:v>
                </c:pt>
                <c:pt idx="178">
                  <c:v>-0.79178103942545897</c:v>
                </c:pt>
                <c:pt idx="179">
                  <c:v>-0.75181568501356855</c:v>
                </c:pt>
                <c:pt idx="180">
                  <c:v>-0.71365329214070161</c:v>
                </c:pt>
                <c:pt idx="181">
                  <c:v>-0.67726610850809632</c:v>
                </c:pt>
                <c:pt idx="182">
                  <c:v>-0.64262772805937318</c:v>
                </c:pt>
                <c:pt idx="183">
                  <c:v>-0.60971304378102431</c:v>
                </c:pt>
                <c:pt idx="184">
                  <c:v>-0.5784982019607986</c:v>
                </c:pt>
                <c:pt idx="185">
                  <c:v>-0.54896055767403751</c:v>
                </c:pt>
                <c:pt idx="186">
                  <c:v>-0.52107863125946285</c:v>
                </c:pt>
                <c:pt idx="187">
                  <c:v>-0.49483206553596099</c:v>
                </c:pt>
                <c:pt idx="188">
                  <c:v>-0.4702015835010902</c:v>
                </c:pt>
                <c:pt idx="189">
                  <c:v>-0.44716894624086118</c:v>
                </c:pt>
                <c:pt idx="190">
                  <c:v>-0.42571691076974494</c:v>
                </c:pt>
                <c:pt idx="191">
                  <c:v>-0.40582918751099495</c:v>
                </c:pt>
                <c:pt idx="192">
                  <c:v>-0.38749039712174321</c:v>
                </c:pt>
                <c:pt idx="193">
                  <c:v>-0.37068602636686954</c:v>
                </c:pt>
                <c:pt idx="194">
                  <c:v>-0.35540238275255254</c:v>
                </c:pt>
                <c:pt idx="195">
                  <c:v>-0.34162654764722822</c:v>
                </c:pt>
                <c:pt idx="196">
                  <c:v>-0.32934632764696425</c:v>
                </c:pt>
                <c:pt idx="197">
                  <c:v>-0.31855020398643485</c:v>
                </c:pt>
                <c:pt idx="198">
                  <c:v>-0.30922727985755649</c:v>
                </c:pt>
                <c:pt idx="199">
                  <c:v>-0.30136722557616996</c:v>
                </c:pt>
                <c:pt idx="200">
                  <c:v>-0.29496022163213581</c:v>
                </c:pt>
                <c:pt idx="201">
                  <c:v>-0.28999689976699589</c:v>
                </c:pt>
                <c:pt idx="202">
                  <c:v>-0.28646828234085803</c:v>
                </c:pt>
                <c:pt idx="203">
                  <c:v>-0.28436572036912899</c:v>
                </c:pt>
                <c:pt idx="204">
                  <c:v>-0.28368083072122496</c:v>
                </c:pt>
                <c:pt idx="205">
                  <c:v>-0.28440543306786348</c:v>
                </c:pt>
                <c:pt idx="206">
                  <c:v>-0.28653148723202576</c:v>
                </c:pt>
                <c:pt idx="207">
                  <c:v>-0.29005103163424284</c:v>
                </c:pt>
                <c:pt idx="208">
                  <c:v>-0.29495612352178457</c:v>
                </c:pt>
                <c:pt idx="209">
                  <c:v>-0.30123878163376089</c:v>
                </c:pt>
                <c:pt idx="210">
                  <c:v>-0.30889093188410888</c:v>
                </c:pt>
                <c:pt idx="211">
                  <c:v>-0.31790435654908034</c:v>
                </c:pt>
                <c:pt idx="212">
                  <c:v>-0.3282706473343201</c:v>
                </c:pt>
                <c:pt idx="213">
                  <c:v>-0.33998116257858674</c:v>
                </c:pt>
                <c:pt idx="214">
                  <c:v>-0.35302698873555682</c:v>
                </c:pt>
                <c:pt idx="215">
                  <c:v>-0.36739890616915433</c:v>
                </c:pt>
                <c:pt idx="216">
                  <c:v>-0.38308735920646686</c:v>
                </c:pt>
                <c:pt idx="217">
                  <c:v>-0.40008243031820534</c:v>
                </c:pt>
                <c:pt idx="218">
                  <c:v>-0.41837381824053937</c:v>
                </c:pt>
                <c:pt idx="219">
                  <c:v>-0.43795081981304607</c:v>
                </c:pt>
                <c:pt idx="220">
                  <c:v>-0.45880231528356052</c:v>
                </c:pt>
                <c:pt idx="221">
                  <c:v>-0.48091675681936463</c:v>
                </c:pt>
                <c:pt idx="222">
                  <c:v>-0.50428215996281545</c:v>
                </c:pt>
                <c:pt idx="223">
                  <c:v>-0.52888609777558016</c:v>
                </c:pt>
                <c:pt idx="224">
                  <c:v>-0.55471569742695959</c:v>
                </c:pt>
                <c:pt idx="225">
                  <c:v>-0.58175763899639432</c:v>
                </c:pt>
                <c:pt idx="226">
                  <c:v>-0.60999815627672538</c:v>
                </c:pt>
                <c:pt idx="227">
                  <c:v>-0.63942303938194534</c:v>
                </c:pt>
                <c:pt idx="228">
                  <c:v>-0.67001763898026512</c:v>
                </c:pt>
                <c:pt idx="229">
                  <c:v>-0.70176687198972798</c:v>
                </c:pt>
                <c:pt idx="230">
                  <c:v>-0.73465522858900212</c:v>
                </c:pt>
                <c:pt idx="231">
                  <c:v>-0.76866678041018621</c:v>
                </c:pt>
                <c:pt idx="232">
                  <c:v>-0.8037851897933489</c:v>
                </c:pt>
                <c:pt idx="233">
                  <c:v>-0.83999371999413142</c:v>
                </c:pt>
                <c:pt idx="234">
                  <c:v>-0.87727524624607989</c:v>
                </c:pt>
                <c:pt idx="235">
                  <c:v>-0.91561226758854919</c:v>
                </c:pt>
                <c:pt idx="236">
                  <c:v>-0.95498691937911351</c:v>
                </c:pt>
                <c:pt idx="237">
                  <c:v>-0.99538098641653805</c:v>
                </c:pt>
                <c:pt idx="238">
                  <c:v>-1.0367759166066166</c:v>
                </c:pt>
                <c:pt idx="239">
                  <c:v>-1.0791528351086803</c:v>
                </c:pt>
                <c:pt idx="240">
                  <c:v>-1.1224925589053933</c:v>
                </c:pt>
                <c:pt idx="241">
                  <c:v>-1.1667756117426824</c:v>
                </c:pt>
                <c:pt idx="242">
                  <c:v>-1.2119822393903978</c:v>
                </c:pt>
                <c:pt idx="243">
                  <c:v>-1.2580924251775902</c:v>
                </c:pt>
                <c:pt idx="244">
                  <c:v>-1.3050859057592219</c:v>
                </c:pt>
                <c:pt idx="245">
                  <c:v>-1.3529421870737415</c:v>
                </c:pt>
                <c:pt idx="246">
                  <c:v>-1.4016405604532933</c:v>
                </c:pt>
                <c:pt idx="247">
                  <c:v>-1.4511601188504637</c:v>
                </c:pt>
                <c:pt idx="248">
                  <c:v>-1.5014797731473482</c:v>
                </c:pt>
                <c:pt idx="249">
                  <c:v>-1.5525782685145302</c:v>
                </c:pt>
                <c:pt idx="250">
                  <c:v>-1.6044342007891446</c:v>
                </c:pt>
                <c:pt idx="251">
                  <c:v>-1.6570260328427207</c:v>
                </c:pt>
                <c:pt idx="252">
                  <c:v>-1.7103321109109104</c:v>
                </c:pt>
                <c:pt idx="253">
                  <c:v>-1.7643306808585206</c:v>
                </c:pt>
                <c:pt idx="254">
                  <c:v>-1.8189999043545328</c:v>
                </c:pt>
                <c:pt idx="255">
                  <c:v>-1.874317874933026</c:v>
                </c:pt>
                <c:pt idx="256">
                  <c:v>-1.9302626339170044</c:v>
                </c:pt>
                <c:pt idx="257">
                  <c:v>-1.9868121861833268</c:v>
                </c:pt>
                <c:pt idx="258">
                  <c:v>-2.0439445157479552</c:v>
                </c:pt>
                <c:pt idx="259">
                  <c:v>-2.1016376011518298</c:v>
                </c:pt>
                <c:pt idx="260">
                  <c:v>-2.159869430628683</c:v>
                </c:pt>
                <c:pt idx="261">
                  <c:v>-2.2186180170371372</c:v>
                </c:pt>
                <c:pt idx="262">
                  <c:v>-2.2778614125403918</c:v>
                </c:pt>
                <c:pt idx="263">
                  <c:v>-2.3375777230177963</c:v>
                </c:pt>
                <c:pt idx="264">
                  <c:v>-2.3977451221935722</c:v>
                </c:pt>
                <c:pt idx="265">
                  <c:v>-2.4583418654688654</c:v>
                </c:pt>
                <c:pt idx="266">
                  <c:v>-2.5193463034442467</c:v>
                </c:pt>
                <c:pt idx="267">
                  <c:v>-2.5807368951207299</c:v>
                </c:pt>
                <c:pt idx="268">
                  <c:v>-2.6424922207682147</c:v>
                </c:pt>
                <c:pt idx="269">
                  <c:v>-2.7045909944512245</c:v>
                </c:pt>
                <c:pt idx="270">
                  <c:v>-2.76701207620262</c:v>
                </c:pt>
                <c:pt idx="271">
                  <c:v>-2.8297344838368828</c:v>
                </c:pt>
                <c:pt idx="272">
                  <c:v>-2.8927374043953842</c:v>
                </c:pt>
                <c:pt idx="273">
                  <c:v>-2.9560002052168879</c:v>
                </c:pt>
                <c:pt idx="274">
                  <c:v>-3.0195024446273653</c:v>
                </c:pt>
                <c:pt idx="275">
                  <c:v>-3.0832238822439821</c:v>
                </c:pt>
                <c:pt idx="276">
                  <c:v>-3.1471444888889244</c:v>
                </c:pt>
                <c:pt idx="277">
                  <c:v>-3.2112444561094593</c:v>
                </c:pt>
                <c:pt idx="278">
                  <c:v>-3.2755042053014192</c:v>
                </c:pt>
                <c:pt idx="279">
                  <c:v>-3.3399043964339623</c:v>
                </c:pt>
                <c:pt idx="280">
                  <c:v>-3.4044259363742295</c:v>
                </c:pt>
                <c:pt idx="281">
                  <c:v>-3.4690499868111613</c:v>
                </c:pt>
                <c:pt idx="282">
                  <c:v>-3.53375797177842</c:v>
                </c:pt>
                <c:pt idx="283">
                  <c:v>-3.5985315847769836</c:v>
                </c:pt>
                <c:pt idx="284">
                  <c:v>-3.663352795498616</c:v>
                </c:pt>
                <c:pt idx="285">
                  <c:v>-3.7282038561520214</c:v>
                </c:pt>
                <c:pt idx="286">
                  <c:v>-3.793067307394002</c:v>
                </c:pt>
                <c:pt idx="287">
                  <c:v>-3.8579259838685869</c:v>
                </c:pt>
                <c:pt idx="288">
                  <c:v>-3.9227630193575127</c:v>
                </c:pt>
                <c:pt idx="289">
                  <c:v>-3.9875618515460145</c:v>
                </c:pt>
                <c:pt idx="290">
                  <c:v>-4.0523062264083327</c:v>
                </c:pt>
                <c:pt idx="291">
                  <c:v>-4.1169802022177882</c:v>
                </c:pt>
                <c:pt idx="292">
                  <c:v>-4.1815681531866984</c:v>
                </c:pt>
                <c:pt idx="293">
                  <c:v>-4.2460547727418199</c:v>
                </c:pt>
                <c:pt idx="294">
                  <c:v>-4.3104250764413878</c:v>
                </c:pt>
                <c:pt idx="295">
                  <c:v>-4.3746644045401375</c:v>
                </c:pt>
                <c:pt idx="296">
                  <c:v>-4.438758424209059</c:v>
                </c:pt>
                <c:pt idx="297">
                  <c:v>-4.5026931314169225</c:v>
                </c:pt>
                <c:pt idx="298">
                  <c:v>-4.566454852480871</c:v>
                </c:pt>
                <c:pt idx="299">
                  <c:v>-4.6300302452936872</c:v>
                </c:pt>
                <c:pt idx="300">
                  <c:v>-4.6934063002355177</c:v>
                </c:pt>
                <c:pt idx="301">
                  <c:v>-4.7565703407780626</c:v>
                </c:pt>
                <c:pt idx="302">
                  <c:v>-4.8195100237894737</c:v>
                </c:pt>
                <c:pt idx="303">
                  <c:v>-4.8822133395482856</c:v>
                </c:pt>
                <c:pt idx="304">
                  <c:v>-4.9446686114749205</c:v>
                </c:pt>
                <c:pt idx="305">
                  <c:v>-5.0068644955894079</c:v>
                </c:pt>
                <c:pt idx="306">
                  <c:v>-5.0687899797040625</c:v>
                </c:pt>
                <c:pt idx="307">
                  <c:v>-5.130434382359919</c:v>
                </c:pt>
                <c:pt idx="308">
                  <c:v>-5.1917873515158899</c:v>
                </c:pt>
                <c:pt idx="309">
                  <c:v>-5.2528388629995115</c:v>
                </c:pt>
                <c:pt idx="310">
                  <c:v>-5.3135792187283117</c:v>
                </c:pt>
                <c:pt idx="311">
                  <c:v>-5.373999044710744</c:v>
                </c:pt>
                <c:pt idx="312">
                  <c:v>-5.4340892888357128</c:v>
                </c:pt>
                <c:pt idx="313">
                  <c:v>-5.4938412184596324</c:v>
                </c:pt>
                <c:pt idx="314">
                  <c:v>-5.5532464177999525</c:v>
                </c:pt>
                <c:pt idx="315">
                  <c:v>-5.612296785144073</c:v>
                </c:pt>
                <c:pt idx="316">
                  <c:v>-5.6709845298824177</c:v>
                </c:pt>
                <c:pt idx="317">
                  <c:v>-5.7293021693744661</c:v>
                </c:pt>
                <c:pt idx="318">
                  <c:v>-5.7872425256564233</c:v>
                </c:pt>
                <c:pt idx="319">
                  <c:v>-5.8447987219990392</c:v>
                </c:pt>
                <c:pt idx="320">
                  <c:v>-5.9019641793241284</c:v>
                </c:pt>
                <c:pt idx="321">
                  <c:v>-5.9587326124880589</c:v>
                </c:pt>
                <c:pt idx="322">
                  <c:v>-6.0150980264405041</c:v>
                </c:pt>
                <c:pt idx="323">
                  <c:v>-6.0710547122664797</c:v>
                </c:pt>
                <c:pt idx="324">
                  <c:v>-6.1265972431197087</c:v>
                </c:pt>
                <c:pt idx="325">
                  <c:v>-6.1817204700549784</c:v>
                </c:pt>
                <c:pt idx="326">
                  <c:v>-6.2364195177672768</c:v>
                </c:pt>
                <c:pt idx="327">
                  <c:v>-6.2906897802450672</c:v>
                </c:pt>
                <c:pt idx="328">
                  <c:v>-6.3445269163450959</c:v>
                </c:pt>
                <c:pt idx="329">
                  <c:v>-6.3979268452958049</c:v>
                </c:pt>
                <c:pt idx="330">
                  <c:v>-6.4508857421363688</c:v>
                </c:pt>
                <c:pt idx="331">
                  <c:v>-6.5034000330981172</c:v>
                </c:pt>
                <c:pt idx="332">
                  <c:v>-6.555466390934904</c:v>
                </c:pt>
                <c:pt idx="333">
                  <c:v>-6.6070817302088898</c:v>
                </c:pt>
                <c:pt idx="334">
                  <c:v>-6.6582432025379319</c:v>
                </c:pt>
                <c:pt idx="335">
                  <c:v>-6.7089481918105918</c:v>
                </c:pt>
                <c:pt idx="336">
                  <c:v>-6.7591943093746627</c:v>
                </c:pt>
                <c:pt idx="337">
                  <c:v>-6.8089793892047465</c:v>
                </c:pt>
                <c:pt idx="338">
                  <c:v>-6.8583014830545022</c:v>
                </c:pt>
                <c:pt idx="339">
                  <c:v>-6.9071588555986416</c:v>
                </c:pt>
                <c:pt idx="340">
                  <c:v>-6.9555499795698594</c:v>
                </c:pt>
                <c:pt idx="341">
                  <c:v>-7.0034735308955414</c:v>
                </c:pt>
                <c:pt idx="342">
                  <c:v>-7.050928383838909</c:v>
                </c:pt>
                <c:pt idx="343">
                  <c:v>-7.0979136061490955</c:v>
                </c:pt>
                <c:pt idx="344">
                  <c:v>-7.144428454224494</c:v>
                </c:pt>
                <c:pt idx="345">
                  <c:v>-7.1904723682934124</c:v>
                </c:pt>
                <c:pt idx="346">
                  <c:v>-7.2360449676160608</c:v>
                </c:pt>
                <c:pt idx="347">
                  <c:v>-7.2811460457115365</c:v>
                </c:pt>
                <c:pt idx="348">
                  <c:v>-7.3257755656134123</c:v>
                </c:pt>
                <c:pt idx="349">
                  <c:v>-7.3699336551573031</c:v>
                </c:pt>
                <c:pt idx="350">
                  <c:v>-7.4136206023036513</c:v>
                </c:pt>
                <c:pt idx="351">
                  <c:v>-7.4568368504987097</c:v>
                </c:pt>
                <c:pt idx="352">
                  <c:v>-7.4995829940766559</c:v>
                </c:pt>
                <c:pt idx="353">
                  <c:v>-7.541859773705557</c:v>
                </c:pt>
                <c:pt idx="354">
                  <c:v>-7.5836680718796279</c:v>
                </c:pt>
                <c:pt idx="355">
                  <c:v>-7.6250089084603285</c:v>
                </c:pt>
                <c:pt idx="356">
                  <c:v>-7.6658834362683903</c:v>
                </c:pt>
                <c:pt idx="357">
                  <c:v>-7.706292936728949</c:v>
                </c:pt>
                <c:pt idx="358">
                  <c:v>-7.7462388155716795</c:v>
                </c:pt>
                <c:pt idx="359">
                  <c:v>-7.7857225985877623</c:v>
                </c:pt>
                <c:pt idx="360">
                  <c:v>-7.8247459274452833</c:v>
                </c:pt>
                <c:pt idx="361">
                  <c:v>-7.863310555564671</c:v>
                </c:pt>
                <c:pt idx="362">
                  <c:v>-7.9014183440554531</c:v>
                </c:pt>
                <c:pt idx="363">
                  <c:v>-7.9390712577157476</c:v>
                </c:pt>
                <c:pt idx="364">
                  <c:v>-7.976271361095459</c:v>
                </c:pt>
                <c:pt idx="365">
                  <c:v>-8.0130208146243618</c:v>
                </c:pt>
                <c:pt idx="366">
                  <c:v>-8.0493218708058762</c:v>
                </c:pt>
                <c:pt idx="367">
                  <c:v>-8.0851768704773814</c:v>
                </c:pt>
                <c:pt idx="368">
                  <c:v>-8.12058823913776</c:v>
                </c:pt>
                <c:pt idx="369">
                  <c:v>-8.1555584833427677</c:v>
                </c:pt>
                <c:pt idx="370">
                  <c:v>-8.1900901871686891</c:v>
                </c:pt>
                <c:pt idx="371">
                  <c:v>-8.2241860087447343</c:v>
                </c:pt>
                <c:pt idx="372">
                  <c:v>-8.2578486768544135</c:v>
                </c:pt>
                <c:pt idx="373">
                  <c:v>-8.2910809876062288</c:v>
                </c:pt>
                <c:pt idx="374">
                  <c:v>-8.3238858011736774</c:v>
                </c:pt>
                <c:pt idx="375">
                  <c:v>-8.3562660386047245</c:v>
                </c:pt>
                <c:pt idx="376">
                  <c:v>-8.3882246787007357</c:v>
                </c:pt>
                <c:pt idx="377">
                  <c:v>-8.4197647549646923</c:v>
                </c:pt>
                <c:pt idx="378">
                  <c:v>-8.4508893526186579</c:v>
                </c:pt>
                <c:pt idx="379">
                  <c:v>-8.4816016056901606</c:v>
                </c:pt>
                <c:pt idx="380">
                  <c:v>-8.5119046941672885</c:v>
                </c:pt>
                <c:pt idx="381">
                  <c:v>-8.5418018412221315</c:v>
                </c:pt>
                <c:pt idx="382">
                  <c:v>-8.5712963105021469</c:v>
                </c:pt>
                <c:pt idx="383">
                  <c:v>-8.6003914034890609</c:v>
                </c:pt>
                <c:pt idx="384">
                  <c:v>-8.6290904569247413</c:v>
                </c:pt>
                <c:pt idx="385">
                  <c:v>-8.6573968403035391</c:v>
                </c:pt>
                <c:pt idx="386">
                  <c:v>-8.6853139534305228</c:v>
                </c:pt>
                <c:pt idx="387">
                  <c:v>-8.7128452240449477</c:v>
                </c:pt>
                <c:pt idx="388">
                  <c:v>-8.7399941055083001</c:v>
                </c:pt>
                <c:pt idx="389">
                  <c:v>-8.7667640745562156</c:v>
                </c:pt>
                <c:pt idx="390">
                  <c:v>-8.7931586291135915</c:v>
                </c:pt>
                <c:pt idx="391">
                  <c:v>-8.8191812861720287</c:v>
                </c:pt>
                <c:pt idx="392">
                  <c:v>-8.8448355797289135</c:v>
                </c:pt>
                <c:pt idx="393">
                  <c:v>-8.8448608324512517</c:v>
                </c:pt>
                <c:pt idx="394">
                  <c:v>-8.8448860848146449</c:v>
                </c:pt>
                <c:pt idx="395">
                  <c:v>-8.8449113368190897</c:v>
                </c:pt>
                <c:pt idx="396">
                  <c:v>-8.8449365884646056</c:v>
                </c:pt>
                <c:pt idx="397">
                  <c:v>-8.8449618397511891</c:v>
                </c:pt>
                <c:pt idx="398">
                  <c:v>-8.8449870906788384</c:v>
                </c:pt>
                <c:pt idx="399">
                  <c:v>-8.8450123412475623</c:v>
                </c:pt>
                <c:pt idx="400">
                  <c:v>-8.8450375914573662</c:v>
                </c:pt>
                <c:pt idx="401">
                  <c:v>-8.8450628413082484</c:v>
                </c:pt>
                <c:pt idx="402">
                  <c:v>-8.8450880908002159</c:v>
                </c:pt>
                <c:pt idx="403">
                  <c:v>-8.8451133399332686</c:v>
                </c:pt>
                <c:pt idx="404">
                  <c:v>-8.8451385887074156</c:v>
                </c:pt>
                <c:pt idx="405">
                  <c:v>-8.8451638371226533</c:v>
                </c:pt>
                <c:pt idx="406">
                  <c:v>-8.8451890851789905</c:v>
                </c:pt>
                <c:pt idx="407">
                  <c:v>-8.8452143328764272</c:v>
                </c:pt>
                <c:pt idx="408">
                  <c:v>-8.8452395802149741</c:v>
                </c:pt>
                <c:pt idx="409">
                  <c:v>-8.8452648271946224</c:v>
                </c:pt>
                <c:pt idx="410">
                  <c:v>-8.8452900738153861</c:v>
                </c:pt>
                <c:pt idx="411">
                  <c:v>-8.8453153200772654</c:v>
                </c:pt>
                <c:pt idx="412">
                  <c:v>-8.8453405659802637</c:v>
                </c:pt>
                <c:pt idx="413">
                  <c:v>-8.8453658115243847</c:v>
                </c:pt>
                <c:pt idx="414">
                  <c:v>-8.8453910567096301</c:v>
                </c:pt>
                <c:pt idx="415">
                  <c:v>-8.8454163015360052</c:v>
                </c:pt>
                <c:pt idx="416">
                  <c:v>-8.8454415460035154</c:v>
                </c:pt>
                <c:pt idx="417">
                  <c:v>-8.8454667901121606</c:v>
                </c:pt>
                <c:pt idx="418">
                  <c:v>-8.8454920338619374</c:v>
                </c:pt>
                <c:pt idx="419">
                  <c:v>-8.8455172772528687</c:v>
                </c:pt>
                <c:pt idx="420">
                  <c:v>-8.8455425202849369</c:v>
                </c:pt>
                <c:pt idx="421">
                  <c:v>-8.8455677629581597</c:v>
                </c:pt>
                <c:pt idx="422">
                  <c:v>-8.8455930052725371</c:v>
                </c:pt>
                <c:pt idx="423">
                  <c:v>-8.8456182472280691</c:v>
                </c:pt>
                <c:pt idx="424">
                  <c:v>-8.8456434888247646</c:v>
                </c:pt>
                <c:pt idx="425">
                  <c:v>-8.8456687300626236</c:v>
                </c:pt>
                <c:pt idx="426">
                  <c:v>-8.8456939709416496</c:v>
                </c:pt>
                <c:pt idx="427">
                  <c:v>-8.8457192114618479</c:v>
                </c:pt>
                <c:pt idx="428">
                  <c:v>-8.8457444516232169</c:v>
                </c:pt>
                <c:pt idx="429">
                  <c:v>-8.8457696914257653</c:v>
                </c:pt>
                <c:pt idx="430">
                  <c:v>-8.8457949308694985</c:v>
                </c:pt>
                <c:pt idx="431">
                  <c:v>-8.8458201699544166</c:v>
                </c:pt>
                <c:pt idx="432">
                  <c:v>-8.8458454086805176</c:v>
                </c:pt>
                <c:pt idx="433">
                  <c:v>-8.8458706470478106</c:v>
                </c:pt>
                <c:pt idx="434">
                  <c:v>-8.8458958850563008</c:v>
                </c:pt>
                <c:pt idx="435">
                  <c:v>-8.8459211227059917</c:v>
                </c:pt>
                <c:pt idx="436">
                  <c:v>-8.8459463599968853</c:v>
                </c:pt>
                <c:pt idx="437">
                  <c:v>-8.8459715969289849</c:v>
                </c:pt>
                <c:pt idx="438">
                  <c:v>-8.8459968335022907</c:v>
                </c:pt>
                <c:pt idx="439">
                  <c:v>-8.8460220697168115</c:v>
                </c:pt>
                <c:pt idx="440">
                  <c:v>-8.8460473055725508</c:v>
                </c:pt>
                <c:pt idx="441">
                  <c:v>-8.8460725410695051</c:v>
                </c:pt>
                <c:pt idx="442">
                  <c:v>-8.8460977762076833</c:v>
                </c:pt>
                <c:pt idx="443">
                  <c:v>-8.8461230109870943</c:v>
                </c:pt>
                <c:pt idx="444">
                  <c:v>-8.8461482454077291</c:v>
                </c:pt>
                <c:pt idx="445">
                  <c:v>-8.8461734794695985</c:v>
                </c:pt>
                <c:pt idx="446">
                  <c:v>-8.846198713172706</c:v>
                </c:pt>
                <c:pt idx="447">
                  <c:v>-8.8462239465170569</c:v>
                </c:pt>
                <c:pt idx="448">
                  <c:v>-8.8462491795026512</c:v>
                </c:pt>
                <c:pt idx="449">
                  <c:v>-8.8462744121294854</c:v>
                </c:pt>
                <c:pt idx="450">
                  <c:v>-8.846299644397579</c:v>
                </c:pt>
                <c:pt idx="451">
                  <c:v>-8.8463248763069231</c:v>
                </c:pt>
                <c:pt idx="452">
                  <c:v>-8.8463501078575266</c:v>
                </c:pt>
                <c:pt idx="453">
                  <c:v>-8.8463753390493913</c:v>
                </c:pt>
                <c:pt idx="454">
                  <c:v>-8.8464005698825261</c:v>
                </c:pt>
                <c:pt idx="455">
                  <c:v>-8.8464258003569238</c:v>
                </c:pt>
                <c:pt idx="456">
                  <c:v>-8.8464510304725934</c:v>
                </c:pt>
                <c:pt idx="457">
                  <c:v>-8.8464762602295401</c:v>
                </c:pt>
                <c:pt idx="458">
                  <c:v>-8.8465014896277658</c:v>
                </c:pt>
                <c:pt idx="459">
                  <c:v>-8.8465267186672758</c:v>
                </c:pt>
                <c:pt idx="460">
                  <c:v>-8.8465519473480665</c:v>
                </c:pt>
                <c:pt idx="461">
                  <c:v>-8.8465771756701539</c:v>
                </c:pt>
                <c:pt idx="462">
                  <c:v>-8.8466024036335291</c:v>
                </c:pt>
                <c:pt idx="463">
                  <c:v>-8.8466276312382028</c:v>
                </c:pt>
                <c:pt idx="464">
                  <c:v>-8.846652858484175</c:v>
                </c:pt>
                <c:pt idx="465">
                  <c:v>-8.8466780853714546</c:v>
                </c:pt>
                <c:pt idx="466">
                  <c:v>-8.8467033119000362</c:v>
                </c:pt>
                <c:pt idx="467">
                  <c:v>-8.8467285380699305</c:v>
                </c:pt>
                <c:pt idx="468">
                  <c:v>-8.8467537638811375</c:v>
                </c:pt>
                <c:pt idx="469">
                  <c:v>-8.8467789893336626</c:v>
                </c:pt>
                <c:pt idx="470">
                  <c:v>-8.8468042144275056</c:v>
                </c:pt>
                <c:pt idx="471">
                  <c:v>-8.8468294391626738</c:v>
                </c:pt>
                <c:pt idx="472">
                  <c:v>-8.8468546635391725</c:v>
                </c:pt>
                <c:pt idx="473">
                  <c:v>-8.8468798875570016</c:v>
                </c:pt>
                <c:pt idx="474">
                  <c:v>-8.8469051112161647</c:v>
                </c:pt>
                <c:pt idx="475">
                  <c:v>-8.8469303345166654</c:v>
                </c:pt>
                <c:pt idx="476">
                  <c:v>-8.8469555574585073</c:v>
                </c:pt>
                <c:pt idx="477">
                  <c:v>-8.8469807800416955</c:v>
                </c:pt>
                <c:pt idx="478">
                  <c:v>-8.8470060022662356</c:v>
                </c:pt>
                <c:pt idx="479">
                  <c:v>-8.8470312241321185</c:v>
                </c:pt>
                <c:pt idx="480">
                  <c:v>-8.8470564456393692</c:v>
                </c:pt>
                <c:pt idx="481">
                  <c:v>-8.8470816667879699</c:v>
                </c:pt>
                <c:pt idx="482">
                  <c:v>-8.8471068875779366</c:v>
                </c:pt>
                <c:pt idx="483">
                  <c:v>-8.8471321080092693</c:v>
                </c:pt>
                <c:pt idx="484">
                  <c:v>-8.847157328081968</c:v>
                </c:pt>
                <c:pt idx="485">
                  <c:v>-8.8471825477960468</c:v>
                </c:pt>
                <c:pt idx="486">
                  <c:v>-8.847207767151497</c:v>
                </c:pt>
                <c:pt idx="487">
                  <c:v>-8.8472329861483274</c:v>
                </c:pt>
                <c:pt idx="488">
                  <c:v>-8.8472582047865416</c:v>
                </c:pt>
                <c:pt idx="489">
                  <c:v>-8.8472834230661395</c:v>
                </c:pt>
                <c:pt idx="490">
                  <c:v>-8.8473086409871371</c:v>
                </c:pt>
                <c:pt idx="491">
                  <c:v>-8.8473338585495185</c:v>
                </c:pt>
                <c:pt idx="492">
                  <c:v>-8.8473590757533067</c:v>
                </c:pt>
                <c:pt idx="493">
                  <c:v>-8.8473842925984876</c:v>
                </c:pt>
                <c:pt idx="494">
                  <c:v>-8.8474095090850771</c:v>
                </c:pt>
                <c:pt idx="495">
                  <c:v>-8.8474347252130752</c:v>
                </c:pt>
                <c:pt idx="496">
                  <c:v>-8.8474599409824837</c:v>
                </c:pt>
                <c:pt idx="497">
                  <c:v>-8.8474851563933079</c:v>
                </c:pt>
                <c:pt idx="498">
                  <c:v>-8.8475103714455461</c:v>
                </c:pt>
                <c:pt idx="499">
                  <c:v>-8.8475355861392071</c:v>
                </c:pt>
                <c:pt idx="500">
                  <c:v>-8.8475608004742945</c:v>
                </c:pt>
                <c:pt idx="501">
                  <c:v>-8.8475860144508083</c:v>
                </c:pt>
                <c:pt idx="502">
                  <c:v>-8.8476112280687627</c:v>
                </c:pt>
                <c:pt idx="503">
                  <c:v>-8.8476364413281452</c:v>
                </c:pt>
                <c:pt idx="504">
                  <c:v>-8.8476616542289683</c:v>
                </c:pt>
                <c:pt idx="505">
                  <c:v>-8.8476868667712338</c:v>
                </c:pt>
                <c:pt idx="506">
                  <c:v>-8.8477120789549488</c:v>
                </c:pt>
                <c:pt idx="507">
                  <c:v>-8.847737290780108</c:v>
                </c:pt>
                <c:pt idx="508">
                  <c:v>-8.8477625022467237</c:v>
                </c:pt>
                <c:pt idx="509">
                  <c:v>-8.8477877133547942</c:v>
                </c:pt>
                <c:pt idx="510">
                  <c:v>-8.8478129241043248</c:v>
                </c:pt>
                <c:pt idx="511">
                  <c:v>-8.847838134495321</c:v>
                </c:pt>
                <c:pt idx="512">
                  <c:v>-8.8478633445277843</c:v>
                </c:pt>
                <c:pt idx="513">
                  <c:v>-8.8478885542017238</c:v>
                </c:pt>
                <c:pt idx="514">
                  <c:v>-8.8479137635171305</c:v>
                </c:pt>
                <c:pt idx="515">
                  <c:v>-8.8479389724740134</c:v>
                </c:pt>
                <c:pt idx="516">
                  <c:v>-8.8479641810723777</c:v>
                </c:pt>
                <c:pt idx="517">
                  <c:v>-8.847989389312227</c:v>
                </c:pt>
                <c:pt idx="518">
                  <c:v>-8.8480145971935666</c:v>
                </c:pt>
                <c:pt idx="519">
                  <c:v>-8.8480398047164002</c:v>
                </c:pt>
                <c:pt idx="520">
                  <c:v>-8.8480650118807223</c:v>
                </c:pt>
                <c:pt idx="521">
                  <c:v>-8.8480902186865453</c:v>
                </c:pt>
                <c:pt idx="522">
                  <c:v>-8.8481154251338729</c:v>
                </c:pt>
                <c:pt idx="523">
                  <c:v>-8.8481406312227016</c:v>
                </c:pt>
                <c:pt idx="524">
                  <c:v>-8.8481658369530418</c:v>
                </c:pt>
                <c:pt idx="525">
                  <c:v>-8.8481910423248955</c:v>
                </c:pt>
                <c:pt idx="526">
                  <c:v>-8.8482162473382644</c:v>
                </c:pt>
                <c:pt idx="527">
                  <c:v>-8.8482414519931503</c:v>
                </c:pt>
                <c:pt idx="528">
                  <c:v>-8.848266656289562</c:v>
                </c:pt>
                <c:pt idx="529">
                  <c:v>-8.848291860227496</c:v>
                </c:pt>
                <c:pt idx="530">
                  <c:v>-8.848317063806963</c:v>
                </c:pt>
                <c:pt idx="531">
                  <c:v>-8.8483422670279595</c:v>
                </c:pt>
                <c:pt idx="532">
                  <c:v>-8.8483674698904924</c:v>
                </c:pt>
                <c:pt idx="533">
                  <c:v>-8.8483926723945743</c:v>
                </c:pt>
                <c:pt idx="534">
                  <c:v>-8.8484178745401945</c:v>
                </c:pt>
                <c:pt idx="535">
                  <c:v>-8.84844307632736</c:v>
                </c:pt>
                <c:pt idx="536">
                  <c:v>-8.8484682777560817</c:v>
                </c:pt>
                <c:pt idx="537">
                  <c:v>-8.8484934788263523</c:v>
                </c:pt>
                <c:pt idx="538">
                  <c:v>-8.8485186795381843</c:v>
                </c:pt>
                <c:pt idx="539">
                  <c:v>-8.8485438798915705</c:v>
                </c:pt>
                <c:pt idx="540">
                  <c:v>-8.8485690798865253</c:v>
                </c:pt>
                <c:pt idx="541">
                  <c:v>-8.8485942795230503</c:v>
                </c:pt>
                <c:pt idx="542">
                  <c:v>-8.8486194788011439</c:v>
                </c:pt>
                <c:pt idx="543">
                  <c:v>-8.8486446777208165</c:v>
                </c:pt>
                <c:pt idx="544">
                  <c:v>-8.8486698762820648</c:v>
                </c:pt>
                <c:pt idx="545">
                  <c:v>-8.8486950744849011</c:v>
                </c:pt>
                <c:pt idx="546">
                  <c:v>-8.8487202723293148</c:v>
                </c:pt>
                <c:pt idx="547">
                  <c:v>-8.8487454698153201</c:v>
                </c:pt>
                <c:pt idx="548">
                  <c:v>-8.8487706669429187</c:v>
                </c:pt>
                <c:pt idx="549">
                  <c:v>-8.8487958637121125</c:v>
                </c:pt>
                <c:pt idx="550">
                  <c:v>-8.8488210601229067</c:v>
                </c:pt>
                <c:pt idx="551">
                  <c:v>-8.848846256175305</c:v>
                </c:pt>
                <c:pt idx="552">
                  <c:v>-8.8488714518693019</c:v>
                </c:pt>
                <c:pt idx="553">
                  <c:v>-8.8488966472049171</c:v>
                </c:pt>
                <c:pt idx="554">
                  <c:v>-8.8489218421821452</c:v>
                </c:pt>
                <c:pt idx="555">
                  <c:v>-8.8489470368009844</c:v>
                </c:pt>
                <c:pt idx="556">
                  <c:v>-8.8489722310614507</c:v>
                </c:pt>
                <c:pt idx="557">
                  <c:v>-8.848997424963537</c:v>
                </c:pt>
                <c:pt idx="558">
                  <c:v>-8.8490226185072505</c:v>
                </c:pt>
                <c:pt idx="559">
                  <c:v>-8.8490478116925964</c:v>
                </c:pt>
                <c:pt idx="560">
                  <c:v>-8.8490730045195765</c:v>
                </c:pt>
                <c:pt idx="561">
                  <c:v>-8.8490981969881943</c:v>
                </c:pt>
                <c:pt idx="562">
                  <c:v>-8.8491233890984553</c:v>
                </c:pt>
                <c:pt idx="563">
                  <c:v>-8.8491485808503541</c:v>
                </c:pt>
                <c:pt idx="564">
                  <c:v>-8.8491737722439119</c:v>
                </c:pt>
                <c:pt idx="565">
                  <c:v>-8.849198963279111</c:v>
                </c:pt>
                <c:pt idx="566">
                  <c:v>-8.8492241539559675</c:v>
                </c:pt>
                <c:pt idx="567">
                  <c:v>-8.8492493442744902</c:v>
                </c:pt>
                <c:pt idx="568">
                  <c:v>-8.8492745342346684</c:v>
                </c:pt>
                <c:pt idx="569">
                  <c:v>-8.849299723836511</c:v>
                </c:pt>
                <c:pt idx="570">
                  <c:v>-8.8493249130800251</c:v>
                </c:pt>
                <c:pt idx="571">
                  <c:v>-8.8493501019652143</c:v>
                </c:pt>
                <c:pt idx="572">
                  <c:v>-8.8493752904920733</c:v>
                </c:pt>
                <c:pt idx="573">
                  <c:v>-8.849400478660618</c:v>
                </c:pt>
                <c:pt idx="574">
                  <c:v>-8.8494256664708484</c:v>
                </c:pt>
                <c:pt idx="575">
                  <c:v>-8.8494508539227557</c:v>
                </c:pt>
                <c:pt idx="576">
                  <c:v>-8.8494760410163558</c:v>
                </c:pt>
                <c:pt idx="577">
                  <c:v>-8.849501227751654</c:v>
                </c:pt>
                <c:pt idx="578">
                  <c:v>-8.8495264141286505</c:v>
                </c:pt>
                <c:pt idx="579">
                  <c:v>-8.8495516001473398</c:v>
                </c:pt>
                <c:pt idx="580">
                  <c:v>-8.8495767858077397</c:v>
                </c:pt>
                <c:pt idx="581">
                  <c:v>-8.8496019711098448</c:v>
                </c:pt>
                <c:pt idx="582">
                  <c:v>-8.849627156053657</c:v>
                </c:pt>
                <c:pt idx="583">
                  <c:v>-8.8496523406391887</c:v>
                </c:pt>
                <c:pt idx="584">
                  <c:v>-8.8496775248664363</c:v>
                </c:pt>
                <c:pt idx="585">
                  <c:v>-8.8497027087354123</c:v>
                </c:pt>
                <c:pt idx="586">
                  <c:v>-8.8497278922461025</c:v>
                </c:pt>
                <c:pt idx="587">
                  <c:v>-8.8497530753985281</c:v>
                </c:pt>
                <c:pt idx="588">
                  <c:v>-8.8497782581926803</c:v>
                </c:pt>
                <c:pt idx="589">
                  <c:v>-8.8498034406285697</c:v>
                </c:pt>
                <c:pt idx="590">
                  <c:v>-8.8498286227061982</c:v>
                </c:pt>
                <c:pt idx="591">
                  <c:v>-8.849853804425571</c:v>
                </c:pt>
                <c:pt idx="592">
                  <c:v>-8.8498789857866882</c:v>
                </c:pt>
                <c:pt idx="593">
                  <c:v>-8.8499041667895568</c:v>
                </c:pt>
                <c:pt idx="594">
                  <c:v>-8.8499293474341734</c:v>
                </c:pt>
                <c:pt idx="595">
                  <c:v>-8.8499545277205538</c:v>
                </c:pt>
                <c:pt idx="596">
                  <c:v>-8.8499797076486839</c:v>
                </c:pt>
                <c:pt idx="597">
                  <c:v>-8.8500048872185832</c:v>
                </c:pt>
                <c:pt idx="598">
                  <c:v>-8.85003006643025</c:v>
                </c:pt>
                <c:pt idx="599">
                  <c:v>-8.8500552452836825</c:v>
                </c:pt>
                <c:pt idx="600">
                  <c:v>-8.8500804237788966</c:v>
                </c:pt>
                <c:pt idx="601">
                  <c:v>-8.8501056019158799</c:v>
                </c:pt>
                <c:pt idx="602">
                  <c:v>-8.8501307796946467</c:v>
                </c:pt>
                <c:pt idx="603">
                  <c:v>-8.8501559571152004</c:v>
                </c:pt>
                <c:pt idx="604">
                  <c:v>-8.8501811341775358</c:v>
                </c:pt>
                <c:pt idx="605">
                  <c:v>-8.8502063108816653</c:v>
                </c:pt>
                <c:pt idx="606">
                  <c:v>-8.8502314872275907</c:v>
                </c:pt>
                <c:pt idx="607">
                  <c:v>-8.8502566632153101</c:v>
                </c:pt>
                <c:pt idx="608">
                  <c:v>-8.8502818388448379</c:v>
                </c:pt>
                <c:pt idx="609">
                  <c:v>-8.8503070141161704</c:v>
                </c:pt>
                <c:pt idx="610">
                  <c:v>-8.8503321890293041</c:v>
                </c:pt>
                <c:pt idx="611">
                  <c:v>-8.8503573635842532</c:v>
                </c:pt>
                <c:pt idx="612">
                  <c:v>-8.8503825377810177</c:v>
                </c:pt>
                <c:pt idx="613">
                  <c:v>-8.8504077116196012</c:v>
                </c:pt>
                <c:pt idx="614">
                  <c:v>-8.8504328851000089</c:v>
                </c:pt>
                <c:pt idx="615">
                  <c:v>-8.8504580582222392</c:v>
                </c:pt>
                <c:pt idx="616">
                  <c:v>-8.8504832309863044</c:v>
                </c:pt>
                <c:pt idx="617">
                  <c:v>-8.8505084033921992</c:v>
                </c:pt>
                <c:pt idx="618">
                  <c:v>-8.850533575439929</c:v>
                </c:pt>
                <c:pt idx="619">
                  <c:v>-8.8505587471295044</c:v>
                </c:pt>
                <c:pt idx="620">
                  <c:v>-8.8505839184609165</c:v>
                </c:pt>
                <c:pt idx="621">
                  <c:v>-8.8506090894341742</c:v>
                </c:pt>
                <c:pt idx="622">
                  <c:v>-8.8506342600492882</c:v>
                </c:pt>
                <c:pt idx="623">
                  <c:v>-8.8506594303062496</c:v>
                </c:pt>
                <c:pt idx="624">
                  <c:v>-8.8506846002050761</c:v>
                </c:pt>
                <c:pt idx="625">
                  <c:v>-8.8507097697457571</c:v>
                </c:pt>
                <c:pt idx="626">
                  <c:v>-8.8507349389283068</c:v>
                </c:pt>
                <c:pt idx="627">
                  <c:v>-8.8507601077527198</c:v>
                </c:pt>
                <c:pt idx="628">
                  <c:v>-8.8507852762190105</c:v>
                </c:pt>
                <c:pt idx="629">
                  <c:v>-8.8508104443271698</c:v>
                </c:pt>
                <c:pt idx="630">
                  <c:v>-8.8508356120772138</c:v>
                </c:pt>
                <c:pt idx="631">
                  <c:v>-8.8508607794691354</c:v>
                </c:pt>
                <c:pt idx="632">
                  <c:v>-8.8508859465029381</c:v>
                </c:pt>
                <c:pt idx="633">
                  <c:v>-8.8509111131786362</c:v>
                </c:pt>
                <c:pt idx="634">
                  <c:v>-8.8509362794962225</c:v>
                </c:pt>
                <c:pt idx="635">
                  <c:v>-8.8509614454557077</c:v>
                </c:pt>
                <c:pt idx="636">
                  <c:v>-8.8509866110570901</c:v>
                </c:pt>
                <c:pt idx="637">
                  <c:v>-8.8510117763003766</c:v>
                </c:pt>
                <c:pt idx="638">
                  <c:v>-8.8510369411855638</c:v>
                </c:pt>
                <c:pt idx="639">
                  <c:v>-8.8510621057126659</c:v>
                </c:pt>
                <c:pt idx="640">
                  <c:v>-8.8510872698816812</c:v>
                </c:pt>
                <c:pt idx="641">
                  <c:v>-8.8511124336926148</c:v>
                </c:pt>
                <c:pt idx="642">
                  <c:v>-8.8511375971454633</c:v>
                </c:pt>
                <c:pt idx="643">
                  <c:v>-8.8511627602402339</c:v>
                </c:pt>
                <c:pt idx="644">
                  <c:v>-8.851187922976937</c:v>
                </c:pt>
                <c:pt idx="645">
                  <c:v>-8.8512130853555693</c:v>
                </c:pt>
                <c:pt idx="646">
                  <c:v>-8.8512382473761342</c:v>
                </c:pt>
                <c:pt idx="647">
                  <c:v>-8.8512634090386371</c:v>
                </c:pt>
                <c:pt idx="648">
                  <c:v>-8.8512885703430833</c:v>
                </c:pt>
                <c:pt idx="649">
                  <c:v>-8.8513137312894692</c:v>
                </c:pt>
                <c:pt idx="650">
                  <c:v>-8.8513388918778091</c:v>
                </c:pt>
                <c:pt idx="651">
                  <c:v>-8.8513640521080976</c:v>
                </c:pt>
                <c:pt idx="652">
                  <c:v>-8.8513892119803401</c:v>
                </c:pt>
                <c:pt idx="653">
                  <c:v>-8.8514143714945401</c:v>
                </c:pt>
                <c:pt idx="654">
                  <c:v>-8.8514395306507012</c:v>
                </c:pt>
                <c:pt idx="655">
                  <c:v>-8.8514646894488305</c:v>
                </c:pt>
                <c:pt idx="656">
                  <c:v>-8.8514898478889279</c:v>
                </c:pt>
                <c:pt idx="657">
                  <c:v>-8.8515150059709953</c:v>
                </c:pt>
                <c:pt idx="658">
                  <c:v>-8.8515401636950415</c:v>
                </c:pt>
                <c:pt idx="659">
                  <c:v>-8.8515653210610665</c:v>
                </c:pt>
                <c:pt idx="660">
                  <c:v>-8.851590478069074</c:v>
                </c:pt>
                <c:pt idx="661">
                  <c:v>-8.8516156347190726</c:v>
                </c:pt>
                <c:pt idx="662">
                  <c:v>-8.8516407910110537</c:v>
                </c:pt>
                <c:pt idx="663">
                  <c:v>-8.8516659469450314</c:v>
                </c:pt>
                <c:pt idx="664">
                  <c:v>-8.8516911025210003</c:v>
                </c:pt>
                <c:pt idx="665">
                  <c:v>-8.8517162577389747</c:v>
                </c:pt>
                <c:pt idx="666">
                  <c:v>-8.8517414125989564</c:v>
                </c:pt>
                <c:pt idx="667">
                  <c:v>-8.8517665671009382</c:v>
                </c:pt>
                <c:pt idx="668">
                  <c:v>-8.8517917212449344</c:v>
                </c:pt>
                <c:pt idx="669">
                  <c:v>-8.8518168750309414</c:v>
                </c:pt>
                <c:pt idx="670">
                  <c:v>-8.8518420284589681</c:v>
                </c:pt>
                <c:pt idx="671">
                  <c:v>-8.8518671815290162</c:v>
                </c:pt>
                <c:pt idx="672">
                  <c:v>-8.8518923342410929</c:v>
                </c:pt>
                <c:pt idx="673">
                  <c:v>-8.8519174865951911</c:v>
                </c:pt>
                <c:pt idx="674">
                  <c:v>-8.8519426385913249</c:v>
                </c:pt>
                <c:pt idx="675">
                  <c:v>-8.8519677902294909</c:v>
                </c:pt>
                <c:pt idx="676">
                  <c:v>-8.8519929415096961</c:v>
                </c:pt>
                <c:pt idx="677">
                  <c:v>-8.8520180924319476</c:v>
                </c:pt>
                <c:pt idx="678">
                  <c:v>-8.8520432429962419</c:v>
                </c:pt>
                <c:pt idx="679">
                  <c:v>-8.8520683932025825</c:v>
                </c:pt>
                <c:pt idx="680">
                  <c:v>-8.8520935430509784</c:v>
                </c:pt>
                <c:pt idx="681">
                  <c:v>-8.8521186925414312</c:v>
                </c:pt>
                <c:pt idx="682">
                  <c:v>-8.8521438416739375</c:v>
                </c:pt>
                <c:pt idx="683">
                  <c:v>-8.852168990448515</c:v>
                </c:pt>
                <c:pt idx="684">
                  <c:v>-8.8521941388651531</c:v>
                </c:pt>
                <c:pt idx="685">
                  <c:v>-8.8522192869238658</c:v>
                </c:pt>
                <c:pt idx="686">
                  <c:v>-8.8522444346246463</c:v>
                </c:pt>
                <c:pt idx="687">
                  <c:v>-8.8522695819675086</c:v>
                </c:pt>
                <c:pt idx="688">
                  <c:v>-8.8522947289524474</c:v>
                </c:pt>
                <c:pt idx="689">
                  <c:v>-8.8523198755794734</c:v>
                </c:pt>
                <c:pt idx="690">
                  <c:v>-8.8523450218485848</c:v>
                </c:pt>
                <c:pt idx="691">
                  <c:v>-8.8523701677597888</c:v>
                </c:pt>
                <c:pt idx="692">
                  <c:v>-8.8523953133130799</c:v>
                </c:pt>
                <c:pt idx="693">
                  <c:v>-8.8524204585084743</c:v>
                </c:pt>
                <c:pt idx="694">
                  <c:v>-8.8524456033459735</c:v>
                </c:pt>
                <c:pt idx="695">
                  <c:v>-8.8524707478255742</c:v>
                </c:pt>
                <c:pt idx="696">
                  <c:v>-8.8524958919472851</c:v>
                </c:pt>
                <c:pt idx="697">
                  <c:v>-8.8525210357111028</c:v>
                </c:pt>
                <c:pt idx="698">
                  <c:v>-8.8525461791170432</c:v>
                </c:pt>
                <c:pt idx="699">
                  <c:v>-8.8525713221650957</c:v>
                </c:pt>
                <c:pt idx="700">
                  <c:v>-8.8525964648552709</c:v>
                </c:pt>
                <c:pt idx="701">
                  <c:v>-8.8526216071875794</c:v>
                </c:pt>
                <c:pt idx="702">
                  <c:v>-8.8526467491620071</c:v>
                </c:pt>
                <c:pt idx="703">
                  <c:v>-8.8526718907785735</c:v>
                </c:pt>
                <c:pt idx="704">
                  <c:v>-8.8526970320372733</c:v>
                </c:pt>
                <c:pt idx="705">
                  <c:v>-8.8527221729381118</c:v>
                </c:pt>
                <c:pt idx="706">
                  <c:v>-8.8527473134810979</c:v>
                </c:pt>
                <c:pt idx="707">
                  <c:v>-8.8527724536662262</c:v>
                </c:pt>
                <c:pt idx="708">
                  <c:v>-8.8527975934935075</c:v>
                </c:pt>
                <c:pt idx="709">
                  <c:v>-8.8528227329629399</c:v>
                </c:pt>
                <c:pt idx="710">
                  <c:v>-8.8528478720745323</c:v>
                </c:pt>
                <c:pt idx="711">
                  <c:v>-8.8528730108282829</c:v>
                </c:pt>
                <c:pt idx="712">
                  <c:v>-8.8528981492241989</c:v>
                </c:pt>
                <c:pt idx="713">
                  <c:v>-8.8529232872622821</c:v>
                </c:pt>
                <c:pt idx="714">
                  <c:v>-8.8529484249425359</c:v>
                </c:pt>
                <c:pt idx="715">
                  <c:v>-8.8529735622649621</c:v>
                </c:pt>
                <c:pt idx="716">
                  <c:v>-8.8529986992295715</c:v>
                </c:pt>
                <c:pt idx="717">
                  <c:v>-8.8530238358363587</c:v>
                </c:pt>
                <c:pt idx="718">
                  <c:v>-8.853048972085336</c:v>
                </c:pt>
                <c:pt idx="719">
                  <c:v>-8.8530741079764947</c:v>
                </c:pt>
                <c:pt idx="720">
                  <c:v>-8.8530992435098472</c:v>
                </c:pt>
                <c:pt idx="721">
                  <c:v>-8.8531243786853988</c:v>
                </c:pt>
                <c:pt idx="722">
                  <c:v>-8.8531495135031477</c:v>
                </c:pt>
                <c:pt idx="723">
                  <c:v>-8.8531746479630922</c:v>
                </c:pt>
                <c:pt idx="724">
                  <c:v>-8.8531997820652482</c:v>
                </c:pt>
                <c:pt idx="725">
                  <c:v>-8.8532249158096157</c:v>
                </c:pt>
                <c:pt idx="726">
                  <c:v>-8.853250049196193</c:v>
                </c:pt>
                <c:pt idx="727">
                  <c:v>-8.8532751822249871</c:v>
                </c:pt>
                <c:pt idx="728">
                  <c:v>-8.8533003148960017</c:v>
                </c:pt>
                <c:pt idx="729">
                  <c:v>-8.853325447209242</c:v>
                </c:pt>
                <c:pt idx="730">
                  <c:v>-8.8533505791647062</c:v>
                </c:pt>
                <c:pt idx="731">
                  <c:v>-8.853375710762398</c:v>
                </c:pt>
                <c:pt idx="732">
                  <c:v>-8.853400842002328</c:v>
                </c:pt>
                <c:pt idx="733">
                  <c:v>-8.8534259728844926</c:v>
                </c:pt>
                <c:pt idx="734">
                  <c:v>-8.853451103408899</c:v>
                </c:pt>
                <c:pt idx="735">
                  <c:v>-8.8534762335755524</c:v>
                </c:pt>
                <c:pt idx="736">
                  <c:v>-8.8535013633844528</c:v>
                </c:pt>
                <c:pt idx="737">
                  <c:v>-8.8535264928355986</c:v>
                </c:pt>
                <c:pt idx="738">
                  <c:v>-8.8535516219290056</c:v>
                </c:pt>
                <c:pt idx="739">
                  <c:v>-8.853576750664665</c:v>
                </c:pt>
                <c:pt idx="740">
                  <c:v>-8.8536018790425857</c:v>
                </c:pt>
                <c:pt idx="741">
                  <c:v>-8.8536270070627765</c:v>
                </c:pt>
                <c:pt idx="742">
                  <c:v>-8.8536521347252393</c:v>
                </c:pt>
                <c:pt idx="743">
                  <c:v>-8.8536772620299686</c:v>
                </c:pt>
                <c:pt idx="744">
                  <c:v>-8.8537023889769717</c:v>
                </c:pt>
                <c:pt idx="745">
                  <c:v>-8.8537275155662591</c:v>
                </c:pt>
                <c:pt idx="746">
                  <c:v>-8.8537526417978256</c:v>
                </c:pt>
                <c:pt idx="747">
                  <c:v>-8.8537777676716782</c:v>
                </c:pt>
                <c:pt idx="748">
                  <c:v>-8.8538028931878241</c:v>
                </c:pt>
                <c:pt idx="749">
                  <c:v>-8.8538280183462561</c:v>
                </c:pt>
                <c:pt idx="750">
                  <c:v>-8.8538531431469885</c:v>
                </c:pt>
                <c:pt idx="751">
                  <c:v>-8.8538782675900176</c:v>
                </c:pt>
                <c:pt idx="752">
                  <c:v>-8.8539033916753542</c:v>
                </c:pt>
                <c:pt idx="753">
                  <c:v>-8.8539285154029983</c:v>
                </c:pt>
                <c:pt idx="754">
                  <c:v>-8.8539536387729498</c:v>
                </c:pt>
                <c:pt idx="755">
                  <c:v>-8.8539787617852177</c:v>
                </c:pt>
                <c:pt idx="756">
                  <c:v>-8.8540038844398019</c:v>
                </c:pt>
                <c:pt idx="757">
                  <c:v>-8.8540290067367042</c:v>
                </c:pt>
                <c:pt idx="758">
                  <c:v>-8.8540541286759353</c:v>
                </c:pt>
                <c:pt idx="759">
                  <c:v>-8.8540792502574988</c:v>
                </c:pt>
                <c:pt idx="760">
                  <c:v>-8.8541043714813874</c:v>
                </c:pt>
                <c:pt idx="761">
                  <c:v>-8.8541294923476084</c:v>
                </c:pt>
                <c:pt idx="762">
                  <c:v>-8.8541546128561723</c:v>
                </c:pt>
                <c:pt idx="763">
                  <c:v>-8.8541797330070739</c:v>
                </c:pt>
                <c:pt idx="764">
                  <c:v>-8.8542048528003257</c:v>
                </c:pt>
                <c:pt idx="765">
                  <c:v>-8.8542299722359221</c:v>
                </c:pt>
                <c:pt idx="766">
                  <c:v>-8.8542550913138776</c:v>
                </c:pt>
                <c:pt idx="767">
                  <c:v>-8.8542802100341778</c:v>
                </c:pt>
                <c:pt idx="768">
                  <c:v>-8.854305328396844</c:v>
                </c:pt>
                <c:pt idx="769">
                  <c:v>-8.8543304464018728</c:v>
                </c:pt>
                <c:pt idx="770">
                  <c:v>-8.8543555640492677</c:v>
                </c:pt>
                <c:pt idx="771">
                  <c:v>-8.854380681339034</c:v>
                </c:pt>
                <c:pt idx="772">
                  <c:v>-8.8544057982711699</c:v>
                </c:pt>
                <c:pt idx="773">
                  <c:v>-8.8544309148456843</c:v>
                </c:pt>
                <c:pt idx="774">
                  <c:v>-8.8544560310625791</c:v>
                </c:pt>
                <c:pt idx="775">
                  <c:v>-8.8544811469218576</c:v>
                </c:pt>
                <c:pt idx="776">
                  <c:v>-8.8545062624235236</c:v>
                </c:pt>
                <c:pt idx="777">
                  <c:v>-8.8545313775675769</c:v>
                </c:pt>
                <c:pt idx="778">
                  <c:v>-8.8545564923540283</c:v>
                </c:pt>
                <c:pt idx="779">
                  <c:v>-8.854581606782876</c:v>
                </c:pt>
                <c:pt idx="780">
                  <c:v>-8.8546067208541253</c:v>
                </c:pt>
                <c:pt idx="781">
                  <c:v>-8.8546318345677815</c:v>
                </c:pt>
                <c:pt idx="782">
                  <c:v>-8.8546569479238375</c:v>
                </c:pt>
                <c:pt idx="783">
                  <c:v>-8.8546820609223111</c:v>
                </c:pt>
                <c:pt idx="784">
                  <c:v>-8.8547071735632006</c:v>
                </c:pt>
                <c:pt idx="785">
                  <c:v>-8.8547322858465076</c:v>
                </c:pt>
                <c:pt idx="786">
                  <c:v>-8.8547573977722358</c:v>
                </c:pt>
                <c:pt idx="787">
                  <c:v>-8.8547825093403851</c:v>
                </c:pt>
                <c:pt idx="788">
                  <c:v>-8.8548076205509698</c:v>
                </c:pt>
                <c:pt idx="789">
                  <c:v>-8.8548327314039863</c:v>
                </c:pt>
                <c:pt idx="790">
                  <c:v>-8.8548578418994399</c:v>
                </c:pt>
                <c:pt idx="791">
                  <c:v>-8.8548829520373324</c:v>
                </c:pt>
                <c:pt idx="792">
                  <c:v>-8.8549080618176657</c:v>
                </c:pt>
                <c:pt idx="793">
                  <c:v>-8.8549331712404467</c:v>
                </c:pt>
                <c:pt idx="794">
                  <c:v>-8.8549582803056772</c:v>
                </c:pt>
                <c:pt idx="795">
                  <c:v>-8.8549833890133574</c:v>
                </c:pt>
                <c:pt idx="796">
                  <c:v>-8.8550084973635013</c:v>
                </c:pt>
                <c:pt idx="797">
                  <c:v>-8.8550336053560983</c:v>
                </c:pt>
                <c:pt idx="798">
                  <c:v>-8.8550587129911662</c:v>
                </c:pt>
                <c:pt idx="799">
                  <c:v>-8.8550838202686997</c:v>
                </c:pt>
                <c:pt idx="800">
                  <c:v>-8.8551089271887022</c:v>
                </c:pt>
                <c:pt idx="801">
                  <c:v>-8.8551340337511792</c:v>
                </c:pt>
                <c:pt idx="802">
                  <c:v>-8.8551591399561378</c:v>
                </c:pt>
                <c:pt idx="803">
                  <c:v>-8.8551842458035726</c:v>
                </c:pt>
                <c:pt idx="804">
                  <c:v>-8.8552093512934942</c:v>
                </c:pt>
                <c:pt idx="805">
                  <c:v>-8.8552344564259045</c:v>
                </c:pt>
                <c:pt idx="806">
                  <c:v>-8.8552595612008105</c:v>
                </c:pt>
                <c:pt idx="807">
                  <c:v>-8.8552846656182016</c:v>
                </c:pt>
                <c:pt idx="808">
                  <c:v>-8.8553097696780991</c:v>
                </c:pt>
                <c:pt idx="809">
                  <c:v>-8.8553348733804977</c:v>
                </c:pt>
                <c:pt idx="810">
                  <c:v>-8.8553599767254045</c:v>
                </c:pt>
                <c:pt idx="811">
                  <c:v>-8.8553850797128177</c:v>
                </c:pt>
                <c:pt idx="812">
                  <c:v>-8.8554101823427427</c:v>
                </c:pt>
                <c:pt idx="813">
                  <c:v>-8.8554352846151847</c:v>
                </c:pt>
                <c:pt idx="814">
                  <c:v>-8.8554603865301509</c:v>
                </c:pt>
                <c:pt idx="815">
                  <c:v>-8.8554854880876324</c:v>
                </c:pt>
                <c:pt idx="816">
                  <c:v>-8.8555105892876416</c:v>
                </c:pt>
                <c:pt idx="817">
                  <c:v>-8.855535690130182</c:v>
                </c:pt>
                <c:pt idx="818">
                  <c:v>-8.8555607906152591</c:v>
                </c:pt>
                <c:pt idx="819">
                  <c:v>-8.8555858907428693</c:v>
                </c:pt>
                <c:pt idx="820">
                  <c:v>-8.8556109905130231</c:v>
                </c:pt>
                <c:pt idx="821">
                  <c:v>-8.8556360899257225</c:v>
                </c:pt>
                <c:pt idx="822">
                  <c:v>-8.8556611889809638</c:v>
                </c:pt>
                <c:pt idx="823">
                  <c:v>-8.8556862876787612</c:v>
                </c:pt>
                <c:pt idx="824">
                  <c:v>-8.8557113860191112</c:v>
                </c:pt>
                <c:pt idx="825">
                  <c:v>-8.8557364840020174</c:v>
                </c:pt>
                <c:pt idx="826">
                  <c:v>-8.8557615816274868</c:v>
                </c:pt>
                <c:pt idx="827">
                  <c:v>-8.8557866788955213</c:v>
                </c:pt>
                <c:pt idx="828">
                  <c:v>-8.8558117758061226</c:v>
                </c:pt>
                <c:pt idx="829">
                  <c:v>-8.8558368723593031</c:v>
                </c:pt>
                <c:pt idx="830">
                  <c:v>-8.8558619685550504</c:v>
                </c:pt>
                <c:pt idx="831">
                  <c:v>-8.8558870643933787</c:v>
                </c:pt>
                <c:pt idx="832">
                  <c:v>-8.8559121598742916</c:v>
                </c:pt>
                <c:pt idx="833">
                  <c:v>-8.8559372549977908</c:v>
                </c:pt>
                <c:pt idx="834">
                  <c:v>-8.8559623497638746</c:v>
                </c:pt>
                <c:pt idx="835">
                  <c:v>-8.8559874441725555</c:v>
                </c:pt>
                <c:pt idx="836">
                  <c:v>-8.8560125382238333</c:v>
                </c:pt>
                <c:pt idx="837">
                  <c:v>-8.8560376319177099</c:v>
                </c:pt>
                <c:pt idx="838">
                  <c:v>-8.8560627252541924</c:v>
                </c:pt>
                <c:pt idx="839">
                  <c:v>-8.8560878182332754</c:v>
                </c:pt>
                <c:pt idx="840">
                  <c:v>-8.8561129108549697</c:v>
                </c:pt>
                <c:pt idx="841">
                  <c:v>-8.8561380031192822</c:v>
                </c:pt>
                <c:pt idx="842">
                  <c:v>-8.8561630950262096</c:v>
                </c:pt>
                <c:pt idx="843">
                  <c:v>-8.8561881865757623</c:v>
                </c:pt>
                <c:pt idx="844">
                  <c:v>-8.8562132777679352</c:v>
                </c:pt>
                <c:pt idx="845">
                  <c:v>-8.8562383686027371</c:v>
                </c:pt>
                <c:pt idx="846">
                  <c:v>-8.8562634590801714</c:v>
                </c:pt>
                <c:pt idx="847">
                  <c:v>-8.8562885492002366</c:v>
                </c:pt>
                <c:pt idx="848">
                  <c:v>-8.8563136389629431</c:v>
                </c:pt>
                <c:pt idx="849">
                  <c:v>-8.8563387283682911</c:v>
                </c:pt>
                <c:pt idx="850">
                  <c:v>-8.8563638174162822</c:v>
                </c:pt>
                <c:pt idx="851">
                  <c:v>-8.8563889061069201</c:v>
                </c:pt>
                <c:pt idx="852">
                  <c:v>-8.8564139944402136</c:v>
                </c:pt>
                <c:pt idx="853">
                  <c:v>-8.8564390824161645</c:v>
                </c:pt>
                <c:pt idx="854">
                  <c:v>-8.8564641700347693</c:v>
                </c:pt>
                <c:pt idx="855">
                  <c:v>-8.8564892572960421</c:v>
                </c:pt>
                <c:pt idx="856">
                  <c:v>-8.8565143441999794</c:v>
                </c:pt>
                <c:pt idx="857">
                  <c:v>-8.8565394307465848</c:v>
                </c:pt>
                <c:pt idx="858">
                  <c:v>-8.8565645169358653</c:v>
                </c:pt>
                <c:pt idx="859">
                  <c:v>-8.856589602767821</c:v>
                </c:pt>
                <c:pt idx="860">
                  <c:v>-8.8566146882424555</c:v>
                </c:pt>
                <c:pt idx="861">
                  <c:v>-8.8566397733597757</c:v>
                </c:pt>
                <c:pt idx="862">
                  <c:v>-8.8566648581197818</c:v>
                </c:pt>
                <c:pt idx="863">
                  <c:v>-8.8566899425224843</c:v>
                </c:pt>
                <c:pt idx="864">
                  <c:v>-8.8567150265678745</c:v>
                </c:pt>
                <c:pt idx="865">
                  <c:v>-8.8567401102559611</c:v>
                </c:pt>
                <c:pt idx="866">
                  <c:v>-8.8567651935867513</c:v>
                </c:pt>
                <c:pt idx="867">
                  <c:v>-8.8567902765602433</c:v>
                </c:pt>
                <c:pt idx="868">
                  <c:v>-8.856815359176446</c:v>
                </c:pt>
                <c:pt idx="869">
                  <c:v>-8.8568404414353594</c:v>
                </c:pt>
                <c:pt idx="870">
                  <c:v>-8.8568655233369888</c:v>
                </c:pt>
                <c:pt idx="871">
                  <c:v>-8.8568906048813361</c:v>
                </c:pt>
                <c:pt idx="872">
                  <c:v>-8.8569156860684064</c:v>
                </c:pt>
                <c:pt idx="873">
                  <c:v>-8.8569407668982016</c:v>
                </c:pt>
                <c:pt idx="874">
                  <c:v>-8.8569658473707253</c:v>
                </c:pt>
                <c:pt idx="875">
                  <c:v>-8.8569909274859828</c:v>
                </c:pt>
                <c:pt idx="876">
                  <c:v>-8.8570160072439741</c:v>
                </c:pt>
                <c:pt idx="877">
                  <c:v>-8.857041086644708</c:v>
                </c:pt>
                <c:pt idx="878">
                  <c:v>-8.8570661656881793</c:v>
                </c:pt>
                <c:pt idx="879">
                  <c:v>-8.8570912443743985</c:v>
                </c:pt>
                <c:pt idx="880">
                  <c:v>-8.8571163227033729</c:v>
                </c:pt>
                <c:pt idx="881">
                  <c:v>-8.8571414006750935</c:v>
                </c:pt>
                <c:pt idx="882">
                  <c:v>-8.8571664782895745</c:v>
                </c:pt>
                <c:pt idx="883">
                  <c:v>-8.8571915555468141</c:v>
                </c:pt>
                <c:pt idx="884">
                  <c:v>-8.8572166324468178</c:v>
                </c:pt>
                <c:pt idx="885">
                  <c:v>-8.8572417089895925</c:v>
                </c:pt>
                <c:pt idx="886">
                  <c:v>-8.8572667851751348</c:v>
                </c:pt>
                <c:pt idx="887">
                  <c:v>-8.8572918610034534</c:v>
                </c:pt>
                <c:pt idx="888">
                  <c:v>-8.8573169364745521</c:v>
                </c:pt>
                <c:pt idx="889">
                  <c:v>-8.8573420115884254</c:v>
                </c:pt>
                <c:pt idx="890">
                  <c:v>-8.8573670863450857</c:v>
                </c:pt>
                <c:pt idx="891">
                  <c:v>-8.8573921607445314</c:v>
                </c:pt>
                <c:pt idx="892">
                  <c:v>-8.8574172347867766</c:v>
                </c:pt>
                <c:pt idx="893">
                  <c:v>-8.8574423084718088</c:v>
                </c:pt>
                <c:pt idx="894">
                  <c:v>-8.8574673817996477</c:v>
                </c:pt>
                <c:pt idx="895">
                  <c:v>-8.8574924547702842</c:v>
                </c:pt>
                <c:pt idx="896">
                  <c:v>-8.8575175273837257</c:v>
                </c:pt>
                <c:pt idx="897">
                  <c:v>-8.8575425996399773</c:v>
                </c:pt>
                <c:pt idx="898">
                  <c:v>-8.8575676715390426</c:v>
                </c:pt>
                <c:pt idx="899">
                  <c:v>-8.8575927430809251</c:v>
                </c:pt>
                <c:pt idx="900">
                  <c:v>-8.8576178142656214</c:v>
                </c:pt>
                <c:pt idx="901">
                  <c:v>-8.8576428850931457</c:v>
                </c:pt>
                <c:pt idx="902">
                  <c:v>-8.8576679555634978</c:v>
                </c:pt>
                <c:pt idx="903">
                  <c:v>-8.8576930256766744</c:v>
                </c:pt>
                <c:pt idx="904">
                  <c:v>-8.8577180954326931</c:v>
                </c:pt>
                <c:pt idx="905">
                  <c:v>-8.8577431648315414</c:v>
                </c:pt>
                <c:pt idx="906">
                  <c:v>-8.8577682338732338</c:v>
                </c:pt>
                <c:pt idx="907">
                  <c:v>-8.8577933025577664</c:v>
                </c:pt>
                <c:pt idx="908">
                  <c:v>-8.8578183708851501</c:v>
                </c:pt>
                <c:pt idx="909">
                  <c:v>-8.8578434388553848</c:v>
                </c:pt>
                <c:pt idx="910">
                  <c:v>-8.8578685064684723</c:v>
                </c:pt>
                <c:pt idx="911">
                  <c:v>-8.8578935737244198</c:v>
                </c:pt>
                <c:pt idx="912">
                  <c:v>-8.8579186406232235</c:v>
                </c:pt>
                <c:pt idx="913">
                  <c:v>-8.8579437071648979</c:v>
                </c:pt>
                <c:pt idx="914">
                  <c:v>-8.8579687733494445</c:v>
                </c:pt>
                <c:pt idx="915">
                  <c:v>-8.8579938391768547</c:v>
                </c:pt>
                <c:pt idx="916">
                  <c:v>-8.8580189046471425</c:v>
                </c:pt>
                <c:pt idx="917">
                  <c:v>-8.8580439697603115</c:v>
                </c:pt>
                <c:pt idx="918">
                  <c:v>-8.85806903451636</c:v>
                </c:pt>
                <c:pt idx="919">
                  <c:v>-8.858094098915295</c:v>
                </c:pt>
                <c:pt idx="920">
                  <c:v>-8.8581191629571201</c:v>
                </c:pt>
                <c:pt idx="921">
                  <c:v>-8.8581442266418371</c:v>
                </c:pt>
                <c:pt idx="922">
                  <c:v>-8.8581692899694549</c:v>
                </c:pt>
                <c:pt idx="923">
                  <c:v>-8.8581943529399627</c:v>
                </c:pt>
                <c:pt idx="924">
                  <c:v>-8.8582194155533838</c:v>
                </c:pt>
                <c:pt idx="925">
                  <c:v>-8.8582444778097091</c:v>
                </c:pt>
                <c:pt idx="926">
                  <c:v>-8.8582695397089424</c:v>
                </c:pt>
                <c:pt idx="927">
                  <c:v>-8.8582946012510906</c:v>
                </c:pt>
                <c:pt idx="928">
                  <c:v>-8.8583196624361573</c:v>
                </c:pt>
                <c:pt idx="929">
                  <c:v>-8.8583447232641426</c:v>
                </c:pt>
                <c:pt idx="930">
                  <c:v>-8.8583697837350535</c:v>
                </c:pt>
                <c:pt idx="931">
                  <c:v>-8.85839484384889</c:v>
                </c:pt>
                <c:pt idx="932">
                  <c:v>-8.8584199036056592</c:v>
                </c:pt>
                <c:pt idx="933">
                  <c:v>-8.8584449630053612</c:v>
                </c:pt>
                <c:pt idx="934">
                  <c:v>-8.8584700220480048</c:v>
                </c:pt>
                <c:pt idx="935">
                  <c:v>-8.85849508073359</c:v>
                </c:pt>
                <c:pt idx="936">
                  <c:v>-8.8585201390621187</c:v>
                </c:pt>
                <c:pt idx="937">
                  <c:v>-8.8585451970335995</c:v>
                </c:pt>
                <c:pt idx="938">
                  <c:v>-8.8585702546480256</c:v>
                </c:pt>
                <c:pt idx="939">
                  <c:v>-8.8585953119054093</c:v>
                </c:pt>
                <c:pt idx="940">
                  <c:v>-8.8586203688057594</c:v>
                </c:pt>
                <c:pt idx="941">
                  <c:v>-8.8586454253490654</c:v>
                </c:pt>
                <c:pt idx="942">
                  <c:v>-8.8586704815353361</c:v>
                </c:pt>
                <c:pt idx="943">
                  <c:v>-8.8586955373645804</c:v>
                </c:pt>
                <c:pt idx="944">
                  <c:v>-8.8587205928367965</c:v>
                </c:pt>
                <c:pt idx="945">
                  <c:v>-8.8587456479519915</c:v>
                </c:pt>
                <c:pt idx="946">
                  <c:v>-8.8587707027101672</c:v>
                </c:pt>
                <c:pt idx="947">
                  <c:v>-8.8587957571113236</c:v>
                </c:pt>
                <c:pt idx="948">
                  <c:v>-8.8588208111554643</c:v>
                </c:pt>
                <c:pt idx="949">
                  <c:v>-8.8588458648425963</c:v>
                </c:pt>
                <c:pt idx="950">
                  <c:v>-8.8588709181727285</c:v>
                </c:pt>
                <c:pt idx="951">
                  <c:v>-8.8588959711458539</c:v>
                </c:pt>
                <c:pt idx="952">
                  <c:v>-8.8589210237619831</c:v>
                </c:pt>
                <c:pt idx="953">
                  <c:v>-8.8589460760211107</c:v>
                </c:pt>
                <c:pt idx="954">
                  <c:v>-8.858971127923251</c:v>
                </c:pt>
                <c:pt idx="955">
                  <c:v>-8.858996179468404</c:v>
                </c:pt>
                <c:pt idx="956">
                  <c:v>-8.8590212306565697</c:v>
                </c:pt>
                <c:pt idx="957">
                  <c:v>-8.8590462814877533</c:v>
                </c:pt>
                <c:pt idx="958">
                  <c:v>-8.8590713319619603</c:v>
                </c:pt>
                <c:pt idx="959">
                  <c:v>-8.8590963820791924</c:v>
                </c:pt>
                <c:pt idx="960">
                  <c:v>-8.8591214318394513</c:v>
                </c:pt>
                <c:pt idx="961">
                  <c:v>-8.8591464812427425</c:v>
                </c:pt>
                <c:pt idx="962">
                  <c:v>-8.8591715302890695</c:v>
                </c:pt>
                <c:pt idx="963">
                  <c:v>-8.8591965789784393</c:v>
                </c:pt>
                <c:pt idx="964">
                  <c:v>-8.8592216273108502</c:v>
                </c:pt>
                <c:pt idx="965">
                  <c:v>-8.8592466752863093</c:v>
                </c:pt>
                <c:pt idx="966">
                  <c:v>-8.8592717229048166</c:v>
                </c:pt>
                <c:pt idx="967">
                  <c:v>-8.8592967701663774</c:v>
                </c:pt>
                <c:pt idx="968">
                  <c:v>-8.8593218170709935</c:v>
                </c:pt>
                <c:pt idx="969">
                  <c:v>-8.8593468636186685</c:v>
                </c:pt>
                <c:pt idx="970">
                  <c:v>-8.8593719098094112</c:v>
                </c:pt>
                <c:pt idx="971">
                  <c:v>-8.8593969556432253</c:v>
                </c:pt>
                <c:pt idx="972">
                  <c:v>-8.8594220011201017</c:v>
                </c:pt>
                <c:pt idx="973">
                  <c:v>-8.8594470462400565</c:v>
                </c:pt>
                <c:pt idx="974">
                  <c:v>-8.8594720910030826</c:v>
                </c:pt>
                <c:pt idx="975">
                  <c:v>-8.8594971354092014</c:v>
                </c:pt>
                <c:pt idx="976">
                  <c:v>-8.8595221794583932</c:v>
                </c:pt>
                <c:pt idx="977">
                  <c:v>-8.8595472231506811</c:v>
                </c:pt>
                <c:pt idx="978">
                  <c:v>-8.8595722664860563</c:v>
                </c:pt>
                <c:pt idx="979">
                  <c:v>-8.8595973094645331</c:v>
                </c:pt>
                <c:pt idx="980">
                  <c:v>-8.8596223520861024</c:v>
                </c:pt>
                <c:pt idx="981">
                  <c:v>-8.8596473943507821</c:v>
                </c:pt>
                <c:pt idx="982">
                  <c:v>-8.8596724362585544</c:v>
                </c:pt>
                <c:pt idx="983">
                  <c:v>-8.8596974778094424</c:v>
                </c:pt>
                <c:pt idx="984">
                  <c:v>-8.8597225190034514</c:v>
                </c:pt>
                <c:pt idx="985">
                  <c:v>-8.8597475598405637</c:v>
                </c:pt>
                <c:pt idx="986">
                  <c:v>-8.8597726003208024</c:v>
                </c:pt>
                <c:pt idx="987">
                  <c:v>-8.8597976404441567</c:v>
                </c:pt>
                <c:pt idx="988">
                  <c:v>-8.8598226802106481</c:v>
                </c:pt>
                <c:pt idx="989">
                  <c:v>-8.8598477196202623</c:v>
                </c:pt>
                <c:pt idx="990">
                  <c:v>-8.8598727586730135</c:v>
                </c:pt>
                <c:pt idx="991">
                  <c:v>-8.8598977973688982</c:v>
                </c:pt>
                <c:pt idx="992">
                  <c:v>-8.8599228357079252</c:v>
                </c:pt>
                <c:pt idx="993">
                  <c:v>-8.8599478736900981</c:v>
                </c:pt>
                <c:pt idx="994">
                  <c:v>-8.8599729113154186</c:v>
                </c:pt>
                <c:pt idx="995">
                  <c:v>-8.8599979485838887</c:v>
                </c:pt>
                <c:pt idx="996">
                  <c:v>-8.8600229854955117</c:v>
                </c:pt>
                <c:pt idx="997">
                  <c:v>-8.8600480220502948</c:v>
                </c:pt>
                <c:pt idx="998">
                  <c:v>-8.8600730582482399</c:v>
                </c:pt>
                <c:pt idx="999">
                  <c:v>-8.8600980940893503</c:v>
                </c:pt>
                <c:pt idx="1000">
                  <c:v>-8.8601231295736298</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Calculs!$J$4:$J$1004</c:f>
              <c:numCache>
                <c:formatCode>0.00</c:formatCode>
                <c:ptCount val="1001"/>
                <c:pt idx="0">
                  <c:v>100.55190764607381</c:v>
                </c:pt>
                <c:pt idx="1">
                  <c:v>100.92582593540088</c:v>
                </c:pt>
                <c:pt idx="2">
                  <c:v>101.2992238773755</c:v>
                </c:pt>
                <c:pt idx="3">
                  <c:v>101.67210329534501</c:v>
                </c:pt>
                <c:pt idx="4">
                  <c:v>102.04446600350735</c:v>
                </c:pt>
                <c:pt idx="5">
                  <c:v>102.41631380697338</c:v>
                </c:pt>
                <c:pt idx="6">
                  <c:v>102.78764850182868</c:v>
                </c:pt>
                <c:pt idx="7">
                  <c:v>103.15847187519493</c:v>
                </c:pt>
                <c:pt idx="8">
                  <c:v>103.52878570529062</c:v>
                </c:pt>
                <c:pt idx="9">
                  <c:v>103.89859176149129</c:v>
                </c:pt>
                <c:pt idx="10">
                  <c:v>104.26789180438936</c:v>
                </c:pt>
                <c:pt idx="11">
                  <c:v>104.63668758355028</c:v>
                </c:pt>
                <c:pt idx="12">
                  <c:v>105.00498083532554</c:v>
                </c:pt>
                <c:pt idx="13">
                  <c:v>105.37277328533068</c:v>
                </c:pt>
                <c:pt idx="14">
                  <c:v>105.74006665086398</c:v>
                </c:pt>
                <c:pt idx="15">
                  <c:v>106.10686264096066</c:v>
                </c:pt>
                <c:pt idx="16">
                  <c:v>106.47316295644663</c:v>
                </c:pt>
                <c:pt idx="17">
                  <c:v>106.83896928999185</c:v>
                </c:pt>
                <c:pt idx="18">
                  <c:v>107.20428332616324</c:v>
                </c:pt>
                <c:pt idx="19">
                  <c:v>107.56910674147709</c:v>
                </c:pt>
                <c:pt idx="20">
                  <c:v>107.93344120445114</c:v>
                </c:pt>
                <c:pt idx="21">
                  <c:v>108.29728837681533</c:v>
                </c:pt>
                <c:pt idx="22">
                  <c:v>108.66064991469433</c:v>
                </c:pt>
                <c:pt idx="23">
                  <c:v>109.02352746744293</c:v>
                </c:pt>
                <c:pt idx="24">
                  <c:v>109.38592267650932</c:v>
                </c:pt>
                <c:pt idx="25">
                  <c:v>109.74783717548654</c:v>
                </c:pt>
                <c:pt idx="26">
                  <c:v>110.10927259016347</c:v>
                </c:pt>
                <c:pt idx="27">
                  <c:v>110.47023053857548</c:v>
                </c:pt>
                <c:pt idx="28">
                  <c:v>110.83071263105455</c:v>
                </c:pt>
                <c:pt idx="29">
                  <c:v>111.19072047027913</c:v>
                </c:pt>
                <c:pt idx="30">
                  <c:v>111.55025565132347</c:v>
                </c:pt>
                <c:pt idx="31">
                  <c:v>111.90931976170663</c:v>
                </c:pt>
                <c:pt idx="32">
                  <c:v>112.26791438144107</c:v>
                </c:pt>
                <c:pt idx="33">
                  <c:v>112.62604108308085</c:v>
                </c:pt>
                <c:pt idx="34">
                  <c:v>112.9837014317694</c:v>
                </c:pt>
                <c:pt idx="35">
                  <c:v>113.34089698528703</c:v>
                </c:pt>
                <c:pt idx="36">
                  <c:v>113.69762929409791</c:v>
                </c:pt>
                <c:pt idx="37">
                  <c:v>114.05389990139675</c:v>
                </c:pt>
                <c:pt idx="38">
                  <c:v>114.40971034315514</c:v>
                </c:pt>
                <c:pt idx="39">
                  <c:v>114.76506214816744</c:v>
                </c:pt>
                <c:pt idx="40">
                  <c:v>115.11995683809639</c:v>
                </c:pt>
                <c:pt idx="41">
                  <c:v>115.47439592751824</c:v>
                </c:pt>
                <c:pt idx="42">
                  <c:v>115.82838092396771</c:v>
                </c:pt>
                <c:pt idx="43">
                  <c:v>116.18191332798239</c:v>
                </c:pt>
                <c:pt idx="44">
                  <c:v>116.53499463314687</c:v>
                </c:pt>
                <c:pt idx="45">
                  <c:v>116.88762632613661</c:v>
                </c:pt>
                <c:pt idx="46">
                  <c:v>117.23980988676135</c:v>
                </c:pt>
                <c:pt idx="47">
                  <c:v>117.59154678800819</c:v>
                </c:pt>
                <c:pt idx="48">
                  <c:v>117.94283849608439</c:v>
                </c:pt>
                <c:pt idx="49">
                  <c:v>118.29368647045979</c:v>
                </c:pt>
                <c:pt idx="50">
                  <c:v>118.64409216390891</c:v>
                </c:pt>
                <c:pt idx="51">
                  <c:v>118.99405702255271</c:v>
                </c:pt>
                <c:pt idx="52">
                  <c:v>119.34358248590006</c:v>
                </c:pt>
                <c:pt idx="53">
                  <c:v>119.69266998688883</c:v>
                </c:pt>
                <c:pt idx="54">
                  <c:v>120.04132095192675</c:v>
                </c:pt>
                <c:pt idx="55">
                  <c:v>120.38953680093181</c:v>
                </c:pt>
                <c:pt idx="56">
                  <c:v>120.73731894737251</c:v>
                </c:pt>
                <c:pt idx="57">
                  <c:v>121.08466879830769</c:v>
                </c:pt>
                <c:pt idx="58">
                  <c:v>121.43158775442605</c:v>
                </c:pt>
                <c:pt idx="59">
                  <c:v>121.77807721008547</c:v>
                </c:pt>
                <c:pt idx="60">
                  <c:v>122.12413855335191</c:v>
                </c:pt>
                <c:pt idx="61">
                  <c:v>122.46977316603805</c:v>
                </c:pt>
                <c:pt idx="62">
                  <c:v>122.81498242374165</c:v>
                </c:pt>
                <c:pt idx="63">
                  <c:v>123.15976769588363</c:v>
                </c:pt>
                <c:pt idx="64">
                  <c:v>123.50413034574579</c:v>
                </c:pt>
                <c:pt idx="65">
                  <c:v>123.84807173050834</c:v>
                </c:pt>
                <c:pt idx="66">
                  <c:v>124.19159320128702</c:v>
                </c:pt>
                <c:pt idx="67">
                  <c:v>124.53469610317006</c:v>
                </c:pt>
                <c:pt idx="68">
                  <c:v>124.87738177525482</c:v>
                </c:pt>
                <c:pt idx="69">
                  <c:v>125.21965155068406</c:v>
                </c:pt>
                <c:pt idx="70">
                  <c:v>125.56150675668209</c:v>
                </c:pt>
                <c:pt idx="71">
                  <c:v>125.90294871459054</c:v>
                </c:pt>
                <c:pt idx="72">
                  <c:v>126.24397873990387</c:v>
                </c:pt>
                <c:pt idx="73">
                  <c:v>126.58459814230467</c:v>
                </c:pt>
                <c:pt idx="74">
                  <c:v>126.92480822569863</c:v>
                </c:pt>
                <c:pt idx="75">
                  <c:v>127.26461028824924</c:v>
                </c:pt>
                <c:pt idx="76">
                  <c:v>127.60400562241234</c:v>
                </c:pt>
                <c:pt idx="77">
                  <c:v>127.94299551497028</c:v>
                </c:pt>
                <c:pt idx="78">
                  <c:v>128.28158124706584</c:v>
                </c:pt>
                <c:pt idx="79">
                  <c:v>128.61976409423602</c:v>
                </c:pt>
                <c:pt idx="80">
                  <c:v>128.9575453264454</c:v>
                </c:pt>
                <c:pt idx="81">
                  <c:v>129.29492620811942</c:v>
                </c:pt>
                <c:pt idx="82">
                  <c:v>129.63190799817727</c:v>
                </c:pt>
                <c:pt idx="83">
                  <c:v>129.96849195006465</c:v>
                </c:pt>
                <c:pt idx="84">
                  <c:v>130.30467931178617</c:v>
                </c:pt>
                <c:pt idx="85">
                  <c:v>130.64047132593768</c:v>
                </c:pt>
                <c:pt idx="86">
                  <c:v>130.97586922973812</c:v>
                </c:pt>
                <c:pt idx="87">
                  <c:v>131.31087425506138</c:v>
                </c:pt>
                <c:pt idx="88">
                  <c:v>131.64548762846778</c:v>
                </c:pt>
                <c:pt idx="89">
                  <c:v>131.97971057123536</c:v>
                </c:pt>
                <c:pt idx="90">
                  <c:v>132.31354429939088</c:v>
                </c:pt>
                <c:pt idx="91">
                  <c:v>132.64699002374076</c:v>
                </c:pt>
                <c:pt idx="92">
                  <c:v>132.98004894990154</c:v>
                </c:pt>
                <c:pt idx="93">
                  <c:v>133.3127222783304</c:v>
                </c:pt>
                <c:pt idx="94">
                  <c:v>133.64501120435517</c:v>
                </c:pt>
                <c:pt idx="95">
                  <c:v>133.97691691820438</c:v>
                </c:pt>
                <c:pt idx="96">
                  <c:v>134.30844060503691</c:v>
                </c:pt>
                <c:pt idx="97">
                  <c:v>134.63958344497152</c:v>
                </c:pt>
                <c:pt idx="98">
                  <c:v>134.97034661311613</c:v>
                </c:pt>
                <c:pt idx="99">
                  <c:v>135.30073127959687</c:v>
                </c:pt>
                <c:pt idx="100">
                  <c:v>135.63073860958696</c:v>
                </c:pt>
                <c:pt idx="101">
                  <c:v>138.91014826655956</c:v>
                </c:pt>
                <c:pt idx="102">
                  <c:v>142.15257024749508</c:v>
                </c:pt>
                <c:pt idx="103">
                  <c:v>145.35912500696966</c:v>
                </c:pt>
                <c:pt idx="104">
                  <c:v>148.53088700021385</c:v>
                </c:pt>
                <c:pt idx="105">
                  <c:v>151.66888724188854</c:v>
                </c:pt>
                <c:pt idx="106">
                  <c:v>154.77411568902434</c:v>
                </c:pt>
                <c:pt idx="107">
                  <c:v>157.84752346250016</c:v>
                </c:pt>
                <c:pt idx="108">
                  <c:v>160.89002492007907</c:v>
                </c:pt>
                <c:pt idx="109">
                  <c:v>163.90249959280561</c:v>
                </c:pt>
                <c:pt idx="110">
                  <c:v>166.88579399548388</c:v>
                </c:pt>
                <c:pt idx="111">
                  <c:v>169.84072332098305</c:v>
                </c:pt>
                <c:pt idx="112">
                  <c:v>172.7680730272441</c:v>
                </c:pt>
                <c:pt idx="113">
                  <c:v>175.66860032507736</c:v>
                </c:pt>
                <c:pt idx="114">
                  <c:v>178.54303557413405</c:v>
                </c:pt>
                <c:pt idx="115">
                  <c:v>181.39208359379913</c:v>
                </c:pt>
                <c:pt idx="116">
                  <c:v>184.21642489517814</c:v>
                </c:pt>
                <c:pt idx="117">
                  <c:v>187.01671683983164</c:v>
                </c:pt>
                <c:pt idx="118">
                  <c:v>189.79359473044127</c:v>
                </c:pt>
                <c:pt idx="119">
                  <c:v>192.54767283816543</c:v>
                </c:pt>
                <c:pt idx="120">
                  <c:v>195.27954537105697</c:v>
                </c:pt>
                <c:pt idx="121">
                  <c:v>197.98978738756392</c:v>
                </c:pt>
                <c:pt idx="122">
                  <c:v>200.67895565881551</c:v>
                </c:pt>
                <c:pt idx="123">
                  <c:v>203.34758948310525</c:v>
                </c:pt>
                <c:pt idx="124">
                  <c:v>205.99621145571791</c:v>
                </c:pt>
                <c:pt idx="125">
                  <c:v>208.62532819700573</c:v>
                </c:pt>
                <c:pt idx="126">
                  <c:v>211.2354310413981</c:v>
                </c:pt>
                <c:pt idx="127">
                  <c:v>213.82699668982721</c:v>
                </c:pt>
                <c:pt idx="128">
                  <c:v>216.40048782786724</c:v>
                </c:pt>
                <c:pt idx="129">
                  <c:v>218.95635371171483</c:v>
                </c:pt>
                <c:pt idx="130">
                  <c:v>221.49503072398349</c:v>
                </c:pt>
                <c:pt idx="131">
                  <c:v>224.01694290114111</c:v>
                </c:pt>
                <c:pt idx="132">
                  <c:v>226.5225024342887</c:v>
                </c:pt>
                <c:pt idx="133">
                  <c:v>229.01211014485756</c:v>
                </c:pt>
                <c:pt idx="134">
                  <c:v>231.48615593668987</c:v>
                </c:pt>
                <c:pt idx="135">
                  <c:v>233.94501922586574</c:v>
                </c:pt>
                <c:pt idx="136">
                  <c:v>236.38906934954386</c:v>
                </c:pt>
                <c:pt idx="137">
                  <c:v>238.8186659549954</c:v>
                </c:pt>
                <c:pt idx="138">
                  <c:v>241.23415936992919</c:v>
                </c:pt>
                <c:pt idx="139">
                  <c:v>243.63589095513089</c:v>
                </c:pt>
                <c:pt idx="140">
                  <c:v>246.02419344036841</c:v>
                </c:pt>
                <c:pt idx="141">
                  <c:v>248.39939124445104</c:v>
                </c:pt>
                <c:pt idx="142">
                  <c:v>250.76180078026889</c:v>
                </c:pt>
                <c:pt idx="143">
                  <c:v>253.11173074558229</c:v>
                </c:pt>
                <c:pt idx="144">
                  <c:v>255.44948240027867</c:v>
                </c:pt>
                <c:pt idx="145">
                  <c:v>257.77534983076373</c:v>
                </c:pt>
                <c:pt idx="146">
                  <c:v>260.08962020210856</c:v>
                </c:pt>
                <c:pt idx="147">
                  <c:v>262.3925739985296</c:v>
                </c:pt>
                <c:pt idx="148">
                  <c:v>264.68448525273726</c:v>
                </c:pt>
                <c:pt idx="149">
                  <c:v>266.96562176465079</c:v>
                </c:pt>
                <c:pt idx="150">
                  <c:v>269.23624530993879</c:v>
                </c:pt>
                <c:pt idx="151">
                  <c:v>271.49661183881085</c:v>
                </c:pt>
                <c:pt idx="152">
                  <c:v>273.7469716654511</c:v>
                </c:pt>
                <c:pt idx="153">
                  <c:v>275.98756964845245</c:v>
                </c:pt>
                <c:pt idx="154">
                  <c:v>278.21864536257988</c:v>
                </c:pt>
                <c:pt idx="155">
                  <c:v>280.4404332621599</c:v>
                </c:pt>
                <c:pt idx="156">
                  <c:v>282.6531628363648</c:v>
                </c:pt>
                <c:pt idx="157">
                  <c:v>284.85705875663081</c:v>
                </c:pt>
                <c:pt idx="158">
                  <c:v>287.05234101642202</c:v>
                </c:pt>
                <c:pt idx="159">
                  <c:v>289.23922506352261</c:v>
                </c:pt>
                <c:pt idx="160">
                  <c:v>291.41792192501254</c:v>
                </c:pt>
                <c:pt idx="161">
                  <c:v>293.58863832505352</c:v>
                </c:pt>
                <c:pt idx="162">
                  <c:v>295.75157679558396</c:v>
                </c:pt>
                <c:pt idx="163">
                  <c:v>297.90693577999173</c:v>
                </c:pt>
                <c:pt idx="164">
                  <c:v>300.05490972980476</c:v>
                </c:pt>
                <c:pt idx="165">
                  <c:v>302.19568919440826</c:v>
                </c:pt>
                <c:pt idx="166">
                  <c:v>304.32946090376629</c:v>
                </c:pt>
                <c:pt idx="167">
                  <c:v>306.45640784409215</c:v>
                </c:pt>
                <c:pt idx="168">
                  <c:v>308.57670932637751</c:v>
                </c:pt>
                <c:pt idx="169">
                  <c:v>310.69054104765479</c:v>
                </c:pt>
                <c:pt idx="170">
                  <c:v>312.7980751448298</c:v>
                </c:pt>
                <c:pt idx="171">
                  <c:v>314.89948024088125</c:v>
                </c:pt>
                <c:pt idx="172">
                  <c:v>316.99492148318387</c:v>
                </c:pt>
                <c:pt idx="173">
                  <c:v>319.08456057366777</c:v>
                </c:pt>
                <c:pt idx="174">
                  <c:v>321.16855579048297</c:v>
                </c:pt>
                <c:pt idx="175">
                  <c:v>323.24706200079106</c:v>
                </c:pt>
                <c:pt idx="176">
                  <c:v>325.32023066426092</c:v>
                </c:pt>
                <c:pt idx="177">
                  <c:v>327.38820982679664</c:v>
                </c:pt>
                <c:pt idx="178">
                  <c:v>329.45114410398259</c:v>
                </c:pt>
                <c:pt idx="179">
                  <c:v>331.50917465368622</c:v>
                </c:pt>
                <c:pt idx="180">
                  <c:v>333.5624391372217</c:v>
                </c:pt>
                <c:pt idx="181">
                  <c:v>335.61107166844795</c:v>
                </c:pt>
                <c:pt idx="182">
                  <c:v>337.65520275015501</c:v>
                </c:pt>
                <c:pt idx="183">
                  <c:v>339.69495919709027</c:v>
                </c:pt>
                <c:pt idx="184">
                  <c:v>341.73046404499468</c:v>
                </c:pt>
                <c:pt idx="185">
                  <c:v>343.76183644506784</c:v>
                </c:pt>
                <c:pt idx="186">
                  <c:v>345.78919154336512</c:v>
                </c:pt>
                <c:pt idx="187">
                  <c:v>347.81264034476243</c:v>
                </c:pt>
                <c:pt idx="188">
                  <c:v>349.83228956131563</c:v>
                </c:pt>
                <c:pt idx="189">
                  <c:v>351.84824144509975</c:v>
                </c:pt>
                <c:pt idx="190">
                  <c:v>353.86059360595482</c:v>
                </c:pt>
                <c:pt idx="191">
                  <c:v>355.86943881499616</c:v>
                </c:pt>
                <c:pt idx="192">
                  <c:v>357.87486479527439</c:v>
                </c:pt>
                <c:pt idx="193">
                  <c:v>359.8769540015976</c:v>
                </c:pt>
                <c:pt idx="194">
                  <c:v>361.87578339224342</c:v>
                </c:pt>
                <c:pt idx="195">
                  <c:v>363.87142419607653</c:v>
                </c:pt>
                <c:pt idx="196">
                  <c:v>365.86394167940858</c:v>
                </c:pt>
                <c:pt idx="197">
                  <c:v>367.85339491774778</c:v>
                </c:pt>
                <c:pt idx="198">
                  <c:v>369.83983657831322</c:v>
                </c:pt>
                <c:pt idx="199">
                  <c:v>371.82331271975636</c:v>
                </c:pt>
                <c:pt idx="200">
                  <c:v>373.80386261585443</c:v>
                </c:pt>
                <c:pt idx="201">
                  <c:v>375.78151860993569</c:v>
                </c:pt>
                <c:pt idx="202">
                  <c:v>377.75630600640295</c:v>
                </c:pt>
                <c:pt idx="203">
                  <c:v>379.72824300490981</c:v>
                </c:pt>
                <c:pt idx="204">
                  <c:v>381.69734068152678</c:v>
                </c:pt>
                <c:pt idx="205">
                  <c:v>383.66360301967751</c:v>
                </c:pt>
                <c:pt idx="206">
                  <c:v>385.62702699183723</c:v>
                </c:pt>
                <c:pt idx="207">
                  <c:v>387.58760269110775</c:v>
                </c:pt>
                <c:pt idx="208">
                  <c:v>389.5453135099761</c:v>
                </c:pt>
                <c:pt idx="209">
                  <c:v>391.5001363619711</c:v>
                </c:pt>
                <c:pt idx="210">
                  <c:v>393.45204194067139</c:v>
                </c:pt>
                <c:pt idx="211">
                  <c:v>395.40099500966107</c:v>
                </c:pt>
                <c:pt idx="212">
                  <c:v>397.34695471659808</c:v>
                </c:pt>
                <c:pt idx="213">
                  <c:v>399.28987492452916</c:v>
                </c:pt>
                <c:pt idx="214">
                  <c:v>401.22970455389628</c:v>
                </c:pt>
                <c:pt idx="215">
                  <c:v>403.16638792925028</c:v>
                </c:pt>
                <c:pt idx="216">
                  <c:v>405.09986512543213</c:v>
                </c:pt>
                <c:pt idx="217">
                  <c:v>407.03007230881553</c:v>
                </c:pt>
                <c:pt idx="218">
                  <c:v>408.9569420700588</c:v>
                </c:pt>
                <c:pt idx="219">
                  <c:v>410.88040374563195</c:v>
                </c:pt>
                <c:pt idx="220">
                  <c:v>412.80038372613285</c:v>
                </c:pt>
                <c:pt idx="221">
                  <c:v>414.71680575006002</c:v>
                </c:pt>
                <c:pt idx="222">
                  <c:v>416.62959118226166</c:v>
                </c:pt>
                <c:pt idx="223">
                  <c:v>418.53865927673064</c:v>
                </c:pt>
                <c:pt idx="224">
                  <c:v>420.4439274237709</c:v>
                </c:pt>
                <c:pt idx="225">
                  <c:v>422.34531138183024</c:v>
                </c:pt>
                <c:pt idx="226">
                  <c:v>424.24272549449256</c:v>
                </c:pt>
                <c:pt idx="227">
                  <c:v>426.13608289325924</c:v>
                </c:pt>
                <c:pt idx="228">
                  <c:v>428.02529568683701</c:v>
                </c:pt>
                <c:pt idx="229">
                  <c:v>429.91027513769893</c:v>
                </c:pt>
                <c:pt idx="230">
                  <c:v>431.79093182670408</c:v>
                </c:pt>
                <c:pt idx="231">
                  <c:v>433.6671758065591</c:v>
                </c:pt>
                <c:pt idx="232">
                  <c:v>435.53891674488517</c:v>
                </c:pt>
                <c:pt idx="233">
                  <c:v>437.40606405762492</c:v>
                </c:pt>
                <c:pt idx="234">
                  <c:v>439.26852703348527</c:v>
                </c:pt>
                <c:pt idx="235">
                  <c:v>441.12621495007136</c:v>
                </c:pt>
                <c:pt idx="236">
                  <c:v>442.97903718232322</c:v>
                </c:pt>
                <c:pt idx="237">
                  <c:v>444.82690330382155</c:v>
                </c:pt>
                <c:pt idx="238">
                  <c:v>446.66972318148697</c:v>
                </c:pt>
                <c:pt idx="239">
                  <c:v>448.50740706415417</c:v>
                </c:pt>
                <c:pt idx="240">
                  <c:v>450.33986566546275</c:v>
                </c:pt>
                <c:pt idx="241">
                  <c:v>452.16701024147</c:v>
                </c:pt>
                <c:pt idx="242">
                  <c:v>453.98875266335421</c:v>
                </c:pt>
                <c:pt idx="243">
                  <c:v>455.8050054855467</c:v>
                </c:pt>
                <c:pt idx="244">
                  <c:v>457.61568200959982</c:v>
                </c:pt>
                <c:pt idx="245">
                  <c:v>459.42069634407113</c:v>
                </c:pt>
                <c:pt idx="246">
                  <c:v>461.21996346067982</c:v>
                </c:pt>
                <c:pt idx="247">
                  <c:v>463.01339924696799</c:v>
                </c:pt>
                <c:pt idx="248">
                  <c:v>464.8009205556794</c:v>
                </c:pt>
                <c:pt idx="249">
                  <c:v>466.58244525104925</c:v>
                </c:pt>
                <c:pt idx="250">
                  <c:v>468.35789225218275</c:v>
                </c:pt>
                <c:pt idx="251">
                  <c:v>470.1271815736838</c:v>
                </c:pt>
                <c:pt idx="252">
                  <c:v>471.89023436368228</c:v>
                </c:pt>
                <c:pt idx="253">
                  <c:v>473.64697293939577</c:v>
                </c:pt>
                <c:pt idx="254">
                  <c:v>475.39732082035067</c:v>
                </c:pt>
                <c:pt idx="255">
                  <c:v>477.14120275937768</c:v>
                </c:pt>
                <c:pt idx="256">
                  <c:v>478.87854477148665</c:v>
                </c:pt>
                <c:pt idx="257">
                  <c:v>480.60927416071979</c:v>
                </c:pt>
                <c:pt idx="258">
                  <c:v>482.33331954507264</c:v>
                </c:pt>
                <c:pt idx="259">
                  <c:v>484.05061087956727</c:v>
                </c:pt>
                <c:pt idx="260">
                  <c:v>485.76107947755565</c:v>
                </c:pt>
                <c:pt idx="261">
                  <c:v>487.46465803032578</c:v>
                </c:pt>
                <c:pt idx="262">
                  <c:v>489.1612806250788</c:v>
                </c:pt>
                <c:pt idx="263">
                  <c:v>490.85088276134047</c:v>
                </c:pt>
                <c:pt idx="264">
                  <c:v>492.53340136586723</c:v>
                </c:pt>
                <c:pt idx="265">
                  <c:v>494.20877480610301</c:v>
                </c:pt>
                <c:pt idx="266">
                  <c:v>495.87694290223982</c:v>
                </c:pt>
                <c:pt idx="267">
                  <c:v>497.53784693793318</c:v>
                </c:pt>
                <c:pt idx="268">
                  <c:v>499.19142966971947</c:v>
                </c:pt>
                <c:pt idx="269">
                  <c:v>500.83763533518135</c:v>
                </c:pt>
                <c:pt idx="270">
                  <c:v>502.47640965990456</c:v>
                </c:pt>
                <c:pt idx="271">
                  <c:v>504.10769986326778</c:v>
                </c:pt>
                <c:pt idx="272">
                  <c:v>505.7314546631053</c:v>
                </c:pt>
                <c:pt idx="273">
                  <c:v>507.34762427928104</c:v>
                </c:pt>
                <c:pt idx="274">
                  <c:v>508.95616043621101</c:v>
                </c:pt>
                <c:pt idx="275">
                  <c:v>510.55701636436942</c:v>
                </c:pt>
                <c:pt idx="276">
                  <c:v>512.15014680081356</c:v>
                </c:pt>
                <c:pt idx="277">
                  <c:v>513.73550798876022</c:v>
                </c:pt>
                <c:pt idx="278">
                  <c:v>515.3130576762469</c:v>
                </c:pt>
                <c:pt idx="279">
                  <c:v>516.88275511390873</c:v>
                </c:pt>
                <c:pt idx="280">
                  <c:v>518.44456105190193</c:v>
                </c:pt>
                <c:pt idx="281">
                  <c:v>519.99843773600367</c:v>
                </c:pt>
                <c:pt idx="282">
                  <c:v>521.54434890291827</c:v>
                </c:pt>
                <c:pt idx="283">
                  <c:v>523.08225977481709</c:v>
                </c:pt>
                <c:pt idx="284">
                  <c:v>524.61213705314094</c:v>
                </c:pt>
                <c:pt idx="285">
                  <c:v>526.13394891169173</c:v>
                </c:pt>
                <c:pt idx="286">
                  <c:v>527.64766498904078</c:v>
                </c:pt>
                <c:pt idx="287">
                  <c:v>529.15325638027878</c:v>
                </c:pt>
                <c:pt idx="288">
                  <c:v>530.65069562813449</c:v>
                </c:pt>
                <c:pt idx="289">
                  <c:v>532.13995671348641</c:v>
                </c:pt>
                <c:pt idx="290">
                  <c:v>533.62101504529244</c:v>
                </c:pt>
                <c:pt idx="291">
                  <c:v>535.09384744996169</c:v>
                </c:pt>
                <c:pt idx="292">
                  <c:v>536.55843216019207</c:v>
                </c:pt>
                <c:pt idx="293">
                  <c:v>538.01474880329749</c:v>
                </c:pt>
                <c:pt idx="294">
                  <c:v>539.46277838904689</c:v>
                </c:pt>
                <c:pt idx="295">
                  <c:v>540.90250329703838</c:v>
                </c:pt>
                <c:pt idx="296">
                  <c:v>542.33390726362984</c:v>
                </c:pt>
                <c:pt idx="297">
                  <c:v>543.75697536844791</c:v>
                </c:pt>
                <c:pt idx="298">
                  <c:v>545.1716940204966</c:v>
                </c:pt>
                <c:pt idx="299">
                  <c:v>546.57805094388664</c:v>
                </c:pt>
                <c:pt idx="300">
                  <c:v>547.97603516320578</c:v>
                </c:pt>
                <c:pt idx="301">
                  <c:v>549.36563698854957</c:v>
                </c:pt>
                <c:pt idx="302">
                  <c:v>550.74684800023317</c:v>
                </c:pt>
                <c:pt idx="303">
                  <c:v>552.1196610332031</c:v>
                </c:pt>
                <c:pt idx="304">
                  <c:v>553.48407016116721</c:v>
                </c:pt>
                <c:pt idx="305">
                  <c:v>554.84007068046242</c:v>
                </c:pt>
                <c:pt idx="306">
                  <c:v>556.18765909367687</c:v>
                </c:pt>
                <c:pt idx="307">
                  <c:v>557.52683309304564</c:v>
                </c:pt>
                <c:pt idx="308">
                  <c:v>558.85759154363632</c:v>
                </c:pt>
                <c:pt idx="309">
                  <c:v>560.17993446634114</c:v>
                </c:pt>
                <c:pt idx="310">
                  <c:v>561.49386302069297</c:v>
                </c:pt>
                <c:pt idx="311">
                  <c:v>562.79937948752104</c:v>
                </c:pt>
                <c:pt idx="312">
                  <c:v>564.09648725146087</c:v>
                </c:pt>
                <c:pt idx="313">
                  <c:v>565.3851907833357</c:v>
                </c:pt>
                <c:pt idx="314">
                  <c:v>566.66549562242267</c:v>
                </c:pt>
                <c:pt idx="315">
                  <c:v>567.93740835861854</c:v>
                </c:pt>
                <c:pt idx="316">
                  <c:v>569.2009366145204</c:v>
                </c:pt>
                <c:pt idx="317">
                  <c:v>570.45608902743265</c:v>
                </c:pt>
                <c:pt idx="318">
                  <c:v>571.70287523131617</c:v>
                </c:pt>
                <c:pt idx="319">
                  <c:v>572.94130583869048</c:v>
                </c:pt>
                <c:pt idx="320">
                  <c:v>574.17139242250278</c:v>
                </c:pt>
                <c:pt idx="321">
                  <c:v>575.39314749797552</c:v>
                </c:pt>
                <c:pt idx="322">
                  <c:v>576.60658450444453</c:v>
                </c:pt>
                <c:pt idx="323">
                  <c:v>577.8117177871984</c:v>
                </c:pt>
                <c:pt idx="324">
                  <c:v>579.00856257933162</c:v>
                </c:pt>
                <c:pt idx="325">
                  <c:v>580.19713498362034</c:v>
                </c:pt>
                <c:pt idx="326">
                  <c:v>581.37745195443279</c:v>
                </c:pt>
                <c:pt idx="327">
                  <c:v>582.54953127968258</c:v>
                </c:pt>
                <c:pt idx="328">
                  <c:v>583.71339156283636</c:v>
                </c:pt>
                <c:pt idx="329">
                  <c:v>584.86905220498295</c:v>
                </c:pt>
                <c:pt idx="330">
                  <c:v>586.01653338697486</c:v>
                </c:pt>
                <c:pt idx="331">
                  <c:v>587.15585605164927</c:v>
                </c:pt>
                <c:pt idx="332">
                  <c:v>588.2870418861371</c:v>
                </c:pt>
                <c:pt idx="333">
                  <c:v>589.41011330426863</c:v>
                </c:pt>
                <c:pt idx="334">
                  <c:v>590.52509342908172</c:v>
                </c:pt>
                <c:pt idx="335">
                  <c:v>591.6320060754415</c:v>
                </c:pt>
                <c:pt idx="336">
                  <c:v>592.73087573277746</c:v>
                </c:pt>
                <c:pt idx="337">
                  <c:v>593.82172754794431</c:v>
                </c:pt>
                <c:pt idx="338">
                  <c:v>594.90458730821342</c:v>
                </c:pt>
                <c:pt idx="339">
                  <c:v>595.97948142440055</c:v>
                </c:pt>
                <c:pt idx="340">
                  <c:v>597.04643691413548</c:v>
                </c:pt>
                <c:pt idx="341">
                  <c:v>598.10548138527884</c:v>
                </c:pt>
                <c:pt idx="342">
                  <c:v>599.15664301949107</c:v>
                </c:pt>
                <c:pt idx="343">
                  <c:v>600.19995055595871</c:v>
                </c:pt>
                <c:pt idx="344">
                  <c:v>601.23543327528228</c:v>
                </c:pt>
                <c:pt idx="345">
                  <c:v>602.26312098352969</c:v>
                </c:pt>
                <c:pt idx="346">
                  <c:v>603.28304399645958</c:v>
                </c:pt>
                <c:pt idx="347">
                  <c:v>604.29523312391814</c:v>
                </c:pt>
                <c:pt idx="348">
                  <c:v>605.29971965441268</c:v>
                </c:pt>
                <c:pt idx="349">
                  <c:v>606.29653533986573</c:v>
                </c:pt>
                <c:pt idx="350">
                  <c:v>607.28571238055156</c:v>
                </c:pt>
                <c:pt idx="351">
                  <c:v>608.26728341021931</c:v>
                </c:pt>
                <c:pt idx="352">
                  <c:v>609.24128148140403</c:v>
                </c:pt>
                <c:pt idx="353">
                  <c:v>610.20774005092846</c:v>
                </c:pt>
                <c:pt idx="354">
                  <c:v>611.16669296559792</c:v>
                </c:pt>
                <c:pt idx="355">
                  <c:v>612.11817444808923</c:v>
                </c:pt>
                <c:pt idx="356">
                  <c:v>613.06221908303644</c:v>
                </c:pt>
                <c:pt idx="357">
                  <c:v>613.9988618033143</c:v>
                </c:pt>
                <c:pt idx="358">
                  <c:v>614.92813787652062</c:v>
                </c:pt>
                <c:pt idx="359">
                  <c:v>615.8500828916591</c:v>
                </c:pt>
                <c:pt idx="360">
                  <c:v>616.76473274602347</c:v>
                </c:pt>
                <c:pt idx="361">
                  <c:v>617.67212363228293</c:v>
                </c:pt>
                <c:pt idx="362">
                  <c:v>618.57229202577116</c:v>
                </c:pt>
                <c:pt idx="363">
                  <c:v>619.46527467197723</c:v>
                </c:pt>
                <c:pt idx="364">
                  <c:v>620.3511085742407</c:v>
                </c:pt>
                <c:pt idx="365">
                  <c:v>621.2298309816498</c:v>
                </c:pt>
                <c:pt idx="366">
                  <c:v>622.10147937714305</c:v>
                </c:pt>
                <c:pt idx="367">
                  <c:v>622.96609146581454</c:v>
                </c:pt>
                <c:pt idx="368">
                  <c:v>623.82370516342178</c:v>
                </c:pt>
                <c:pt idx="369">
                  <c:v>624.67435858509657</c:v>
                </c:pt>
                <c:pt idx="370">
                  <c:v>625.51809003425842</c:v>
                </c:pt>
                <c:pt idx="371">
                  <c:v>626.35493799172878</c:v>
                </c:pt>
                <c:pt idx="372">
                  <c:v>627.18494110504685</c:v>
                </c:pt>
                <c:pt idx="373">
                  <c:v>628.00813817798496</c:v>
                </c:pt>
                <c:pt idx="374">
                  <c:v>628.82456816026331</c:v>
                </c:pt>
                <c:pt idx="375">
                  <c:v>629.63427013746264</c:v>
                </c:pt>
                <c:pt idx="376">
                  <c:v>630.43728332113415</c:v>
                </c:pt>
                <c:pt idx="377">
                  <c:v>631.23364703910465</c:v>
                </c:pt>
                <c:pt idx="378">
                  <c:v>632.0234007259769</c:v>
                </c:pt>
                <c:pt idx="379">
                  <c:v>632.80658391382212</c:v>
                </c:pt>
                <c:pt idx="380">
                  <c:v>633.58323622306534</c:v>
                </c:pt>
                <c:pt idx="381">
                  <c:v>634.35339735355967</c:v>
                </c:pt>
                <c:pt idx="382">
                  <c:v>635.11710707585019</c:v>
                </c:pt>
                <c:pt idx="383">
                  <c:v>635.87440522262432</c:v>
                </c:pt>
                <c:pt idx="384">
                  <c:v>636.62533168034747</c:v>
                </c:pt>
                <c:pt idx="385">
                  <c:v>637.36992638108211</c:v>
                </c:pt>
                <c:pt idx="386">
                  <c:v>638.10822929448909</c:v>
                </c:pt>
                <c:pt idx="387">
                  <c:v>638.84028042000807</c:v>
                </c:pt>
                <c:pt idx="388">
                  <c:v>639.56611977921671</c:v>
                </c:pt>
                <c:pt idx="389">
                  <c:v>640.2857874083652</c:v>
                </c:pt>
                <c:pt idx="390">
                  <c:v>640.99932335108542</c:v>
                </c:pt>
                <c:pt idx="391">
                  <c:v>641.70676765127212</c:v>
                </c:pt>
                <c:pt idx="392">
                  <c:v>641.70676765127212</c:v>
                </c:pt>
                <c:pt idx="393">
                  <c:v>641.70676765127212</c:v>
                </c:pt>
                <c:pt idx="394">
                  <c:v>641.70676765127212</c:v>
                </c:pt>
                <c:pt idx="395">
                  <c:v>641.70676765127212</c:v>
                </c:pt>
                <c:pt idx="396">
                  <c:v>641.70676765127212</c:v>
                </c:pt>
                <c:pt idx="397">
                  <c:v>641.70676765127212</c:v>
                </c:pt>
                <c:pt idx="398">
                  <c:v>641.70676765127212</c:v>
                </c:pt>
                <c:pt idx="399">
                  <c:v>641.70676765127212</c:v>
                </c:pt>
                <c:pt idx="400">
                  <c:v>641.70676765127212</c:v>
                </c:pt>
                <c:pt idx="401">
                  <c:v>641.70676765127212</c:v>
                </c:pt>
                <c:pt idx="402">
                  <c:v>641.70676765127212</c:v>
                </c:pt>
                <c:pt idx="403">
                  <c:v>641.70676765127212</c:v>
                </c:pt>
                <c:pt idx="404">
                  <c:v>641.70676765127212</c:v>
                </c:pt>
                <c:pt idx="405">
                  <c:v>641.70676765127212</c:v>
                </c:pt>
                <c:pt idx="406">
                  <c:v>641.70676765127212</c:v>
                </c:pt>
                <c:pt idx="407">
                  <c:v>641.70676765127212</c:v>
                </c:pt>
                <c:pt idx="408">
                  <c:v>641.70676765127212</c:v>
                </c:pt>
                <c:pt idx="409">
                  <c:v>641.70676765127212</c:v>
                </c:pt>
                <c:pt idx="410">
                  <c:v>641.70676765127212</c:v>
                </c:pt>
                <c:pt idx="411">
                  <c:v>641.70676765127212</c:v>
                </c:pt>
                <c:pt idx="412">
                  <c:v>641.70676765127212</c:v>
                </c:pt>
                <c:pt idx="413">
                  <c:v>641.70676765127212</c:v>
                </c:pt>
                <c:pt idx="414">
                  <c:v>641.70676765127212</c:v>
                </c:pt>
                <c:pt idx="415">
                  <c:v>641.70676765127212</c:v>
                </c:pt>
                <c:pt idx="416">
                  <c:v>641.70676765127212</c:v>
                </c:pt>
                <c:pt idx="417">
                  <c:v>641.70676765127212</c:v>
                </c:pt>
                <c:pt idx="418">
                  <c:v>641.70676765127212</c:v>
                </c:pt>
                <c:pt idx="419">
                  <c:v>641.70676765127212</c:v>
                </c:pt>
                <c:pt idx="420">
                  <c:v>641.70676765127212</c:v>
                </c:pt>
                <c:pt idx="421">
                  <c:v>641.70676765127212</c:v>
                </c:pt>
                <c:pt idx="422">
                  <c:v>641.70676765127212</c:v>
                </c:pt>
                <c:pt idx="423">
                  <c:v>641.70676765127212</c:v>
                </c:pt>
                <c:pt idx="424">
                  <c:v>641.70676765127212</c:v>
                </c:pt>
                <c:pt idx="425">
                  <c:v>641.70676765127212</c:v>
                </c:pt>
                <c:pt idx="426">
                  <c:v>641.70676765127212</c:v>
                </c:pt>
                <c:pt idx="427">
                  <c:v>641.70676765127212</c:v>
                </c:pt>
                <c:pt idx="428">
                  <c:v>641.70676765127212</c:v>
                </c:pt>
                <c:pt idx="429">
                  <c:v>641.70676765127212</c:v>
                </c:pt>
                <c:pt idx="430">
                  <c:v>641.70676765127212</c:v>
                </c:pt>
                <c:pt idx="431">
                  <c:v>641.70676765127212</c:v>
                </c:pt>
                <c:pt idx="432">
                  <c:v>641.70676765127212</c:v>
                </c:pt>
                <c:pt idx="433">
                  <c:v>641.70676765127212</c:v>
                </c:pt>
                <c:pt idx="434">
                  <c:v>641.70676765127212</c:v>
                </c:pt>
                <c:pt idx="435">
                  <c:v>641.70676765127212</c:v>
                </c:pt>
                <c:pt idx="436">
                  <c:v>641.70676765127212</c:v>
                </c:pt>
                <c:pt idx="437">
                  <c:v>641.70676765127212</c:v>
                </c:pt>
                <c:pt idx="438">
                  <c:v>641.70676765127212</c:v>
                </c:pt>
                <c:pt idx="439">
                  <c:v>641.70676765127212</c:v>
                </c:pt>
                <c:pt idx="440">
                  <c:v>641.70676765127212</c:v>
                </c:pt>
                <c:pt idx="441">
                  <c:v>641.70676765127212</c:v>
                </c:pt>
                <c:pt idx="442">
                  <c:v>641.70676765127212</c:v>
                </c:pt>
                <c:pt idx="443">
                  <c:v>641.70676765127212</c:v>
                </c:pt>
                <c:pt idx="444">
                  <c:v>641.70676765127212</c:v>
                </c:pt>
                <c:pt idx="445">
                  <c:v>641.70676765127212</c:v>
                </c:pt>
                <c:pt idx="446">
                  <c:v>641.70676765127212</c:v>
                </c:pt>
                <c:pt idx="447">
                  <c:v>641.70676765127212</c:v>
                </c:pt>
                <c:pt idx="448">
                  <c:v>641.70676765127212</c:v>
                </c:pt>
                <c:pt idx="449">
                  <c:v>641.70676765127212</c:v>
                </c:pt>
                <c:pt idx="450">
                  <c:v>641.70676765127212</c:v>
                </c:pt>
                <c:pt idx="451">
                  <c:v>641.70676765127212</c:v>
                </c:pt>
                <c:pt idx="452">
                  <c:v>641.70676765127212</c:v>
                </c:pt>
                <c:pt idx="453">
                  <c:v>641.70676765127212</c:v>
                </c:pt>
                <c:pt idx="454">
                  <c:v>641.70676765127212</c:v>
                </c:pt>
                <c:pt idx="455">
                  <c:v>641.70676765127212</c:v>
                </c:pt>
                <c:pt idx="456">
                  <c:v>641.70676765127212</c:v>
                </c:pt>
                <c:pt idx="457">
                  <c:v>641.70676765127212</c:v>
                </c:pt>
                <c:pt idx="458">
                  <c:v>641.70676765127212</c:v>
                </c:pt>
                <c:pt idx="459">
                  <c:v>641.70676765127212</c:v>
                </c:pt>
                <c:pt idx="460">
                  <c:v>641.70676765127212</c:v>
                </c:pt>
                <c:pt idx="461">
                  <c:v>641.70676765127212</c:v>
                </c:pt>
                <c:pt idx="462">
                  <c:v>641.70676765127212</c:v>
                </c:pt>
                <c:pt idx="463">
                  <c:v>641.70676765127212</c:v>
                </c:pt>
                <c:pt idx="464">
                  <c:v>641.70676765127212</c:v>
                </c:pt>
                <c:pt idx="465">
                  <c:v>641.70676765127212</c:v>
                </c:pt>
                <c:pt idx="466">
                  <c:v>641.70676765127212</c:v>
                </c:pt>
                <c:pt idx="467">
                  <c:v>641.70676765127212</c:v>
                </c:pt>
                <c:pt idx="468">
                  <c:v>641.70676765127212</c:v>
                </c:pt>
                <c:pt idx="469">
                  <c:v>641.70676765127212</c:v>
                </c:pt>
                <c:pt idx="470">
                  <c:v>641.70676765127212</c:v>
                </c:pt>
                <c:pt idx="471">
                  <c:v>641.70676765127212</c:v>
                </c:pt>
                <c:pt idx="472">
                  <c:v>641.70676765127212</c:v>
                </c:pt>
                <c:pt idx="473">
                  <c:v>641.70676765127212</c:v>
                </c:pt>
                <c:pt idx="474">
                  <c:v>641.70676765127212</c:v>
                </c:pt>
                <c:pt idx="475">
                  <c:v>641.70676765127212</c:v>
                </c:pt>
                <c:pt idx="476">
                  <c:v>641.70676765127212</c:v>
                </c:pt>
                <c:pt idx="477">
                  <c:v>641.70676765127212</c:v>
                </c:pt>
                <c:pt idx="478">
                  <c:v>641.70676765127212</c:v>
                </c:pt>
                <c:pt idx="479">
                  <c:v>641.70676765127212</c:v>
                </c:pt>
                <c:pt idx="480">
                  <c:v>641.70676765127212</c:v>
                </c:pt>
                <c:pt idx="481">
                  <c:v>641.70676765127212</c:v>
                </c:pt>
                <c:pt idx="482">
                  <c:v>641.70676765127212</c:v>
                </c:pt>
                <c:pt idx="483">
                  <c:v>641.70676765127212</c:v>
                </c:pt>
                <c:pt idx="484">
                  <c:v>641.70676765127212</c:v>
                </c:pt>
                <c:pt idx="485">
                  <c:v>641.70676765127212</c:v>
                </c:pt>
                <c:pt idx="486">
                  <c:v>641.70676765127212</c:v>
                </c:pt>
                <c:pt idx="487">
                  <c:v>641.70676765127212</c:v>
                </c:pt>
                <c:pt idx="488">
                  <c:v>641.70676765127212</c:v>
                </c:pt>
                <c:pt idx="489">
                  <c:v>641.70676765127212</c:v>
                </c:pt>
                <c:pt idx="490">
                  <c:v>641.70676765127212</c:v>
                </c:pt>
                <c:pt idx="491">
                  <c:v>641.70676765127212</c:v>
                </c:pt>
                <c:pt idx="492">
                  <c:v>641.70676765127212</c:v>
                </c:pt>
                <c:pt idx="493">
                  <c:v>641.70676765127212</c:v>
                </c:pt>
                <c:pt idx="494">
                  <c:v>641.70676765127212</c:v>
                </c:pt>
                <c:pt idx="495">
                  <c:v>641.70676765127212</c:v>
                </c:pt>
                <c:pt idx="496">
                  <c:v>641.70676765127212</c:v>
                </c:pt>
                <c:pt idx="497">
                  <c:v>641.70676765127212</c:v>
                </c:pt>
                <c:pt idx="498">
                  <c:v>641.70676765127212</c:v>
                </c:pt>
                <c:pt idx="499">
                  <c:v>641.70676765127212</c:v>
                </c:pt>
                <c:pt idx="500">
                  <c:v>641.70676765127212</c:v>
                </c:pt>
                <c:pt idx="501">
                  <c:v>641.70676765127212</c:v>
                </c:pt>
                <c:pt idx="502">
                  <c:v>641.70676765127212</c:v>
                </c:pt>
                <c:pt idx="503">
                  <c:v>641.70676765127212</c:v>
                </c:pt>
                <c:pt idx="504">
                  <c:v>641.70676765127212</c:v>
                </c:pt>
                <c:pt idx="505">
                  <c:v>641.70676765127212</c:v>
                </c:pt>
                <c:pt idx="506">
                  <c:v>641.70676765127212</c:v>
                </c:pt>
                <c:pt idx="507">
                  <c:v>641.70676765127212</c:v>
                </c:pt>
                <c:pt idx="508">
                  <c:v>641.70676765127212</c:v>
                </c:pt>
                <c:pt idx="509">
                  <c:v>641.70676765127212</c:v>
                </c:pt>
                <c:pt idx="510">
                  <c:v>641.70676765127212</c:v>
                </c:pt>
                <c:pt idx="511">
                  <c:v>641.70676765127212</c:v>
                </c:pt>
                <c:pt idx="512">
                  <c:v>641.70676765127212</c:v>
                </c:pt>
                <c:pt idx="513">
                  <c:v>641.70676765127212</c:v>
                </c:pt>
                <c:pt idx="514">
                  <c:v>641.70676765127212</c:v>
                </c:pt>
                <c:pt idx="515">
                  <c:v>641.70676765127212</c:v>
                </c:pt>
                <c:pt idx="516">
                  <c:v>641.70676765127212</c:v>
                </c:pt>
                <c:pt idx="517">
                  <c:v>641.70676765127212</c:v>
                </c:pt>
                <c:pt idx="518">
                  <c:v>641.70676765127212</c:v>
                </c:pt>
                <c:pt idx="519">
                  <c:v>641.70676765127212</c:v>
                </c:pt>
                <c:pt idx="520">
                  <c:v>641.70676765127212</c:v>
                </c:pt>
                <c:pt idx="521">
                  <c:v>641.70676765127212</c:v>
                </c:pt>
                <c:pt idx="522">
                  <c:v>641.70676765127212</c:v>
                </c:pt>
                <c:pt idx="523">
                  <c:v>641.70676765127212</c:v>
                </c:pt>
                <c:pt idx="524">
                  <c:v>641.70676765127212</c:v>
                </c:pt>
                <c:pt idx="525">
                  <c:v>641.70676765127212</c:v>
                </c:pt>
                <c:pt idx="526">
                  <c:v>641.70676765127212</c:v>
                </c:pt>
                <c:pt idx="527">
                  <c:v>641.70676765127212</c:v>
                </c:pt>
                <c:pt idx="528">
                  <c:v>641.70676765127212</c:v>
                </c:pt>
                <c:pt idx="529">
                  <c:v>641.70676765127212</c:v>
                </c:pt>
                <c:pt idx="530">
                  <c:v>641.70676765127212</c:v>
                </c:pt>
                <c:pt idx="531">
                  <c:v>641.70676765127212</c:v>
                </c:pt>
                <c:pt idx="532">
                  <c:v>641.70676765127212</c:v>
                </c:pt>
                <c:pt idx="533">
                  <c:v>641.70676765127212</c:v>
                </c:pt>
                <c:pt idx="534">
                  <c:v>641.70676765127212</c:v>
                </c:pt>
                <c:pt idx="535">
                  <c:v>641.70676765127212</c:v>
                </c:pt>
                <c:pt idx="536">
                  <c:v>641.70676765127212</c:v>
                </c:pt>
                <c:pt idx="537">
                  <c:v>641.70676765127212</c:v>
                </c:pt>
                <c:pt idx="538">
                  <c:v>641.70676765127212</c:v>
                </c:pt>
                <c:pt idx="539">
                  <c:v>641.70676765127212</c:v>
                </c:pt>
                <c:pt idx="540">
                  <c:v>641.70676765127212</c:v>
                </c:pt>
                <c:pt idx="541">
                  <c:v>641.70676765127212</c:v>
                </c:pt>
                <c:pt idx="542">
                  <c:v>641.70676765127212</c:v>
                </c:pt>
                <c:pt idx="543">
                  <c:v>641.70676765127212</c:v>
                </c:pt>
                <c:pt idx="544">
                  <c:v>641.70676765127212</c:v>
                </c:pt>
                <c:pt idx="545">
                  <c:v>641.70676765127212</c:v>
                </c:pt>
                <c:pt idx="546">
                  <c:v>641.70676765127212</c:v>
                </c:pt>
                <c:pt idx="547">
                  <c:v>641.70676765127212</c:v>
                </c:pt>
                <c:pt idx="548">
                  <c:v>641.70676765127212</c:v>
                </c:pt>
                <c:pt idx="549">
                  <c:v>641.70676765127212</c:v>
                </c:pt>
                <c:pt idx="550">
                  <c:v>641.70676765127212</c:v>
                </c:pt>
                <c:pt idx="551">
                  <c:v>641.70676765127212</c:v>
                </c:pt>
                <c:pt idx="552">
                  <c:v>641.70676765127212</c:v>
                </c:pt>
                <c:pt idx="553">
                  <c:v>641.70676765127212</c:v>
                </c:pt>
                <c:pt idx="554">
                  <c:v>641.70676765127212</c:v>
                </c:pt>
                <c:pt idx="555">
                  <c:v>641.70676765127212</c:v>
                </c:pt>
                <c:pt idx="556">
                  <c:v>641.70676765127212</c:v>
                </c:pt>
                <c:pt idx="557">
                  <c:v>641.70676765127212</c:v>
                </c:pt>
                <c:pt idx="558">
                  <c:v>641.70676765127212</c:v>
                </c:pt>
                <c:pt idx="559">
                  <c:v>641.70676765127212</c:v>
                </c:pt>
                <c:pt idx="560">
                  <c:v>641.70676765127212</c:v>
                </c:pt>
                <c:pt idx="561">
                  <c:v>641.70676765127212</c:v>
                </c:pt>
                <c:pt idx="562">
                  <c:v>641.70676765127212</c:v>
                </c:pt>
                <c:pt idx="563">
                  <c:v>641.70676765127212</c:v>
                </c:pt>
                <c:pt idx="564">
                  <c:v>641.70676765127212</c:v>
                </c:pt>
                <c:pt idx="565">
                  <c:v>641.70676765127212</c:v>
                </c:pt>
                <c:pt idx="566">
                  <c:v>641.70676765127212</c:v>
                </c:pt>
                <c:pt idx="567">
                  <c:v>641.70676765127212</c:v>
                </c:pt>
                <c:pt idx="568">
                  <c:v>641.70676765127212</c:v>
                </c:pt>
                <c:pt idx="569">
                  <c:v>641.70676765127212</c:v>
                </c:pt>
                <c:pt idx="570">
                  <c:v>641.70676765127212</c:v>
                </c:pt>
                <c:pt idx="571">
                  <c:v>641.70676765127212</c:v>
                </c:pt>
                <c:pt idx="572">
                  <c:v>641.70676765127212</c:v>
                </c:pt>
                <c:pt idx="573">
                  <c:v>641.70676765127212</c:v>
                </c:pt>
                <c:pt idx="574">
                  <c:v>641.70676765127212</c:v>
                </c:pt>
                <c:pt idx="575">
                  <c:v>641.70676765127212</c:v>
                </c:pt>
                <c:pt idx="576">
                  <c:v>641.70676765127212</c:v>
                </c:pt>
                <c:pt idx="577">
                  <c:v>641.70676765127212</c:v>
                </c:pt>
                <c:pt idx="578">
                  <c:v>641.70676765127212</c:v>
                </c:pt>
                <c:pt idx="579">
                  <c:v>641.70676765127212</c:v>
                </c:pt>
                <c:pt idx="580">
                  <c:v>641.70676765127212</c:v>
                </c:pt>
                <c:pt idx="581">
                  <c:v>641.70676765127212</c:v>
                </c:pt>
                <c:pt idx="582">
                  <c:v>641.70676765127212</c:v>
                </c:pt>
                <c:pt idx="583">
                  <c:v>641.70676765127212</c:v>
                </c:pt>
                <c:pt idx="584">
                  <c:v>641.70676765127212</c:v>
                </c:pt>
                <c:pt idx="585">
                  <c:v>641.70676765127212</c:v>
                </c:pt>
                <c:pt idx="586">
                  <c:v>641.70676765127212</c:v>
                </c:pt>
                <c:pt idx="587">
                  <c:v>641.70676765127212</c:v>
                </c:pt>
                <c:pt idx="588">
                  <c:v>641.70676765127212</c:v>
                </c:pt>
                <c:pt idx="589">
                  <c:v>641.70676765127212</c:v>
                </c:pt>
                <c:pt idx="590">
                  <c:v>641.70676765127212</c:v>
                </c:pt>
                <c:pt idx="591">
                  <c:v>641.70676765127212</c:v>
                </c:pt>
                <c:pt idx="592">
                  <c:v>641.70676765127212</c:v>
                </c:pt>
                <c:pt idx="593">
                  <c:v>641.70676765127212</c:v>
                </c:pt>
                <c:pt idx="594">
                  <c:v>641.70676765127212</c:v>
                </c:pt>
                <c:pt idx="595">
                  <c:v>641.70676765127212</c:v>
                </c:pt>
                <c:pt idx="596">
                  <c:v>641.70676765127212</c:v>
                </c:pt>
                <c:pt idx="597">
                  <c:v>641.70676765127212</c:v>
                </c:pt>
                <c:pt idx="598">
                  <c:v>641.70676765127212</c:v>
                </c:pt>
                <c:pt idx="599">
                  <c:v>641.70676765127212</c:v>
                </c:pt>
                <c:pt idx="600">
                  <c:v>641.70676765127212</c:v>
                </c:pt>
                <c:pt idx="601">
                  <c:v>641.70676765127212</c:v>
                </c:pt>
                <c:pt idx="602">
                  <c:v>641.70676765127212</c:v>
                </c:pt>
                <c:pt idx="603">
                  <c:v>641.70676765127212</c:v>
                </c:pt>
                <c:pt idx="604">
                  <c:v>641.70676765127212</c:v>
                </c:pt>
                <c:pt idx="605">
                  <c:v>641.70676765127212</c:v>
                </c:pt>
                <c:pt idx="606">
                  <c:v>641.70676765127212</c:v>
                </c:pt>
                <c:pt idx="607">
                  <c:v>641.70676765127212</c:v>
                </c:pt>
                <c:pt idx="608">
                  <c:v>641.70676765127212</c:v>
                </c:pt>
                <c:pt idx="609">
                  <c:v>641.70676765127212</c:v>
                </c:pt>
                <c:pt idx="610">
                  <c:v>641.70676765127212</c:v>
                </c:pt>
                <c:pt idx="611">
                  <c:v>641.70676765127212</c:v>
                </c:pt>
                <c:pt idx="612">
                  <c:v>641.70676765127212</c:v>
                </c:pt>
                <c:pt idx="613">
                  <c:v>641.70676765127212</c:v>
                </c:pt>
                <c:pt idx="614">
                  <c:v>641.70676765127212</c:v>
                </c:pt>
                <c:pt idx="615">
                  <c:v>641.70676765127212</c:v>
                </c:pt>
                <c:pt idx="616">
                  <c:v>641.70676765127212</c:v>
                </c:pt>
                <c:pt idx="617">
                  <c:v>641.70676765127212</c:v>
                </c:pt>
                <c:pt idx="618">
                  <c:v>641.70676765127212</c:v>
                </c:pt>
                <c:pt idx="619">
                  <c:v>641.70676765127212</c:v>
                </c:pt>
                <c:pt idx="620">
                  <c:v>641.70676765127212</c:v>
                </c:pt>
                <c:pt idx="621">
                  <c:v>641.70676765127212</c:v>
                </c:pt>
                <c:pt idx="622">
                  <c:v>641.70676765127212</c:v>
                </c:pt>
                <c:pt idx="623">
                  <c:v>641.70676765127212</c:v>
                </c:pt>
                <c:pt idx="624">
                  <c:v>641.70676765127212</c:v>
                </c:pt>
                <c:pt idx="625">
                  <c:v>641.70676765127212</c:v>
                </c:pt>
                <c:pt idx="626">
                  <c:v>641.70676765127212</c:v>
                </c:pt>
                <c:pt idx="627">
                  <c:v>641.70676765127212</c:v>
                </c:pt>
                <c:pt idx="628">
                  <c:v>641.70676765127212</c:v>
                </c:pt>
                <c:pt idx="629">
                  <c:v>641.70676765127212</c:v>
                </c:pt>
                <c:pt idx="630">
                  <c:v>641.70676765127212</c:v>
                </c:pt>
                <c:pt idx="631">
                  <c:v>641.70676765127212</c:v>
                </c:pt>
                <c:pt idx="632">
                  <c:v>641.70676765127212</c:v>
                </c:pt>
                <c:pt idx="633">
                  <c:v>641.70676765127212</c:v>
                </c:pt>
                <c:pt idx="634">
                  <c:v>641.70676765127212</c:v>
                </c:pt>
                <c:pt idx="635">
                  <c:v>641.70676765127212</c:v>
                </c:pt>
                <c:pt idx="636">
                  <c:v>641.70676765127212</c:v>
                </c:pt>
                <c:pt idx="637">
                  <c:v>641.70676765127212</c:v>
                </c:pt>
                <c:pt idx="638">
                  <c:v>641.70676765127212</c:v>
                </c:pt>
                <c:pt idx="639">
                  <c:v>641.70676765127212</c:v>
                </c:pt>
                <c:pt idx="640">
                  <c:v>641.70676765127212</c:v>
                </c:pt>
                <c:pt idx="641">
                  <c:v>641.70676765127212</c:v>
                </c:pt>
                <c:pt idx="642">
                  <c:v>641.70676765127212</c:v>
                </c:pt>
                <c:pt idx="643">
                  <c:v>641.70676765127212</c:v>
                </c:pt>
                <c:pt idx="644">
                  <c:v>641.70676765127212</c:v>
                </c:pt>
                <c:pt idx="645">
                  <c:v>641.70676765127212</c:v>
                </c:pt>
                <c:pt idx="646">
                  <c:v>641.70676765127212</c:v>
                </c:pt>
                <c:pt idx="647">
                  <c:v>641.70676765127212</c:v>
                </c:pt>
                <c:pt idx="648">
                  <c:v>641.70676765127212</c:v>
                </c:pt>
                <c:pt idx="649">
                  <c:v>641.70676765127212</c:v>
                </c:pt>
                <c:pt idx="650">
                  <c:v>641.70676765127212</c:v>
                </c:pt>
                <c:pt idx="651">
                  <c:v>641.70676765127212</c:v>
                </c:pt>
                <c:pt idx="652">
                  <c:v>641.70676765127212</c:v>
                </c:pt>
                <c:pt idx="653">
                  <c:v>641.70676765127212</c:v>
                </c:pt>
                <c:pt idx="654">
                  <c:v>641.70676765127212</c:v>
                </c:pt>
                <c:pt idx="655">
                  <c:v>641.70676765127212</c:v>
                </c:pt>
                <c:pt idx="656">
                  <c:v>641.70676765127212</c:v>
                </c:pt>
                <c:pt idx="657">
                  <c:v>641.70676765127212</c:v>
                </c:pt>
                <c:pt idx="658">
                  <c:v>641.70676765127212</c:v>
                </c:pt>
                <c:pt idx="659">
                  <c:v>641.70676765127212</c:v>
                </c:pt>
                <c:pt idx="660">
                  <c:v>641.70676765127212</c:v>
                </c:pt>
                <c:pt idx="661">
                  <c:v>641.70676765127212</c:v>
                </c:pt>
                <c:pt idx="662">
                  <c:v>641.70676765127212</c:v>
                </c:pt>
                <c:pt idx="663">
                  <c:v>641.70676765127212</c:v>
                </c:pt>
                <c:pt idx="664">
                  <c:v>641.70676765127212</c:v>
                </c:pt>
                <c:pt idx="665">
                  <c:v>641.70676765127212</c:v>
                </c:pt>
                <c:pt idx="666">
                  <c:v>641.70676765127212</c:v>
                </c:pt>
                <c:pt idx="667">
                  <c:v>641.70676765127212</c:v>
                </c:pt>
                <c:pt idx="668">
                  <c:v>641.70676765127212</c:v>
                </c:pt>
                <c:pt idx="669">
                  <c:v>641.70676765127212</c:v>
                </c:pt>
                <c:pt idx="670">
                  <c:v>641.70676765127212</c:v>
                </c:pt>
                <c:pt idx="671">
                  <c:v>641.70676765127212</c:v>
                </c:pt>
                <c:pt idx="672">
                  <c:v>641.70676765127212</c:v>
                </c:pt>
                <c:pt idx="673">
                  <c:v>641.70676765127212</c:v>
                </c:pt>
                <c:pt idx="674">
                  <c:v>641.70676765127212</c:v>
                </c:pt>
                <c:pt idx="675">
                  <c:v>641.70676765127212</c:v>
                </c:pt>
                <c:pt idx="676">
                  <c:v>641.70676765127212</c:v>
                </c:pt>
                <c:pt idx="677">
                  <c:v>641.70676765127212</c:v>
                </c:pt>
                <c:pt idx="678">
                  <c:v>641.70676765127212</c:v>
                </c:pt>
                <c:pt idx="679">
                  <c:v>641.70676765127212</c:v>
                </c:pt>
                <c:pt idx="680">
                  <c:v>641.70676765127212</c:v>
                </c:pt>
                <c:pt idx="681">
                  <c:v>641.70676765127212</c:v>
                </c:pt>
                <c:pt idx="682">
                  <c:v>641.70676765127212</c:v>
                </c:pt>
                <c:pt idx="683">
                  <c:v>641.70676765127212</c:v>
                </c:pt>
                <c:pt idx="684">
                  <c:v>641.70676765127212</c:v>
                </c:pt>
                <c:pt idx="685">
                  <c:v>641.70676765127212</c:v>
                </c:pt>
                <c:pt idx="686">
                  <c:v>641.70676765127212</c:v>
                </c:pt>
                <c:pt idx="687">
                  <c:v>641.70676765127212</c:v>
                </c:pt>
                <c:pt idx="688">
                  <c:v>641.70676765127212</c:v>
                </c:pt>
                <c:pt idx="689">
                  <c:v>641.70676765127212</c:v>
                </c:pt>
                <c:pt idx="690">
                  <c:v>641.70676765127212</c:v>
                </c:pt>
                <c:pt idx="691">
                  <c:v>641.70676765127212</c:v>
                </c:pt>
                <c:pt idx="692">
                  <c:v>641.70676765127212</c:v>
                </c:pt>
                <c:pt idx="693">
                  <c:v>641.70676765127212</c:v>
                </c:pt>
                <c:pt idx="694">
                  <c:v>641.70676765127212</c:v>
                </c:pt>
                <c:pt idx="695">
                  <c:v>641.70676765127212</c:v>
                </c:pt>
                <c:pt idx="696">
                  <c:v>641.70676765127212</c:v>
                </c:pt>
                <c:pt idx="697">
                  <c:v>641.70676765127212</c:v>
                </c:pt>
                <c:pt idx="698">
                  <c:v>641.70676765127212</c:v>
                </c:pt>
                <c:pt idx="699">
                  <c:v>641.70676765127212</c:v>
                </c:pt>
                <c:pt idx="700">
                  <c:v>641.70676765127212</c:v>
                </c:pt>
                <c:pt idx="701">
                  <c:v>641.70676765127212</c:v>
                </c:pt>
                <c:pt idx="702">
                  <c:v>641.70676765127212</c:v>
                </c:pt>
                <c:pt idx="703">
                  <c:v>641.70676765127212</c:v>
                </c:pt>
                <c:pt idx="704">
                  <c:v>641.70676765127212</c:v>
                </c:pt>
                <c:pt idx="705">
                  <c:v>641.70676765127212</c:v>
                </c:pt>
                <c:pt idx="706">
                  <c:v>641.70676765127212</c:v>
                </c:pt>
                <c:pt idx="707">
                  <c:v>641.70676765127212</c:v>
                </c:pt>
                <c:pt idx="708">
                  <c:v>641.70676765127212</c:v>
                </c:pt>
                <c:pt idx="709">
                  <c:v>641.70676765127212</c:v>
                </c:pt>
                <c:pt idx="710">
                  <c:v>641.70676765127212</c:v>
                </c:pt>
                <c:pt idx="711">
                  <c:v>641.70676765127212</c:v>
                </c:pt>
                <c:pt idx="712">
                  <c:v>641.70676765127212</c:v>
                </c:pt>
                <c:pt idx="713">
                  <c:v>641.70676765127212</c:v>
                </c:pt>
                <c:pt idx="714">
                  <c:v>641.70676765127212</c:v>
                </c:pt>
                <c:pt idx="715">
                  <c:v>641.70676765127212</c:v>
                </c:pt>
                <c:pt idx="716">
                  <c:v>641.70676765127212</c:v>
                </c:pt>
                <c:pt idx="717">
                  <c:v>641.70676765127212</c:v>
                </c:pt>
                <c:pt idx="718">
                  <c:v>641.70676765127212</c:v>
                </c:pt>
                <c:pt idx="719">
                  <c:v>641.70676765127212</c:v>
                </c:pt>
                <c:pt idx="720">
                  <c:v>641.70676765127212</c:v>
                </c:pt>
                <c:pt idx="721">
                  <c:v>641.70676765127212</c:v>
                </c:pt>
                <c:pt idx="722">
                  <c:v>641.70676765127212</c:v>
                </c:pt>
                <c:pt idx="723">
                  <c:v>641.70676765127212</c:v>
                </c:pt>
                <c:pt idx="724">
                  <c:v>641.70676765127212</c:v>
                </c:pt>
                <c:pt idx="725">
                  <c:v>641.70676765127212</c:v>
                </c:pt>
                <c:pt idx="726">
                  <c:v>641.70676765127212</c:v>
                </c:pt>
                <c:pt idx="727">
                  <c:v>641.70676765127212</c:v>
                </c:pt>
                <c:pt idx="728">
                  <c:v>641.70676765127212</c:v>
                </c:pt>
                <c:pt idx="729">
                  <c:v>641.70676765127212</c:v>
                </c:pt>
                <c:pt idx="730">
                  <c:v>641.70676765127212</c:v>
                </c:pt>
                <c:pt idx="731">
                  <c:v>641.70676765127212</c:v>
                </c:pt>
                <c:pt idx="732">
                  <c:v>641.70676765127212</c:v>
                </c:pt>
                <c:pt idx="733">
                  <c:v>641.70676765127212</c:v>
                </c:pt>
                <c:pt idx="734">
                  <c:v>641.70676765127212</c:v>
                </c:pt>
                <c:pt idx="735">
                  <c:v>641.70676765127212</c:v>
                </c:pt>
                <c:pt idx="736">
                  <c:v>641.70676765127212</c:v>
                </c:pt>
                <c:pt idx="737">
                  <c:v>641.70676765127212</c:v>
                </c:pt>
                <c:pt idx="738">
                  <c:v>641.70676765127212</c:v>
                </c:pt>
                <c:pt idx="739">
                  <c:v>641.70676765127212</c:v>
                </c:pt>
                <c:pt idx="740">
                  <c:v>641.70676765127212</c:v>
                </c:pt>
                <c:pt idx="741">
                  <c:v>641.70676765127212</c:v>
                </c:pt>
                <c:pt idx="742">
                  <c:v>641.70676765127212</c:v>
                </c:pt>
                <c:pt idx="743">
                  <c:v>641.70676765127212</c:v>
                </c:pt>
                <c:pt idx="744">
                  <c:v>641.70676765127212</c:v>
                </c:pt>
                <c:pt idx="745">
                  <c:v>641.70676765127212</c:v>
                </c:pt>
                <c:pt idx="746">
                  <c:v>641.70676765127212</c:v>
                </c:pt>
                <c:pt idx="747">
                  <c:v>641.70676765127212</c:v>
                </c:pt>
                <c:pt idx="748">
                  <c:v>641.70676765127212</c:v>
                </c:pt>
                <c:pt idx="749">
                  <c:v>641.70676765127212</c:v>
                </c:pt>
                <c:pt idx="750">
                  <c:v>641.70676765127212</c:v>
                </c:pt>
                <c:pt idx="751">
                  <c:v>641.70676765127212</c:v>
                </c:pt>
                <c:pt idx="752">
                  <c:v>641.70676765127212</c:v>
                </c:pt>
                <c:pt idx="753">
                  <c:v>641.70676765127212</c:v>
                </c:pt>
                <c:pt idx="754">
                  <c:v>641.70676765127212</c:v>
                </c:pt>
                <c:pt idx="755">
                  <c:v>641.70676765127212</c:v>
                </c:pt>
                <c:pt idx="756">
                  <c:v>641.70676765127212</c:v>
                </c:pt>
                <c:pt idx="757">
                  <c:v>641.70676765127212</c:v>
                </c:pt>
                <c:pt idx="758">
                  <c:v>641.70676765127212</c:v>
                </c:pt>
                <c:pt idx="759">
                  <c:v>641.70676765127212</c:v>
                </c:pt>
                <c:pt idx="760">
                  <c:v>641.70676765127212</c:v>
                </c:pt>
                <c:pt idx="761">
                  <c:v>641.70676765127212</c:v>
                </c:pt>
                <c:pt idx="762">
                  <c:v>641.70676765127212</c:v>
                </c:pt>
                <c:pt idx="763">
                  <c:v>641.70676765127212</c:v>
                </c:pt>
                <c:pt idx="764">
                  <c:v>641.70676765127212</c:v>
                </c:pt>
                <c:pt idx="765">
                  <c:v>641.70676765127212</c:v>
                </c:pt>
                <c:pt idx="766">
                  <c:v>641.70676765127212</c:v>
                </c:pt>
                <c:pt idx="767">
                  <c:v>641.70676765127212</c:v>
                </c:pt>
                <c:pt idx="768">
                  <c:v>641.70676765127212</c:v>
                </c:pt>
                <c:pt idx="769">
                  <c:v>641.70676765127212</c:v>
                </c:pt>
                <c:pt idx="770">
                  <c:v>641.70676765127212</c:v>
                </c:pt>
                <c:pt idx="771">
                  <c:v>641.70676765127212</c:v>
                </c:pt>
                <c:pt idx="772">
                  <c:v>641.70676765127212</c:v>
                </c:pt>
                <c:pt idx="773">
                  <c:v>641.70676765127212</c:v>
                </c:pt>
                <c:pt idx="774">
                  <c:v>641.70676765127212</c:v>
                </c:pt>
                <c:pt idx="775">
                  <c:v>641.70676765127212</c:v>
                </c:pt>
                <c:pt idx="776">
                  <c:v>641.70676765127212</c:v>
                </c:pt>
                <c:pt idx="777">
                  <c:v>641.70676765127212</c:v>
                </c:pt>
                <c:pt idx="778">
                  <c:v>641.70676765127212</c:v>
                </c:pt>
                <c:pt idx="779">
                  <c:v>641.70676765127212</c:v>
                </c:pt>
                <c:pt idx="780">
                  <c:v>641.70676765127212</c:v>
                </c:pt>
                <c:pt idx="781">
                  <c:v>641.70676765127212</c:v>
                </c:pt>
                <c:pt idx="782">
                  <c:v>641.70676765127212</c:v>
                </c:pt>
                <c:pt idx="783">
                  <c:v>641.70676765127212</c:v>
                </c:pt>
                <c:pt idx="784">
                  <c:v>641.70676765127212</c:v>
                </c:pt>
                <c:pt idx="785">
                  <c:v>641.70676765127212</c:v>
                </c:pt>
                <c:pt idx="786">
                  <c:v>641.70676765127212</c:v>
                </c:pt>
                <c:pt idx="787">
                  <c:v>641.70676765127212</c:v>
                </c:pt>
                <c:pt idx="788">
                  <c:v>641.70676765127212</c:v>
                </c:pt>
                <c:pt idx="789">
                  <c:v>641.70676765127212</c:v>
                </c:pt>
                <c:pt idx="790">
                  <c:v>641.70676765127212</c:v>
                </c:pt>
                <c:pt idx="791">
                  <c:v>641.70676765127212</c:v>
                </c:pt>
                <c:pt idx="792">
                  <c:v>641.70676765127212</c:v>
                </c:pt>
                <c:pt idx="793">
                  <c:v>641.70676765127212</c:v>
                </c:pt>
                <c:pt idx="794">
                  <c:v>641.70676765127212</c:v>
                </c:pt>
                <c:pt idx="795">
                  <c:v>641.70676765127212</c:v>
                </c:pt>
                <c:pt idx="796">
                  <c:v>641.70676765127212</c:v>
                </c:pt>
                <c:pt idx="797">
                  <c:v>641.70676765127212</c:v>
                </c:pt>
                <c:pt idx="798">
                  <c:v>641.70676765127212</c:v>
                </c:pt>
                <c:pt idx="799">
                  <c:v>641.70676765127212</c:v>
                </c:pt>
                <c:pt idx="800">
                  <c:v>641.70676765127212</c:v>
                </c:pt>
                <c:pt idx="801">
                  <c:v>641.70676765127212</c:v>
                </c:pt>
                <c:pt idx="802">
                  <c:v>641.70676765127212</c:v>
                </c:pt>
                <c:pt idx="803">
                  <c:v>641.70676765127212</c:v>
                </c:pt>
                <c:pt idx="804">
                  <c:v>641.70676765127212</c:v>
                </c:pt>
                <c:pt idx="805">
                  <c:v>641.70676765127212</c:v>
                </c:pt>
                <c:pt idx="806">
                  <c:v>641.70676765127212</c:v>
                </c:pt>
                <c:pt idx="807">
                  <c:v>641.70676765127212</c:v>
                </c:pt>
                <c:pt idx="808">
                  <c:v>641.70676765127212</c:v>
                </c:pt>
                <c:pt idx="809">
                  <c:v>641.70676765127212</c:v>
                </c:pt>
                <c:pt idx="810">
                  <c:v>641.70676765127212</c:v>
                </c:pt>
                <c:pt idx="811">
                  <c:v>641.70676765127212</c:v>
                </c:pt>
                <c:pt idx="812">
                  <c:v>641.70676765127212</c:v>
                </c:pt>
                <c:pt idx="813">
                  <c:v>641.70676765127212</c:v>
                </c:pt>
                <c:pt idx="814">
                  <c:v>641.70676765127212</c:v>
                </c:pt>
                <c:pt idx="815">
                  <c:v>641.70676765127212</c:v>
                </c:pt>
                <c:pt idx="816">
                  <c:v>641.70676765127212</c:v>
                </c:pt>
                <c:pt idx="817">
                  <c:v>641.70676765127212</c:v>
                </c:pt>
                <c:pt idx="818">
                  <c:v>641.70676765127212</c:v>
                </c:pt>
                <c:pt idx="819">
                  <c:v>641.70676765127212</c:v>
                </c:pt>
                <c:pt idx="820">
                  <c:v>641.70676765127212</c:v>
                </c:pt>
                <c:pt idx="821">
                  <c:v>641.70676765127212</c:v>
                </c:pt>
                <c:pt idx="822">
                  <c:v>641.70676765127212</c:v>
                </c:pt>
                <c:pt idx="823">
                  <c:v>641.70676765127212</c:v>
                </c:pt>
                <c:pt idx="824">
                  <c:v>641.70676765127212</c:v>
                </c:pt>
                <c:pt idx="825">
                  <c:v>641.70676765127212</c:v>
                </c:pt>
                <c:pt idx="826">
                  <c:v>641.70676765127212</c:v>
                </c:pt>
                <c:pt idx="827">
                  <c:v>641.70676765127212</c:v>
                </c:pt>
                <c:pt idx="828">
                  <c:v>641.70676765127212</c:v>
                </c:pt>
                <c:pt idx="829">
                  <c:v>641.70676765127212</c:v>
                </c:pt>
                <c:pt idx="830">
                  <c:v>641.70676765127212</c:v>
                </c:pt>
                <c:pt idx="831">
                  <c:v>641.70676765127212</c:v>
                </c:pt>
                <c:pt idx="832">
                  <c:v>641.70676765127212</c:v>
                </c:pt>
                <c:pt idx="833">
                  <c:v>641.70676765127212</c:v>
                </c:pt>
                <c:pt idx="834">
                  <c:v>641.70676765127212</c:v>
                </c:pt>
                <c:pt idx="835">
                  <c:v>641.70676765127212</c:v>
                </c:pt>
                <c:pt idx="836">
                  <c:v>641.70676765127212</c:v>
                </c:pt>
                <c:pt idx="837">
                  <c:v>641.70676765127212</c:v>
                </c:pt>
                <c:pt idx="838">
                  <c:v>641.70676765127212</c:v>
                </c:pt>
                <c:pt idx="839">
                  <c:v>641.70676765127212</c:v>
                </c:pt>
                <c:pt idx="840">
                  <c:v>641.70676765127212</c:v>
                </c:pt>
                <c:pt idx="841">
                  <c:v>641.70676765127212</c:v>
                </c:pt>
                <c:pt idx="842">
                  <c:v>641.70676765127212</c:v>
                </c:pt>
                <c:pt idx="843">
                  <c:v>641.70676765127212</c:v>
                </c:pt>
                <c:pt idx="844">
                  <c:v>641.70676765127212</c:v>
                </c:pt>
                <c:pt idx="845">
                  <c:v>641.70676765127212</c:v>
                </c:pt>
                <c:pt idx="846">
                  <c:v>641.70676765127212</c:v>
                </c:pt>
                <c:pt idx="847">
                  <c:v>641.70676765127212</c:v>
                </c:pt>
                <c:pt idx="848">
                  <c:v>641.70676765127212</c:v>
                </c:pt>
                <c:pt idx="849">
                  <c:v>641.70676765127212</c:v>
                </c:pt>
                <c:pt idx="850">
                  <c:v>641.70676765127212</c:v>
                </c:pt>
                <c:pt idx="851">
                  <c:v>641.70676765127212</c:v>
                </c:pt>
                <c:pt idx="852">
                  <c:v>641.70676765127212</c:v>
                </c:pt>
                <c:pt idx="853">
                  <c:v>641.70676765127212</c:v>
                </c:pt>
                <c:pt idx="854">
                  <c:v>641.70676765127212</c:v>
                </c:pt>
                <c:pt idx="855">
                  <c:v>641.70676765127212</c:v>
                </c:pt>
                <c:pt idx="856">
                  <c:v>641.70676765127212</c:v>
                </c:pt>
                <c:pt idx="857">
                  <c:v>641.70676765127212</c:v>
                </c:pt>
                <c:pt idx="858">
                  <c:v>641.70676765127212</c:v>
                </c:pt>
                <c:pt idx="859">
                  <c:v>641.70676765127212</c:v>
                </c:pt>
                <c:pt idx="860">
                  <c:v>641.70676765127212</c:v>
                </c:pt>
                <c:pt idx="861">
                  <c:v>641.70676765127212</c:v>
                </c:pt>
                <c:pt idx="862">
                  <c:v>641.70676765127212</c:v>
                </c:pt>
                <c:pt idx="863">
                  <c:v>641.70676765127212</c:v>
                </c:pt>
                <c:pt idx="864">
                  <c:v>641.70676765127212</c:v>
                </c:pt>
                <c:pt idx="865">
                  <c:v>641.70676765127212</c:v>
                </c:pt>
                <c:pt idx="866">
                  <c:v>641.70676765127212</c:v>
                </c:pt>
                <c:pt idx="867">
                  <c:v>641.70676765127212</c:v>
                </c:pt>
                <c:pt idx="868">
                  <c:v>641.70676765127212</c:v>
                </c:pt>
                <c:pt idx="869">
                  <c:v>641.70676765127212</c:v>
                </c:pt>
                <c:pt idx="870">
                  <c:v>641.70676765127212</c:v>
                </c:pt>
                <c:pt idx="871">
                  <c:v>641.70676765127212</c:v>
                </c:pt>
                <c:pt idx="872">
                  <c:v>641.70676765127212</c:v>
                </c:pt>
                <c:pt idx="873">
                  <c:v>641.70676765127212</c:v>
                </c:pt>
                <c:pt idx="874">
                  <c:v>641.70676765127212</c:v>
                </c:pt>
                <c:pt idx="875">
                  <c:v>641.70676765127212</c:v>
                </c:pt>
                <c:pt idx="876">
                  <c:v>641.70676765127212</c:v>
                </c:pt>
                <c:pt idx="877">
                  <c:v>641.70676765127212</c:v>
                </c:pt>
                <c:pt idx="878">
                  <c:v>641.70676765127212</c:v>
                </c:pt>
                <c:pt idx="879">
                  <c:v>641.70676765127212</c:v>
                </c:pt>
                <c:pt idx="880">
                  <c:v>641.70676765127212</c:v>
                </c:pt>
                <c:pt idx="881">
                  <c:v>641.70676765127212</c:v>
                </c:pt>
                <c:pt idx="882">
                  <c:v>641.70676765127212</c:v>
                </c:pt>
                <c:pt idx="883">
                  <c:v>641.70676765127212</c:v>
                </c:pt>
                <c:pt idx="884">
                  <c:v>641.70676765127212</c:v>
                </c:pt>
                <c:pt idx="885">
                  <c:v>641.70676765127212</c:v>
                </c:pt>
                <c:pt idx="886">
                  <c:v>641.70676765127212</c:v>
                </c:pt>
                <c:pt idx="887">
                  <c:v>641.70676765127212</c:v>
                </c:pt>
                <c:pt idx="888">
                  <c:v>641.70676765127212</c:v>
                </c:pt>
                <c:pt idx="889">
                  <c:v>641.70676765127212</c:v>
                </c:pt>
                <c:pt idx="890">
                  <c:v>641.70676765127212</c:v>
                </c:pt>
                <c:pt idx="891">
                  <c:v>641.70676765127212</c:v>
                </c:pt>
                <c:pt idx="892">
                  <c:v>641.70676765127212</c:v>
                </c:pt>
                <c:pt idx="893">
                  <c:v>641.70676765127212</c:v>
                </c:pt>
                <c:pt idx="894">
                  <c:v>641.70676765127212</c:v>
                </c:pt>
                <c:pt idx="895">
                  <c:v>641.70676765127212</c:v>
                </c:pt>
                <c:pt idx="896">
                  <c:v>641.70676765127212</c:v>
                </c:pt>
                <c:pt idx="897">
                  <c:v>641.70676765127212</c:v>
                </c:pt>
                <c:pt idx="898">
                  <c:v>641.70676765127212</c:v>
                </c:pt>
                <c:pt idx="899">
                  <c:v>641.70676765127212</c:v>
                </c:pt>
                <c:pt idx="900">
                  <c:v>641.70676765127212</c:v>
                </c:pt>
                <c:pt idx="901">
                  <c:v>641.70676765127212</c:v>
                </c:pt>
                <c:pt idx="902">
                  <c:v>641.70676765127212</c:v>
                </c:pt>
                <c:pt idx="903">
                  <c:v>641.70676765127212</c:v>
                </c:pt>
                <c:pt idx="904">
                  <c:v>641.70676765127212</c:v>
                </c:pt>
                <c:pt idx="905">
                  <c:v>641.70676765127212</c:v>
                </c:pt>
                <c:pt idx="906">
                  <c:v>641.70676765127212</c:v>
                </c:pt>
                <c:pt idx="907">
                  <c:v>641.70676765127212</c:v>
                </c:pt>
                <c:pt idx="908">
                  <c:v>641.70676765127212</c:v>
                </c:pt>
                <c:pt idx="909">
                  <c:v>641.70676765127212</c:v>
                </c:pt>
                <c:pt idx="910">
                  <c:v>641.70676765127212</c:v>
                </c:pt>
                <c:pt idx="911">
                  <c:v>641.70676765127212</c:v>
                </c:pt>
                <c:pt idx="912">
                  <c:v>641.70676765127212</c:v>
                </c:pt>
                <c:pt idx="913">
                  <c:v>641.70676765127212</c:v>
                </c:pt>
                <c:pt idx="914">
                  <c:v>641.70676765127212</c:v>
                </c:pt>
                <c:pt idx="915">
                  <c:v>641.70676765127212</c:v>
                </c:pt>
                <c:pt idx="916">
                  <c:v>641.70676765127212</c:v>
                </c:pt>
                <c:pt idx="917">
                  <c:v>641.70676765127212</c:v>
                </c:pt>
                <c:pt idx="918">
                  <c:v>641.70676765127212</c:v>
                </c:pt>
                <c:pt idx="919">
                  <c:v>641.70676765127212</c:v>
                </c:pt>
                <c:pt idx="920">
                  <c:v>641.70676765127212</c:v>
                </c:pt>
                <c:pt idx="921">
                  <c:v>641.70676765127212</c:v>
                </c:pt>
                <c:pt idx="922">
                  <c:v>641.70676765127212</c:v>
                </c:pt>
                <c:pt idx="923">
                  <c:v>641.70676765127212</c:v>
                </c:pt>
                <c:pt idx="924">
                  <c:v>641.70676765127212</c:v>
                </c:pt>
                <c:pt idx="925">
                  <c:v>641.70676765127212</c:v>
                </c:pt>
                <c:pt idx="926">
                  <c:v>641.70676765127212</c:v>
                </c:pt>
                <c:pt idx="927">
                  <c:v>641.70676765127212</c:v>
                </c:pt>
                <c:pt idx="928">
                  <c:v>641.70676765127212</c:v>
                </c:pt>
                <c:pt idx="929">
                  <c:v>641.70676765127212</c:v>
                </c:pt>
                <c:pt idx="930">
                  <c:v>641.70676765127212</c:v>
                </c:pt>
                <c:pt idx="931">
                  <c:v>641.70676765127212</c:v>
                </c:pt>
                <c:pt idx="932">
                  <c:v>641.70676765127212</c:v>
                </c:pt>
                <c:pt idx="933">
                  <c:v>641.70676765127212</c:v>
                </c:pt>
                <c:pt idx="934">
                  <c:v>641.70676765127212</c:v>
                </c:pt>
                <c:pt idx="935">
                  <c:v>641.70676765127212</c:v>
                </c:pt>
                <c:pt idx="936">
                  <c:v>641.70676765127212</c:v>
                </c:pt>
                <c:pt idx="937">
                  <c:v>641.70676765127212</c:v>
                </c:pt>
                <c:pt idx="938">
                  <c:v>641.70676765127212</c:v>
                </c:pt>
                <c:pt idx="939">
                  <c:v>641.70676765127212</c:v>
                </c:pt>
                <c:pt idx="940">
                  <c:v>641.70676765127212</c:v>
                </c:pt>
                <c:pt idx="941">
                  <c:v>641.70676765127212</c:v>
                </c:pt>
                <c:pt idx="942">
                  <c:v>641.70676765127212</c:v>
                </c:pt>
                <c:pt idx="943">
                  <c:v>641.70676765127212</c:v>
                </c:pt>
                <c:pt idx="944">
                  <c:v>641.70676765127212</c:v>
                </c:pt>
                <c:pt idx="945">
                  <c:v>641.70676765127212</c:v>
                </c:pt>
                <c:pt idx="946">
                  <c:v>641.70676765127212</c:v>
                </c:pt>
                <c:pt idx="947">
                  <c:v>641.70676765127212</c:v>
                </c:pt>
                <c:pt idx="948">
                  <c:v>641.70676765127212</c:v>
                </c:pt>
                <c:pt idx="949">
                  <c:v>641.70676765127212</c:v>
                </c:pt>
                <c:pt idx="950">
                  <c:v>641.70676765127212</c:v>
                </c:pt>
                <c:pt idx="951">
                  <c:v>641.70676765127212</c:v>
                </c:pt>
                <c:pt idx="952">
                  <c:v>641.70676765127212</c:v>
                </c:pt>
                <c:pt idx="953">
                  <c:v>641.70676765127212</c:v>
                </c:pt>
                <c:pt idx="954">
                  <c:v>641.70676765127212</c:v>
                </c:pt>
                <c:pt idx="955">
                  <c:v>641.70676765127212</c:v>
                </c:pt>
                <c:pt idx="956">
                  <c:v>641.70676765127212</c:v>
                </c:pt>
                <c:pt idx="957">
                  <c:v>641.70676765127212</c:v>
                </c:pt>
                <c:pt idx="958">
                  <c:v>641.70676765127212</c:v>
                </c:pt>
                <c:pt idx="959">
                  <c:v>641.70676765127212</c:v>
                </c:pt>
                <c:pt idx="960">
                  <c:v>641.70676765127212</c:v>
                </c:pt>
                <c:pt idx="961">
                  <c:v>641.70676765127212</c:v>
                </c:pt>
                <c:pt idx="962">
                  <c:v>641.70676765127212</c:v>
                </c:pt>
                <c:pt idx="963">
                  <c:v>641.70676765127212</c:v>
                </c:pt>
                <c:pt idx="964">
                  <c:v>641.70676765127212</c:v>
                </c:pt>
                <c:pt idx="965">
                  <c:v>641.70676765127212</c:v>
                </c:pt>
                <c:pt idx="966">
                  <c:v>641.70676765127212</c:v>
                </c:pt>
                <c:pt idx="967">
                  <c:v>641.70676765127212</c:v>
                </c:pt>
                <c:pt idx="968">
                  <c:v>641.70676765127212</c:v>
                </c:pt>
                <c:pt idx="969">
                  <c:v>641.70676765127212</c:v>
                </c:pt>
                <c:pt idx="970">
                  <c:v>641.70676765127212</c:v>
                </c:pt>
                <c:pt idx="971">
                  <c:v>641.70676765127212</c:v>
                </c:pt>
                <c:pt idx="972">
                  <c:v>641.70676765127212</c:v>
                </c:pt>
                <c:pt idx="973">
                  <c:v>641.70676765127212</c:v>
                </c:pt>
                <c:pt idx="974">
                  <c:v>641.70676765127212</c:v>
                </c:pt>
                <c:pt idx="975">
                  <c:v>641.70676765127212</c:v>
                </c:pt>
                <c:pt idx="976">
                  <c:v>641.70676765127212</c:v>
                </c:pt>
                <c:pt idx="977">
                  <c:v>641.70676765127212</c:v>
                </c:pt>
                <c:pt idx="978">
                  <c:v>641.70676765127212</c:v>
                </c:pt>
                <c:pt idx="979">
                  <c:v>641.70676765127212</c:v>
                </c:pt>
                <c:pt idx="980">
                  <c:v>641.70676765127212</c:v>
                </c:pt>
                <c:pt idx="981">
                  <c:v>641.70676765127212</c:v>
                </c:pt>
                <c:pt idx="982">
                  <c:v>641.70676765127212</c:v>
                </c:pt>
                <c:pt idx="983">
                  <c:v>641.70676765127212</c:v>
                </c:pt>
                <c:pt idx="984">
                  <c:v>641.70676765127212</c:v>
                </c:pt>
                <c:pt idx="985">
                  <c:v>641.70676765127212</c:v>
                </c:pt>
                <c:pt idx="986">
                  <c:v>641.70676765127212</c:v>
                </c:pt>
                <c:pt idx="987">
                  <c:v>641.70676765127212</c:v>
                </c:pt>
                <c:pt idx="988">
                  <c:v>641.70676765127212</c:v>
                </c:pt>
                <c:pt idx="989">
                  <c:v>641.70676765127212</c:v>
                </c:pt>
                <c:pt idx="990">
                  <c:v>641.70676765127212</c:v>
                </c:pt>
                <c:pt idx="991">
                  <c:v>641.70676765127212</c:v>
                </c:pt>
                <c:pt idx="992">
                  <c:v>641.70676765127212</c:v>
                </c:pt>
                <c:pt idx="993">
                  <c:v>641.70676765127212</c:v>
                </c:pt>
                <c:pt idx="994">
                  <c:v>641.70676765127212</c:v>
                </c:pt>
                <c:pt idx="995">
                  <c:v>641.70676765127212</c:v>
                </c:pt>
                <c:pt idx="996">
                  <c:v>641.70676765127212</c:v>
                </c:pt>
                <c:pt idx="997">
                  <c:v>641.70676765127212</c:v>
                </c:pt>
                <c:pt idx="998">
                  <c:v>641.70676765127212</c:v>
                </c:pt>
                <c:pt idx="999">
                  <c:v>641.70676765127212</c:v>
                </c:pt>
                <c:pt idx="1000">
                  <c:v>641.70676765127212</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30.100100000000161</c:v>
                </c:pt>
                <c:pt idx="393">
                  <c:v>30.100200000000161</c:v>
                </c:pt>
                <c:pt idx="394">
                  <c:v>30.100300000000161</c:v>
                </c:pt>
                <c:pt idx="395">
                  <c:v>30.10040000000016</c:v>
                </c:pt>
                <c:pt idx="396">
                  <c:v>30.10050000000016</c:v>
                </c:pt>
                <c:pt idx="397">
                  <c:v>30.10060000000016</c:v>
                </c:pt>
                <c:pt idx="398">
                  <c:v>30.10070000000016</c:v>
                </c:pt>
                <c:pt idx="399">
                  <c:v>30.100800000000159</c:v>
                </c:pt>
                <c:pt idx="400">
                  <c:v>30.100900000000159</c:v>
                </c:pt>
                <c:pt idx="401">
                  <c:v>30.101000000000159</c:v>
                </c:pt>
                <c:pt idx="402">
                  <c:v>30.101100000000159</c:v>
                </c:pt>
                <c:pt idx="403">
                  <c:v>30.101200000000158</c:v>
                </c:pt>
                <c:pt idx="404">
                  <c:v>30.101300000000158</c:v>
                </c:pt>
                <c:pt idx="405">
                  <c:v>30.101400000000158</c:v>
                </c:pt>
                <c:pt idx="406">
                  <c:v>30.101500000000158</c:v>
                </c:pt>
                <c:pt idx="407">
                  <c:v>30.101600000000158</c:v>
                </c:pt>
                <c:pt idx="408">
                  <c:v>30.101700000000157</c:v>
                </c:pt>
                <c:pt idx="409">
                  <c:v>30.101800000000157</c:v>
                </c:pt>
                <c:pt idx="410">
                  <c:v>30.101900000000157</c:v>
                </c:pt>
                <c:pt idx="411">
                  <c:v>30.102000000000157</c:v>
                </c:pt>
                <c:pt idx="412">
                  <c:v>30.102100000000156</c:v>
                </c:pt>
                <c:pt idx="413">
                  <c:v>30.102200000000156</c:v>
                </c:pt>
                <c:pt idx="414">
                  <c:v>30.102300000000156</c:v>
                </c:pt>
                <c:pt idx="415">
                  <c:v>30.102400000000156</c:v>
                </c:pt>
                <c:pt idx="416">
                  <c:v>30.102500000000155</c:v>
                </c:pt>
                <c:pt idx="417">
                  <c:v>30.102600000000155</c:v>
                </c:pt>
                <c:pt idx="418">
                  <c:v>30.102700000000155</c:v>
                </c:pt>
                <c:pt idx="419">
                  <c:v>30.102800000000155</c:v>
                </c:pt>
                <c:pt idx="420">
                  <c:v>30.102900000000155</c:v>
                </c:pt>
                <c:pt idx="421">
                  <c:v>30.103000000000154</c:v>
                </c:pt>
                <c:pt idx="422">
                  <c:v>30.103100000000154</c:v>
                </c:pt>
                <c:pt idx="423">
                  <c:v>30.103200000000154</c:v>
                </c:pt>
                <c:pt idx="424">
                  <c:v>30.103300000000154</c:v>
                </c:pt>
                <c:pt idx="425">
                  <c:v>30.103400000000153</c:v>
                </c:pt>
                <c:pt idx="426">
                  <c:v>30.103500000000153</c:v>
                </c:pt>
                <c:pt idx="427">
                  <c:v>30.103600000000153</c:v>
                </c:pt>
                <c:pt idx="428">
                  <c:v>30.103700000000153</c:v>
                </c:pt>
                <c:pt idx="429">
                  <c:v>30.103800000000152</c:v>
                </c:pt>
                <c:pt idx="430">
                  <c:v>30.103900000000152</c:v>
                </c:pt>
                <c:pt idx="431">
                  <c:v>30.104000000000152</c:v>
                </c:pt>
                <c:pt idx="432">
                  <c:v>30.104100000000152</c:v>
                </c:pt>
                <c:pt idx="433">
                  <c:v>30.104200000000152</c:v>
                </c:pt>
                <c:pt idx="434">
                  <c:v>30.104300000000151</c:v>
                </c:pt>
                <c:pt idx="435">
                  <c:v>30.104400000000151</c:v>
                </c:pt>
                <c:pt idx="436">
                  <c:v>30.104500000000151</c:v>
                </c:pt>
                <c:pt idx="437">
                  <c:v>30.104600000000151</c:v>
                </c:pt>
                <c:pt idx="438">
                  <c:v>30.10470000000015</c:v>
                </c:pt>
                <c:pt idx="439">
                  <c:v>30.10480000000015</c:v>
                </c:pt>
                <c:pt idx="440">
                  <c:v>30.10490000000015</c:v>
                </c:pt>
                <c:pt idx="441">
                  <c:v>30.10500000000015</c:v>
                </c:pt>
                <c:pt idx="442">
                  <c:v>30.105100000000149</c:v>
                </c:pt>
                <c:pt idx="443">
                  <c:v>30.105200000000149</c:v>
                </c:pt>
                <c:pt idx="444">
                  <c:v>30.105300000000149</c:v>
                </c:pt>
                <c:pt idx="445">
                  <c:v>30.105400000000149</c:v>
                </c:pt>
                <c:pt idx="446">
                  <c:v>30.105500000000148</c:v>
                </c:pt>
                <c:pt idx="447">
                  <c:v>30.105600000000148</c:v>
                </c:pt>
                <c:pt idx="448">
                  <c:v>30.105700000000148</c:v>
                </c:pt>
                <c:pt idx="449">
                  <c:v>30.105800000000148</c:v>
                </c:pt>
                <c:pt idx="450">
                  <c:v>30.105900000000148</c:v>
                </c:pt>
                <c:pt idx="451">
                  <c:v>30.106000000000147</c:v>
                </c:pt>
                <c:pt idx="452">
                  <c:v>30.106100000000147</c:v>
                </c:pt>
                <c:pt idx="453">
                  <c:v>30.106200000000147</c:v>
                </c:pt>
                <c:pt idx="454">
                  <c:v>30.106300000000147</c:v>
                </c:pt>
                <c:pt idx="455">
                  <c:v>30.106400000000146</c:v>
                </c:pt>
                <c:pt idx="456">
                  <c:v>30.106500000000146</c:v>
                </c:pt>
                <c:pt idx="457">
                  <c:v>30.106600000000146</c:v>
                </c:pt>
                <c:pt idx="458">
                  <c:v>30.106700000000146</c:v>
                </c:pt>
                <c:pt idx="459">
                  <c:v>30.106800000000145</c:v>
                </c:pt>
                <c:pt idx="460">
                  <c:v>30.106900000000145</c:v>
                </c:pt>
                <c:pt idx="461">
                  <c:v>30.107000000000145</c:v>
                </c:pt>
                <c:pt idx="462">
                  <c:v>30.107100000000145</c:v>
                </c:pt>
                <c:pt idx="463">
                  <c:v>30.107200000000145</c:v>
                </c:pt>
                <c:pt idx="464">
                  <c:v>30.107300000000144</c:v>
                </c:pt>
                <c:pt idx="465">
                  <c:v>30.107400000000144</c:v>
                </c:pt>
                <c:pt idx="466">
                  <c:v>30.107500000000144</c:v>
                </c:pt>
                <c:pt idx="467">
                  <c:v>30.107600000000144</c:v>
                </c:pt>
                <c:pt idx="468">
                  <c:v>30.107700000000143</c:v>
                </c:pt>
                <c:pt idx="469">
                  <c:v>30.107800000000143</c:v>
                </c:pt>
                <c:pt idx="470">
                  <c:v>30.107900000000143</c:v>
                </c:pt>
                <c:pt idx="471">
                  <c:v>30.108000000000143</c:v>
                </c:pt>
                <c:pt idx="472">
                  <c:v>30.108100000000142</c:v>
                </c:pt>
                <c:pt idx="473">
                  <c:v>30.108200000000142</c:v>
                </c:pt>
                <c:pt idx="474">
                  <c:v>30.108300000000142</c:v>
                </c:pt>
                <c:pt idx="475">
                  <c:v>30.108400000000142</c:v>
                </c:pt>
                <c:pt idx="476">
                  <c:v>30.108500000000141</c:v>
                </c:pt>
                <c:pt idx="477">
                  <c:v>30.108600000000141</c:v>
                </c:pt>
                <c:pt idx="478">
                  <c:v>30.108700000000141</c:v>
                </c:pt>
                <c:pt idx="479">
                  <c:v>30.108800000000141</c:v>
                </c:pt>
                <c:pt idx="480">
                  <c:v>30.108900000000141</c:v>
                </c:pt>
                <c:pt idx="481">
                  <c:v>30.10900000000014</c:v>
                </c:pt>
                <c:pt idx="482">
                  <c:v>30.10910000000014</c:v>
                </c:pt>
                <c:pt idx="483">
                  <c:v>30.10920000000014</c:v>
                </c:pt>
                <c:pt idx="484">
                  <c:v>30.10930000000014</c:v>
                </c:pt>
                <c:pt idx="485">
                  <c:v>30.109400000000139</c:v>
                </c:pt>
                <c:pt idx="486">
                  <c:v>30.109500000000139</c:v>
                </c:pt>
                <c:pt idx="487">
                  <c:v>30.109600000000139</c:v>
                </c:pt>
                <c:pt idx="488">
                  <c:v>30.109700000000139</c:v>
                </c:pt>
                <c:pt idx="489">
                  <c:v>30.109800000000138</c:v>
                </c:pt>
                <c:pt idx="490">
                  <c:v>30.109900000000138</c:v>
                </c:pt>
                <c:pt idx="491">
                  <c:v>30.110000000000138</c:v>
                </c:pt>
                <c:pt idx="492">
                  <c:v>30.110100000000138</c:v>
                </c:pt>
                <c:pt idx="493">
                  <c:v>30.110200000000138</c:v>
                </c:pt>
                <c:pt idx="494">
                  <c:v>30.110300000000137</c:v>
                </c:pt>
                <c:pt idx="495">
                  <c:v>30.110400000000137</c:v>
                </c:pt>
                <c:pt idx="496">
                  <c:v>30.110500000000137</c:v>
                </c:pt>
                <c:pt idx="497">
                  <c:v>30.110600000000137</c:v>
                </c:pt>
                <c:pt idx="498">
                  <c:v>30.110700000000136</c:v>
                </c:pt>
                <c:pt idx="499">
                  <c:v>30.110800000000136</c:v>
                </c:pt>
                <c:pt idx="500">
                  <c:v>30.110900000000136</c:v>
                </c:pt>
                <c:pt idx="501">
                  <c:v>30.111000000000136</c:v>
                </c:pt>
                <c:pt idx="502">
                  <c:v>30.111100000000135</c:v>
                </c:pt>
                <c:pt idx="503">
                  <c:v>30.111200000000135</c:v>
                </c:pt>
                <c:pt idx="504">
                  <c:v>30.111300000000135</c:v>
                </c:pt>
                <c:pt idx="505">
                  <c:v>30.111400000000135</c:v>
                </c:pt>
                <c:pt idx="506">
                  <c:v>30.111500000000134</c:v>
                </c:pt>
                <c:pt idx="507">
                  <c:v>30.111600000000134</c:v>
                </c:pt>
                <c:pt idx="508">
                  <c:v>30.111700000000134</c:v>
                </c:pt>
                <c:pt idx="509">
                  <c:v>30.111800000000134</c:v>
                </c:pt>
                <c:pt idx="510">
                  <c:v>30.111900000000134</c:v>
                </c:pt>
                <c:pt idx="511">
                  <c:v>30.112000000000133</c:v>
                </c:pt>
                <c:pt idx="512">
                  <c:v>30.112100000000133</c:v>
                </c:pt>
                <c:pt idx="513">
                  <c:v>30.112200000000133</c:v>
                </c:pt>
                <c:pt idx="514">
                  <c:v>30.112300000000133</c:v>
                </c:pt>
                <c:pt idx="515">
                  <c:v>30.112400000000132</c:v>
                </c:pt>
                <c:pt idx="516">
                  <c:v>30.112500000000132</c:v>
                </c:pt>
                <c:pt idx="517">
                  <c:v>30.112600000000132</c:v>
                </c:pt>
                <c:pt idx="518">
                  <c:v>30.112700000000132</c:v>
                </c:pt>
                <c:pt idx="519">
                  <c:v>30.112800000000131</c:v>
                </c:pt>
                <c:pt idx="520">
                  <c:v>30.112900000000131</c:v>
                </c:pt>
                <c:pt idx="521">
                  <c:v>30.113000000000131</c:v>
                </c:pt>
                <c:pt idx="522">
                  <c:v>30.113100000000131</c:v>
                </c:pt>
                <c:pt idx="523">
                  <c:v>30.113200000000131</c:v>
                </c:pt>
                <c:pt idx="524">
                  <c:v>30.11330000000013</c:v>
                </c:pt>
                <c:pt idx="525">
                  <c:v>30.11340000000013</c:v>
                </c:pt>
                <c:pt idx="526">
                  <c:v>30.11350000000013</c:v>
                </c:pt>
                <c:pt idx="527">
                  <c:v>30.11360000000013</c:v>
                </c:pt>
                <c:pt idx="528">
                  <c:v>30.113700000000129</c:v>
                </c:pt>
                <c:pt idx="529">
                  <c:v>30.113800000000129</c:v>
                </c:pt>
                <c:pt idx="530">
                  <c:v>30.113900000000129</c:v>
                </c:pt>
                <c:pt idx="531">
                  <c:v>30.114000000000129</c:v>
                </c:pt>
                <c:pt idx="532">
                  <c:v>30.114100000000128</c:v>
                </c:pt>
                <c:pt idx="533">
                  <c:v>30.114200000000128</c:v>
                </c:pt>
                <c:pt idx="534">
                  <c:v>30.114300000000128</c:v>
                </c:pt>
                <c:pt idx="535">
                  <c:v>30.114400000000128</c:v>
                </c:pt>
                <c:pt idx="536">
                  <c:v>30.114500000000127</c:v>
                </c:pt>
                <c:pt idx="537">
                  <c:v>30.114600000000127</c:v>
                </c:pt>
                <c:pt idx="538">
                  <c:v>30.114700000000127</c:v>
                </c:pt>
                <c:pt idx="539">
                  <c:v>30.114800000000127</c:v>
                </c:pt>
                <c:pt idx="540">
                  <c:v>30.114900000000127</c:v>
                </c:pt>
                <c:pt idx="541">
                  <c:v>30.115000000000126</c:v>
                </c:pt>
                <c:pt idx="542">
                  <c:v>30.115100000000126</c:v>
                </c:pt>
                <c:pt idx="543">
                  <c:v>30.115200000000126</c:v>
                </c:pt>
                <c:pt idx="544">
                  <c:v>30.115300000000126</c:v>
                </c:pt>
                <c:pt idx="545">
                  <c:v>30.115400000000125</c:v>
                </c:pt>
                <c:pt idx="546">
                  <c:v>30.115500000000125</c:v>
                </c:pt>
                <c:pt idx="547">
                  <c:v>30.115600000000125</c:v>
                </c:pt>
                <c:pt idx="548">
                  <c:v>30.115700000000125</c:v>
                </c:pt>
                <c:pt idx="549">
                  <c:v>30.115800000000124</c:v>
                </c:pt>
                <c:pt idx="550">
                  <c:v>30.115900000000124</c:v>
                </c:pt>
                <c:pt idx="551">
                  <c:v>30.116000000000124</c:v>
                </c:pt>
                <c:pt idx="552">
                  <c:v>30.116100000000124</c:v>
                </c:pt>
                <c:pt idx="553">
                  <c:v>30.116200000000124</c:v>
                </c:pt>
                <c:pt idx="554">
                  <c:v>30.116300000000123</c:v>
                </c:pt>
                <c:pt idx="555">
                  <c:v>30.116400000000123</c:v>
                </c:pt>
                <c:pt idx="556">
                  <c:v>30.116500000000123</c:v>
                </c:pt>
                <c:pt idx="557">
                  <c:v>30.116600000000123</c:v>
                </c:pt>
                <c:pt idx="558">
                  <c:v>30.116700000000122</c:v>
                </c:pt>
                <c:pt idx="559">
                  <c:v>30.116800000000122</c:v>
                </c:pt>
                <c:pt idx="560">
                  <c:v>30.116900000000122</c:v>
                </c:pt>
                <c:pt idx="561">
                  <c:v>30.117000000000122</c:v>
                </c:pt>
                <c:pt idx="562">
                  <c:v>30.117100000000121</c:v>
                </c:pt>
                <c:pt idx="563">
                  <c:v>30.117200000000121</c:v>
                </c:pt>
                <c:pt idx="564">
                  <c:v>30.117300000000121</c:v>
                </c:pt>
                <c:pt idx="565">
                  <c:v>30.117400000000121</c:v>
                </c:pt>
                <c:pt idx="566">
                  <c:v>30.117500000000121</c:v>
                </c:pt>
                <c:pt idx="567">
                  <c:v>30.11760000000012</c:v>
                </c:pt>
                <c:pt idx="568">
                  <c:v>30.11770000000012</c:v>
                </c:pt>
                <c:pt idx="569">
                  <c:v>30.11780000000012</c:v>
                </c:pt>
                <c:pt idx="570">
                  <c:v>30.11790000000012</c:v>
                </c:pt>
                <c:pt idx="571">
                  <c:v>30.118000000000119</c:v>
                </c:pt>
                <c:pt idx="572">
                  <c:v>30.118100000000119</c:v>
                </c:pt>
                <c:pt idx="573">
                  <c:v>30.118200000000119</c:v>
                </c:pt>
                <c:pt idx="574">
                  <c:v>30.118300000000119</c:v>
                </c:pt>
                <c:pt idx="575">
                  <c:v>30.118400000000118</c:v>
                </c:pt>
                <c:pt idx="576">
                  <c:v>30.118500000000118</c:v>
                </c:pt>
                <c:pt idx="577">
                  <c:v>30.118600000000118</c:v>
                </c:pt>
                <c:pt idx="578">
                  <c:v>30.118700000000118</c:v>
                </c:pt>
                <c:pt idx="579">
                  <c:v>30.118800000000117</c:v>
                </c:pt>
                <c:pt idx="580">
                  <c:v>30.118900000000117</c:v>
                </c:pt>
                <c:pt idx="581">
                  <c:v>30.119000000000117</c:v>
                </c:pt>
                <c:pt idx="582">
                  <c:v>30.119100000000117</c:v>
                </c:pt>
                <c:pt idx="583">
                  <c:v>30.119200000000117</c:v>
                </c:pt>
                <c:pt idx="584">
                  <c:v>30.119300000000116</c:v>
                </c:pt>
                <c:pt idx="585">
                  <c:v>30.119400000000116</c:v>
                </c:pt>
                <c:pt idx="586">
                  <c:v>30.119500000000116</c:v>
                </c:pt>
                <c:pt idx="587">
                  <c:v>30.119600000000116</c:v>
                </c:pt>
                <c:pt idx="588">
                  <c:v>30.119700000000115</c:v>
                </c:pt>
                <c:pt idx="589">
                  <c:v>30.119800000000115</c:v>
                </c:pt>
                <c:pt idx="590">
                  <c:v>30.119900000000115</c:v>
                </c:pt>
                <c:pt idx="591">
                  <c:v>30.120000000000115</c:v>
                </c:pt>
                <c:pt idx="592">
                  <c:v>30.120100000000114</c:v>
                </c:pt>
                <c:pt idx="593">
                  <c:v>30.120200000000114</c:v>
                </c:pt>
                <c:pt idx="594">
                  <c:v>30.120300000000114</c:v>
                </c:pt>
                <c:pt idx="595">
                  <c:v>30.120400000000114</c:v>
                </c:pt>
                <c:pt idx="596">
                  <c:v>30.120500000000114</c:v>
                </c:pt>
                <c:pt idx="597">
                  <c:v>30.120600000000113</c:v>
                </c:pt>
                <c:pt idx="598">
                  <c:v>30.120700000000113</c:v>
                </c:pt>
                <c:pt idx="599">
                  <c:v>30.120800000000113</c:v>
                </c:pt>
                <c:pt idx="600">
                  <c:v>30.120900000000113</c:v>
                </c:pt>
                <c:pt idx="601">
                  <c:v>30.121000000000112</c:v>
                </c:pt>
                <c:pt idx="602">
                  <c:v>30.121100000000112</c:v>
                </c:pt>
                <c:pt idx="603">
                  <c:v>30.121200000000112</c:v>
                </c:pt>
                <c:pt idx="604">
                  <c:v>30.121300000000112</c:v>
                </c:pt>
                <c:pt idx="605">
                  <c:v>30.121400000000111</c:v>
                </c:pt>
                <c:pt idx="606">
                  <c:v>30.121500000000111</c:v>
                </c:pt>
                <c:pt idx="607">
                  <c:v>30.121600000000111</c:v>
                </c:pt>
                <c:pt idx="608">
                  <c:v>30.121700000000111</c:v>
                </c:pt>
                <c:pt idx="609">
                  <c:v>30.12180000000011</c:v>
                </c:pt>
                <c:pt idx="610">
                  <c:v>30.12190000000011</c:v>
                </c:pt>
                <c:pt idx="611">
                  <c:v>30.12200000000011</c:v>
                </c:pt>
                <c:pt idx="612">
                  <c:v>30.12210000000011</c:v>
                </c:pt>
                <c:pt idx="613">
                  <c:v>30.12220000000011</c:v>
                </c:pt>
                <c:pt idx="614">
                  <c:v>30.122300000000109</c:v>
                </c:pt>
                <c:pt idx="615">
                  <c:v>30.122400000000109</c:v>
                </c:pt>
                <c:pt idx="616">
                  <c:v>30.122500000000109</c:v>
                </c:pt>
                <c:pt idx="617">
                  <c:v>30.122600000000109</c:v>
                </c:pt>
                <c:pt idx="618">
                  <c:v>30.122700000000108</c:v>
                </c:pt>
                <c:pt idx="619">
                  <c:v>30.122800000000108</c:v>
                </c:pt>
                <c:pt idx="620">
                  <c:v>30.122900000000108</c:v>
                </c:pt>
                <c:pt idx="621">
                  <c:v>30.123000000000108</c:v>
                </c:pt>
                <c:pt idx="622">
                  <c:v>30.123100000000107</c:v>
                </c:pt>
                <c:pt idx="623">
                  <c:v>30.123200000000107</c:v>
                </c:pt>
                <c:pt idx="624">
                  <c:v>30.123300000000107</c:v>
                </c:pt>
                <c:pt idx="625">
                  <c:v>30.123400000000107</c:v>
                </c:pt>
                <c:pt idx="626">
                  <c:v>30.123500000000107</c:v>
                </c:pt>
                <c:pt idx="627">
                  <c:v>30.123600000000106</c:v>
                </c:pt>
                <c:pt idx="628">
                  <c:v>30.123700000000106</c:v>
                </c:pt>
                <c:pt idx="629">
                  <c:v>30.123800000000106</c:v>
                </c:pt>
                <c:pt idx="630">
                  <c:v>30.123900000000106</c:v>
                </c:pt>
                <c:pt idx="631">
                  <c:v>30.124000000000105</c:v>
                </c:pt>
                <c:pt idx="632">
                  <c:v>30.124100000000105</c:v>
                </c:pt>
                <c:pt idx="633">
                  <c:v>30.124200000000105</c:v>
                </c:pt>
                <c:pt idx="634">
                  <c:v>30.124300000000105</c:v>
                </c:pt>
                <c:pt idx="635">
                  <c:v>30.124400000000104</c:v>
                </c:pt>
                <c:pt idx="636">
                  <c:v>30.124500000000104</c:v>
                </c:pt>
                <c:pt idx="637">
                  <c:v>30.124600000000104</c:v>
                </c:pt>
                <c:pt idx="638">
                  <c:v>30.124700000000104</c:v>
                </c:pt>
                <c:pt idx="639">
                  <c:v>30.124800000000103</c:v>
                </c:pt>
                <c:pt idx="640">
                  <c:v>30.124900000000103</c:v>
                </c:pt>
                <c:pt idx="641">
                  <c:v>30.125000000000103</c:v>
                </c:pt>
                <c:pt idx="642">
                  <c:v>30.125100000000103</c:v>
                </c:pt>
                <c:pt idx="643">
                  <c:v>30.125200000000103</c:v>
                </c:pt>
                <c:pt idx="644">
                  <c:v>30.125300000000102</c:v>
                </c:pt>
                <c:pt idx="645">
                  <c:v>30.125400000000102</c:v>
                </c:pt>
                <c:pt idx="646">
                  <c:v>30.125500000000102</c:v>
                </c:pt>
                <c:pt idx="647">
                  <c:v>30.125600000000102</c:v>
                </c:pt>
                <c:pt idx="648">
                  <c:v>30.125700000000101</c:v>
                </c:pt>
                <c:pt idx="649">
                  <c:v>30.125800000000101</c:v>
                </c:pt>
                <c:pt idx="650">
                  <c:v>30.125900000000101</c:v>
                </c:pt>
                <c:pt idx="651">
                  <c:v>30.126000000000101</c:v>
                </c:pt>
                <c:pt idx="652">
                  <c:v>30.1261000000001</c:v>
                </c:pt>
                <c:pt idx="653">
                  <c:v>30.1262000000001</c:v>
                </c:pt>
                <c:pt idx="654">
                  <c:v>30.1263000000001</c:v>
                </c:pt>
                <c:pt idx="655">
                  <c:v>30.1264000000001</c:v>
                </c:pt>
                <c:pt idx="656">
                  <c:v>30.1265000000001</c:v>
                </c:pt>
                <c:pt idx="657">
                  <c:v>30.126600000000099</c:v>
                </c:pt>
                <c:pt idx="658">
                  <c:v>30.126700000000099</c:v>
                </c:pt>
                <c:pt idx="659">
                  <c:v>30.126800000000099</c:v>
                </c:pt>
                <c:pt idx="660">
                  <c:v>30.126900000000099</c:v>
                </c:pt>
                <c:pt idx="661">
                  <c:v>30.127000000000098</c:v>
                </c:pt>
                <c:pt idx="662">
                  <c:v>30.127100000000098</c:v>
                </c:pt>
                <c:pt idx="663">
                  <c:v>30.127200000000098</c:v>
                </c:pt>
                <c:pt idx="664">
                  <c:v>30.127300000000098</c:v>
                </c:pt>
                <c:pt idx="665">
                  <c:v>30.127400000000097</c:v>
                </c:pt>
                <c:pt idx="666">
                  <c:v>30.127500000000097</c:v>
                </c:pt>
                <c:pt idx="667">
                  <c:v>30.127600000000097</c:v>
                </c:pt>
                <c:pt idx="668">
                  <c:v>30.127700000000097</c:v>
                </c:pt>
                <c:pt idx="669">
                  <c:v>30.127800000000097</c:v>
                </c:pt>
                <c:pt idx="670">
                  <c:v>30.127900000000096</c:v>
                </c:pt>
                <c:pt idx="671">
                  <c:v>30.128000000000096</c:v>
                </c:pt>
                <c:pt idx="672">
                  <c:v>30.128100000000096</c:v>
                </c:pt>
                <c:pt idx="673">
                  <c:v>30.128200000000096</c:v>
                </c:pt>
                <c:pt idx="674">
                  <c:v>30.128300000000095</c:v>
                </c:pt>
                <c:pt idx="675">
                  <c:v>30.128400000000095</c:v>
                </c:pt>
                <c:pt idx="676">
                  <c:v>30.128500000000095</c:v>
                </c:pt>
                <c:pt idx="677">
                  <c:v>30.128600000000095</c:v>
                </c:pt>
                <c:pt idx="678">
                  <c:v>30.128700000000094</c:v>
                </c:pt>
                <c:pt idx="679">
                  <c:v>30.128800000000094</c:v>
                </c:pt>
                <c:pt idx="680">
                  <c:v>30.128900000000094</c:v>
                </c:pt>
                <c:pt idx="681">
                  <c:v>30.129000000000094</c:v>
                </c:pt>
                <c:pt idx="682">
                  <c:v>30.129100000000093</c:v>
                </c:pt>
                <c:pt idx="683">
                  <c:v>30.129200000000093</c:v>
                </c:pt>
                <c:pt idx="684">
                  <c:v>30.129300000000093</c:v>
                </c:pt>
                <c:pt idx="685">
                  <c:v>30.129400000000093</c:v>
                </c:pt>
                <c:pt idx="686">
                  <c:v>30.129500000000093</c:v>
                </c:pt>
                <c:pt idx="687">
                  <c:v>30.129600000000092</c:v>
                </c:pt>
                <c:pt idx="688">
                  <c:v>30.129700000000092</c:v>
                </c:pt>
                <c:pt idx="689">
                  <c:v>30.129800000000092</c:v>
                </c:pt>
                <c:pt idx="690">
                  <c:v>30.129900000000092</c:v>
                </c:pt>
                <c:pt idx="691">
                  <c:v>30.130000000000091</c:v>
                </c:pt>
                <c:pt idx="692">
                  <c:v>30.130100000000091</c:v>
                </c:pt>
                <c:pt idx="693">
                  <c:v>30.130200000000091</c:v>
                </c:pt>
                <c:pt idx="694">
                  <c:v>30.130300000000091</c:v>
                </c:pt>
                <c:pt idx="695">
                  <c:v>30.13040000000009</c:v>
                </c:pt>
                <c:pt idx="696">
                  <c:v>30.13050000000009</c:v>
                </c:pt>
                <c:pt idx="697">
                  <c:v>30.13060000000009</c:v>
                </c:pt>
                <c:pt idx="698">
                  <c:v>30.13070000000009</c:v>
                </c:pt>
                <c:pt idx="699">
                  <c:v>30.13080000000009</c:v>
                </c:pt>
                <c:pt idx="700">
                  <c:v>30.130900000000089</c:v>
                </c:pt>
                <c:pt idx="701">
                  <c:v>30.131000000000089</c:v>
                </c:pt>
                <c:pt idx="702">
                  <c:v>30.131100000000089</c:v>
                </c:pt>
                <c:pt idx="703">
                  <c:v>30.131200000000089</c:v>
                </c:pt>
                <c:pt idx="704">
                  <c:v>30.131300000000088</c:v>
                </c:pt>
                <c:pt idx="705">
                  <c:v>30.131400000000088</c:v>
                </c:pt>
                <c:pt idx="706">
                  <c:v>30.131500000000088</c:v>
                </c:pt>
                <c:pt idx="707">
                  <c:v>30.131600000000088</c:v>
                </c:pt>
                <c:pt idx="708">
                  <c:v>30.131700000000087</c:v>
                </c:pt>
                <c:pt idx="709">
                  <c:v>30.131800000000087</c:v>
                </c:pt>
                <c:pt idx="710">
                  <c:v>30.131900000000087</c:v>
                </c:pt>
                <c:pt idx="711">
                  <c:v>30.132000000000087</c:v>
                </c:pt>
                <c:pt idx="712">
                  <c:v>30.132100000000086</c:v>
                </c:pt>
                <c:pt idx="713">
                  <c:v>30.132200000000086</c:v>
                </c:pt>
                <c:pt idx="714">
                  <c:v>30.132300000000086</c:v>
                </c:pt>
                <c:pt idx="715">
                  <c:v>30.132400000000086</c:v>
                </c:pt>
                <c:pt idx="716">
                  <c:v>30.132500000000086</c:v>
                </c:pt>
                <c:pt idx="717">
                  <c:v>30.132600000000085</c:v>
                </c:pt>
                <c:pt idx="718">
                  <c:v>30.132700000000085</c:v>
                </c:pt>
                <c:pt idx="719">
                  <c:v>30.132800000000085</c:v>
                </c:pt>
                <c:pt idx="720">
                  <c:v>30.132900000000085</c:v>
                </c:pt>
                <c:pt idx="721">
                  <c:v>30.133000000000084</c:v>
                </c:pt>
                <c:pt idx="722">
                  <c:v>30.133100000000084</c:v>
                </c:pt>
                <c:pt idx="723">
                  <c:v>30.133200000000084</c:v>
                </c:pt>
                <c:pt idx="724">
                  <c:v>30.133300000000084</c:v>
                </c:pt>
                <c:pt idx="725">
                  <c:v>30.133400000000083</c:v>
                </c:pt>
                <c:pt idx="726">
                  <c:v>30.133500000000083</c:v>
                </c:pt>
                <c:pt idx="727">
                  <c:v>30.133600000000083</c:v>
                </c:pt>
                <c:pt idx="728">
                  <c:v>30.133700000000083</c:v>
                </c:pt>
                <c:pt idx="729">
                  <c:v>30.133800000000083</c:v>
                </c:pt>
                <c:pt idx="730">
                  <c:v>30.133900000000082</c:v>
                </c:pt>
                <c:pt idx="731">
                  <c:v>30.134000000000082</c:v>
                </c:pt>
                <c:pt idx="732">
                  <c:v>30.134100000000082</c:v>
                </c:pt>
                <c:pt idx="733">
                  <c:v>30.134200000000082</c:v>
                </c:pt>
                <c:pt idx="734">
                  <c:v>30.134300000000081</c:v>
                </c:pt>
                <c:pt idx="735">
                  <c:v>30.134400000000081</c:v>
                </c:pt>
                <c:pt idx="736">
                  <c:v>30.134500000000081</c:v>
                </c:pt>
                <c:pt idx="737">
                  <c:v>30.134600000000081</c:v>
                </c:pt>
                <c:pt idx="738">
                  <c:v>30.13470000000008</c:v>
                </c:pt>
                <c:pt idx="739">
                  <c:v>30.13480000000008</c:v>
                </c:pt>
                <c:pt idx="740">
                  <c:v>30.13490000000008</c:v>
                </c:pt>
                <c:pt idx="741">
                  <c:v>30.13500000000008</c:v>
                </c:pt>
                <c:pt idx="742">
                  <c:v>30.135100000000079</c:v>
                </c:pt>
                <c:pt idx="743">
                  <c:v>30.135200000000079</c:v>
                </c:pt>
                <c:pt idx="744">
                  <c:v>30.135300000000079</c:v>
                </c:pt>
                <c:pt idx="745">
                  <c:v>30.135400000000079</c:v>
                </c:pt>
                <c:pt idx="746">
                  <c:v>30.135500000000079</c:v>
                </c:pt>
                <c:pt idx="747">
                  <c:v>30.135600000000078</c:v>
                </c:pt>
                <c:pt idx="748">
                  <c:v>30.135700000000078</c:v>
                </c:pt>
                <c:pt idx="749">
                  <c:v>30.135800000000078</c:v>
                </c:pt>
                <c:pt idx="750">
                  <c:v>30.135900000000078</c:v>
                </c:pt>
                <c:pt idx="751">
                  <c:v>30.136000000000077</c:v>
                </c:pt>
                <c:pt idx="752">
                  <c:v>30.136100000000077</c:v>
                </c:pt>
                <c:pt idx="753">
                  <c:v>30.136200000000077</c:v>
                </c:pt>
                <c:pt idx="754">
                  <c:v>30.136300000000077</c:v>
                </c:pt>
                <c:pt idx="755">
                  <c:v>30.136400000000076</c:v>
                </c:pt>
                <c:pt idx="756">
                  <c:v>30.136500000000076</c:v>
                </c:pt>
                <c:pt idx="757">
                  <c:v>30.136600000000076</c:v>
                </c:pt>
                <c:pt idx="758">
                  <c:v>30.136700000000076</c:v>
                </c:pt>
                <c:pt idx="759">
                  <c:v>30.136800000000076</c:v>
                </c:pt>
                <c:pt idx="760">
                  <c:v>30.136900000000075</c:v>
                </c:pt>
                <c:pt idx="761">
                  <c:v>30.137000000000075</c:v>
                </c:pt>
                <c:pt idx="762">
                  <c:v>30.137100000000075</c:v>
                </c:pt>
                <c:pt idx="763">
                  <c:v>30.137200000000075</c:v>
                </c:pt>
                <c:pt idx="764">
                  <c:v>30.137300000000074</c:v>
                </c:pt>
                <c:pt idx="765">
                  <c:v>30.137400000000074</c:v>
                </c:pt>
                <c:pt idx="766">
                  <c:v>30.137500000000074</c:v>
                </c:pt>
                <c:pt idx="767">
                  <c:v>30.137600000000074</c:v>
                </c:pt>
                <c:pt idx="768">
                  <c:v>30.137700000000073</c:v>
                </c:pt>
                <c:pt idx="769">
                  <c:v>30.137800000000073</c:v>
                </c:pt>
                <c:pt idx="770">
                  <c:v>30.137900000000073</c:v>
                </c:pt>
                <c:pt idx="771">
                  <c:v>30.138000000000073</c:v>
                </c:pt>
                <c:pt idx="772">
                  <c:v>30.138100000000072</c:v>
                </c:pt>
                <c:pt idx="773">
                  <c:v>30.138200000000072</c:v>
                </c:pt>
                <c:pt idx="774">
                  <c:v>30.138300000000072</c:v>
                </c:pt>
                <c:pt idx="775">
                  <c:v>30.138400000000072</c:v>
                </c:pt>
                <c:pt idx="776">
                  <c:v>30.138500000000072</c:v>
                </c:pt>
                <c:pt idx="777">
                  <c:v>30.138600000000071</c:v>
                </c:pt>
                <c:pt idx="778">
                  <c:v>30.138700000000071</c:v>
                </c:pt>
                <c:pt idx="779">
                  <c:v>30.138800000000071</c:v>
                </c:pt>
                <c:pt idx="780">
                  <c:v>30.138900000000071</c:v>
                </c:pt>
                <c:pt idx="781">
                  <c:v>30.13900000000007</c:v>
                </c:pt>
                <c:pt idx="782">
                  <c:v>30.13910000000007</c:v>
                </c:pt>
                <c:pt idx="783">
                  <c:v>30.13920000000007</c:v>
                </c:pt>
                <c:pt idx="784">
                  <c:v>30.13930000000007</c:v>
                </c:pt>
                <c:pt idx="785">
                  <c:v>30.139400000000069</c:v>
                </c:pt>
                <c:pt idx="786">
                  <c:v>30.139500000000069</c:v>
                </c:pt>
                <c:pt idx="787">
                  <c:v>30.139600000000069</c:v>
                </c:pt>
                <c:pt idx="788">
                  <c:v>30.139700000000069</c:v>
                </c:pt>
                <c:pt idx="789">
                  <c:v>30.139800000000069</c:v>
                </c:pt>
                <c:pt idx="790">
                  <c:v>30.139900000000068</c:v>
                </c:pt>
                <c:pt idx="791">
                  <c:v>30.140000000000068</c:v>
                </c:pt>
                <c:pt idx="792">
                  <c:v>30.140100000000068</c:v>
                </c:pt>
                <c:pt idx="793">
                  <c:v>30.140200000000068</c:v>
                </c:pt>
                <c:pt idx="794">
                  <c:v>30.140300000000067</c:v>
                </c:pt>
                <c:pt idx="795">
                  <c:v>30.140400000000067</c:v>
                </c:pt>
                <c:pt idx="796">
                  <c:v>30.140500000000067</c:v>
                </c:pt>
                <c:pt idx="797">
                  <c:v>30.140600000000067</c:v>
                </c:pt>
                <c:pt idx="798">
                  <c:v>30.140700000000066</c:v>
                </c:pt>
                <c:pt idx="799">
                  <c:v>30.140800000000066</c:v>
                </c:pt>
                <c:pt idx="800">
                  <c:v>30.140900000000066</c:v>
                </c:pt>
                <c:pt idx="801">
                  <c:v>30.141000000000066</c:v>
                </c:pt>
                <c:pt idx="802">
                  <c:v>30.141100000000066</c:v>
                </c:pt>
                <c:pt idx="803">
                  <c:v>30.141200000000065</c:v>
                </c:pt>
                <c:pt idx="804">
                  <c:v>30.141300000000065</c:v>
                </c:pt>
                <c:pt idx="805">
                  <c:v>30.141400000000065</c:v>
                </c:pt>
                <c:pt idx="806">
                  <c:v>30.141500000000065</c:v>
                </c:pt>
                <c:pt idx="807">
                  <c:v>30.141600000000064</c:v>
                </c:pt>
                <c:pt idx="808">
                  <c:v>30.141700000000064</c:v>
                </c:pt>
                <c:pt idx="809">
                  <c:v>30.141800000000064</c:v>
                </c:pt>
                <c:pt idx="810">
                  <c:v>30.141900000000064</c:v>
                </c:pt>
                <c:pt idx="811">
                  <c:v>30.142000000000063</c:v>
                </c:pt>
                <c:pt idx="812">
                  <c:v>30.142100000000063</c:v>
                </c:pt>
                <c:pt idx="813">
                  <c:v>30.142200000000063</c:v>
                </c:pt>
                <c:pt idx="814">
                  <c:v>30.142300000000063</c:v>
                </c:pt>
                <c:pt idx="815">
                  <c:v>30.142400000000062</c:v>
                </c:pt>
                <c:pt idx="816">
                  <c:v>30.142500000000062</c:v>
                </c:pt>
                <c:pt idx="817">
                  <c:v>30.142600000000062</c:v>
                </c:pt>
                <c:pt idx="818">
                  <c:v>30.142700000000062</c:v>
                </c:pt>
                <c:pt idx="819">
                  <c:v>30.142800000000062</c:v>
                </c:pt>
                <c:pt idx="820">
                  <c:v>30.142900000000061</c:v>
                </c:pt>
                <c:pt idx="821">
                  <c:v>30.143000000000061</c:v>
                </c:pt>
                <c:pt idx="822">
                  <c:v>30.143100000000061</c:v>
                </c:pt>
                <c:pt idx="823">
                  <c:v>30.143200000000061</c:v>
                </c:pt>
                <c:pt idx="824">
                  <c:v>30.14330000000006</c:v>
                </c:pt>
                <c:pt idx="825">
                  <c:v>30.14340000000006</c:v>
                </c:pt>
                <c:pt idx="826">
                  <c:v>30.14350000000006</c:v>
                </c:pt>
                <c:pt idx="827">
                  <c:v>30.14360000000006</c:v>
                </c:pt>
                <c:pt idx="828">
                  <c:v>30.143700000000059</c:v>
                </c:pt>
                <c:pt idx="829">
                  <c:v>30.143800000000059</c:v>
                </c:pt>
                <c:pt idx="830">
                  <c:v>30.143900000000059</c:v>
                </c:pt>
                <c:pt idx="831">
                  <c:v>30.144000000000059</c:v>
                </c:pt>
                <c:pt idx="832">
                  <c:v>30.144100000000059</c:v>
                </c:pt>
                <c:pt idx="833">
                  <c:v>30.144200000000058</c:v>
                </c:pt>
                <c:pt idx="834">
                  <c:v>30.144300000000058</c:v>
                </c:pt>
                <c:pt idx="835">
                  <c:v>30.144400000000058</c:v>
                </c:pt>
                <c:pt idx="836">
                  <c:v>30.144500000000058</c:v>
                </c:pt>
                <c:pt idx="837">
                  <c:v>30.144600000000057</c:v>
                </c:pt>
                <c:pt idx="838">
                  <c:v>30.144700000000057</c:v>
                </c:pt>
                <c:pt idx="839">
                  <c:v>30.144800000000057</c:v>
                </c:pt>
                <c:pt idx="840">
                  <c:v>30.144900000000057</c:v>
                </c:pt>
                <c:pt idx="841">
                  <c:v>30.145000000000056</c:v>
                </c:pt>
                <c:pt idx="842">
                  <c:v>30.145100000000056</c:v>
                </c:pt>
                <c:pt idx="843">
                  <c:v>30.145200000000056</c:v>
                </c:pt>
                <c:pt idx="844">
                  <c:v>30.145300000000056</c:v>
                </c:pt>
                <c:pt idx="845">
                  <c:v>30.145400000000055</c:v>
                </c:pt>
                <c:pt idx="846">
                  <c:v>30.145500000000055</c:v>
                </c:pt>
                <c:pt idx="847">
                  <c:v>30.145600000000055</c:v>
                </c:pt>
                <c:pt idx="848">
                  <c:v>30.145700000000055</c:v>
                </c:pt>
                <c:pt idx="849">
                  <c:v>30.145800000000055</c:v>
                </c:pt>
                <c:pt idx="850">
                  <c:v>30.145900000000054</c:v>
                </c:pt>
                <c:pt idx="851">
                  <c:v>30.146000000000054</c:v>
                </c:pt>
                <c:pt idx="852">
                  <c:v>30.146100000000054</c:v>
                </c:pt>
                <c:pt idx="853">
                  <c:v>30.146200000000054</c:v>
                </c:pt>
                <c:pt idx="854">
                  <c:v>30.146300000000053</c:v>
                </c:pt>
                <c:pt idx="855">
                  <c:v>30.146400000000053</c:v>
                </c:pt>
                <c:pt idx="856">
                  <c:v>30.146500000000053</c:v>
                </c:pt>
                <c:pt idx="857">
                  <c:v>30.146600000000053</c:v>
                </c:pt>
                <c:pt idx="858">
                  <c:v>30.146700000000052</c:v>
                </c:pt>
                <c:pt idx="859">
                  <c:v>30.146800000000052</c:v>
                </c:pt>
                <c:pt idx="860">
                  <c:v>30.146900000000052</c:v>
                </c:pt>
                <c:pt idx="861">
                  <c:v>30.147000000000052</c:v>
                </c:pt>
                <c:pt idx="862">
                  <c:v>30.147100000000052</c:v>
                </c:pt>
                <c:pt idx="863">
                  <c:v>30.147200000000051</c:v>
                </c:pt>
                <c:pt idx="864">
                  <c:v>30.147300000000051</c:v>
                </c:pt>
                <c:pt idx="865">
                  <c:v>30.147400000000051</c:v>
                </c:pt>
                <c:pt idx="866">
                  <c:v>30.147500000000051</c:v>
                </c:pt>
                <c:pt idx="867">
                  <c:v>30.14760000000005</c:v>
                </c:pt>
                <c:pt idx="868">
                  <c:v>30.14770000000005</c:v>
                </c:pt>
                <c:pt idx="869">
                  <c:v>30.14780000000005</c:v>
                </c:pt>
                <c:pt idx="870">
                  <c:v>30.14790000000005</c:v>
                </c:pt>
                <c:pt idx="871">
                  <c:v>30.148000000000049</c:v>
                </c:pt>
                <c:pt idx="872">
                  <c:v>30.148100000000049</c:v>
                </c:pt>
                <c:pt idx="873">
                  <c:v>30.148200000000049</c:v>
                </c:pt>
                <c:pt idx="874">
                  <c:v>30.148300000000049</c:v>
                </c:pt>
                <c:pt idx="875">
                  <c:v>30.148400000000048</c:v>
                </c:pt>
                <c:pt idx="876">
                  <c:v>30.148500000000048</c:v>
                </c:pt>
                <c:pt idx="877">
                  <c:v>30.148600000000048</c:v>
                </c:pt>
                <c:pt idx="878">
                  <c:v>30.148700000000048</c:v>
                </c:pt>
                <c:pt idx="879">
                  <c:v>30.148800000000048</c:v>
                </c:pt>
                <c:pt idx="880">
                  <c:v>30.148900000000047</c:v>
                </c:pt>
                <c:pt idx="881">
                  <c:v>30.149000000000047</c:v>
                </c:pt>
                <c:pt idx="882">
                  <c:v>30.149100000000047</c:v>
                </c:pt>
                <c:pt idx="883">
                  <c:v>30.149200000000047</c:v>
                </c:pt>
                <c:pt idx="884">
                  <c:v>30.149300000000046</c:v>
                </c:pt>
                <c:pt idx="885">
                  <c:v>30.149400000000046</c:v>
                </c:pt>
                <c:pt idx="886">
                  <c:v>30.149500000000046</c:v>
                </c:pt>
                <c:pt idx="887">
                  <c:v>30.149600000000046</c:v>
                </c:pt>
                <c:pt idx="888">
                  <c:v>30.149700000000045</c:v>
                </c:pt>
                <c:pt idx="889">
                  <c:v>30.149800000000045</c:v>
                </c:pt>
                <c:pt idx="890">
                  <c:v>30.149900000000045</c:v>
                </c:pt>
                <c:pt idx="891">
                  <c:v>30.150000000000045</c:v>
                </c:pt>
                <c:pt idx="892">
                  <c:v>30.150100000000045</c:v>
                </c:pt>
                <c:pt idx="893">
                  <c:v>30.150200000000044</c:v>
                </c:pt>
                <c:pt idx="894">
                  <c:v>30.150300000000044</c:v>
                </c:pt>
                <c:pt idx="895">
                  <c:v>30.150400000000044</c:v>
                </c:pt>
                <c:pt idx="896">
                  <c:v>30.150500000000044</c:v>
                </c:pt>
                <c:pt idx="897">
                  <c:v>30.150600000000043</c:v>
                </c:pt>
                <c:pt idx="898">
                  <c:v>30.150700000000043</c:v>
                </c:pt>
                <c:pt idx="899">
                  <c:v>30.150800000000043</c:v>
                </c:pt>
                <c:pt idx="900">
                  <c:v>30.150900000000043</c:v>
                </c:pt>
                <c:pt idx="901">
                  <c:v>30.151000000000042</c:v>
                </c:pt>
                <c:pt idx="902">
                  <c:v>30.151100000000042</c:v>
                </c:pt>
                <c:pt idx="903">
                  <c:v>30.151200000000042</c:v>
                </c:pt>
                <c:pt idx="904">
                  <c:v>30.151300000000042</c:v>
                </c:pt>
                <c:pt idx="905">
                  <c:v>30.151400000000042</c:v>
                </c:pt>
                <c:pt idx="906">
                  <c:v>30.151500000000041</c:v>
                </c:pt>
                <c:pt idx="907">
                  <c:v>30.151600000000041</c:v>
                </c:pt>
                <c:pt idx="908">
                  <c:v>30.151700000000041</c:v>
                </c:pt>
                <c:pt idx="909">
                  <c:v>30.151800000000041</c:v>
                </c:pt>
                <c:pt idx="910">
                  <c:v>30.15190000000004</c:v>
                </c:pt>
                <c:pt idx="911">
                  <c:v>30.15200000000004</c:v>
                </c:pt>
                <c:pt idx="912">
                  <c:v>30.15210000000004</c:v>
                </c:pt>
                <c:pt idx="913">
                  <c:v>30.15220000000004</c:v>
                </c:pt>
                <c:pt idx="914">
                  <c:v>30.152300000000039</c:v>
                </c:pt>
                <c:pt idx="915">
                  <c:v>30.152400000000039</c:v>
                </c:pt>
                <c:pt idx="916">
                  <c:v>30.152500000000039</c:v>
                </c:pt>
                <c:pt idx="917">
                  <c:v>30.152600000000039</c:v>
                </c:pt>
                <c:pt idx="918">
                  <c:v>30.152700000000038</c:v>
                </c:pt>
                <c:pt idx="919">
                  <c:v>30.152800000000038</c:v>
                </c:pt>
                <c:pt idx="920">
                  <c:v>30.152900000000038</c:v>
                </c:pt>
                <c:pt idx="921">
                  <c:v>30.153000000000038</c:v>
                </c:pt>
                <c:pt idx="922">
                  <c:v>30.153100000000038</c:v>
                </c:pt>
                <c:pt idx="923">
                  <c:v>30.153200000000037</c:v>
                </c:pt>
                <c:pt idx="924">
                  <c:v>30.153300000000037</c:v>
                </c:pt>
                <c:pt idx="925">
                  <c:v>30.153400000000037</c:v>
                </c:pt>
                <c:pt idx="926">
                  <c:v>30.153500000000037</c:v>
                </c:pt>
                <c:pt idx="927">
                  <c:v>30.153600000000036</c:v>
                </c:pt>
                <c:pt idx="928">
                  <c:v>30.153700000000036</c:v>
                </c:pt>
                <c:pt idx="929">
                  <c:v>30.153800000000036</c:v>
                </c:pt>
                <c:pt idx="930">
                  <c:v>30.153900000000036</c:v>
                </c:pt>
                <c:pt idx="931">
                  <c:v>30.154000000000035</c:v>
                </c:pt>
                <c:pt idx="932">
                  <c:v>30.154100000000035</c:v>
                </c:pt>
                <c:pt idx="933">
                  <c:v>30.154200000000035</c:v>
                </c:pt>
                <c:pt idx="934">
                  <c:v>30.154300000000035</c:v>
                </c:pt>
                <c:pt idx="935">
                  <c:v>30.154400000000035</c:v>
                </c:pt>
                <c:pt idx="936">
                  <c:v>30.154500000000034</c:v>
                </c:pt>
                <c:pt idx="937">
                  <c:v>30.154600000000034</c:v>
                </c:pt>
                <c:pt idx="938">
                  <c:v>30.154700000000034</c:v>
                </c:pt>
                <c:pt idx="939">
                  <c:v>30.154800000000034</c:v>
                </c:pt>
                <c:pt idx="940">
                  <c:v>30.154900000000033</c:v>
                </c:pt>
                <c:pt idx="941">
                  <c:v>30.155000000000033</c:v>
                </c:pt>
                <c:pt idx="942">
                  <c:v>30.155100000000033</c:v>
                </c:pt>
                <c:pt idx="943">
                  <c:v>30.155200000000033</c:v>
                </c:pt>
                <c:pt idx="944">
                  <c:v>30.155300000000032</c:v>
                </c:pt>
                <c:pt idx="945">
                  <c:v>30.155400000000032</c:v>
                </c:pt>
                <c:pt idx="946">
                  <c:v>30.155500000000032</c:v>
                </c:pt>
                <c:pt idx="947">
                  <c:v>30.155600000000032</c:v>
                </c:pt>
                <c:pt idx="948">
                  <c:v>30.155700000000031</c:v>
                </c:pt>
                <c:pt idx="949">
                  <c:v>30.155800000000031</c:v>
                </c:pt>
                <c:pt idx="950">
                  <c:v>30.155900000000031</c:v>
                </c:pt>
                <c:pt idx="951">
                  <c:v>30.156000000000031</c:v>
                </c:pt>
                <c:pt idx="952">
                  <c:v>30.156100000000031</c:v>
                </c:pt>
                <c:pt idx="953">
                  <c:v>30.15620000000003</c:v>
                </c:pt>
                <c:pt idx="954">
                  <c:v>30.15630000000003</c:v>
                </c:pt>
                <c:pt idx="955">
                  <c:v>30.15640000000003</c:v>
                </c:pt>
                <c:pt idx="956">
                  <c:v>30.15650000000003</c:v>
                </c:pt>
                <c:pt idx="957">
                  <c:v>30.156600000000029</c:v>
                </c:pt>
                <c:pt idx="958">
                  <c:v>30.156700000000029</c:v>
                </c:pt>
                <c:pt idx="959">
                  <c:v>30.156800000000029</c:v>
                </c:pt>
                <c:pt idx="960">
                  <c:v>30.156900000000029</c:v>
                </c:pt>
                <c:pt idx="961">
                  <c:v>30.157000000000028</c:v>
                </c:pt>
                <c:pt idx="962">
                  <c:v>30.157100000000028</c:v>
                </c:pt>
                <c:pt idx="963">
                  <c:v>30.157200000000028</c:v>
                </c:pt>
                <c:pt idx="964">
                  <c:v>30.157300000000028</c:v>
                </c:pt>
                <c:pt idx="965">
                  <c:v>30.157400000000028</c:v>
                </c:pt>
                <c:pt idx="966">
                  <c:v>30.157500000000027</c:v>
                </c:pt>
                <c:pt idx="967">
                  <c:v>30.157600000000027</c:v>
                </c:pt>
                <c:pt idx="968">
                  <c:v>30.157700000000027</c:v>
                </c:pt>
                <c:pt idx="969">
                  <c:v>30.157800000000027</c:v>
                </c:pt>
                <c:pt idx="970">
                  <c:v>30.157900000000026</c:v>
                </c:pt>
                <c:pt idx="971">
                  <c:v>30.158000000000026</c:v>
                </c:pt>
                <c:pt idx="972">
                  <c:v>30.158100000000026</c:v>
                </c:pt>
                <c:pt idx="973">
                  <c:v>30.158200000000026</c:v>
                </c:pt>
                <c:pt idx="974">
                  <c:v>30.158300000000025</c:v>
                </c:pt>
                <c:pt idx="975">
                  <c:v>30.158400000000025</c:v>
                </c:pt>
                <c:pt idx="976">
                  <c:v>30.158500000000025</c:v>
                </c:pt>
                <c:pt idx="977">
                  <c:v>30.158600000000025</c:v>
                </c:pt>
                <c:pt idx="978">
                  <c:v>30.158700000000024</c:v>
                </c:pt>
                <c:pt idx="979">
                  <c:v>30.158800000000024</c:v>
                </c:pt>
                <c:pt idx="980">
                  <c:v>30.158900000000024</c:v>
                </c:pt>
                <c:pt idx="981">
                  <c:v>30.159000000000024</c:v>
                </c:pt>
                <c:pt idx="982">
                  <c:v>30.159100000000024</c:v>
                </c:pt>
                <c:pt idx="983">
                  <c:v>30.159200000000023</c:v>
                </c:pt>
                <c:pt idx="984">
                  <c:v>30.159300000000023</c:v>
                </c:pt>
                <c:pt idx="985">
                  <c:v>30.159400000000023</c:v>
                </c:pt>
                <c:pt idx="986">
                  <c:v>30.159500000000023</c:v>
                </c:pt>
                <c:pt idx="987">
                  <c:v>30.159600000000022</c:v>
                </c:pt>
                <c:pt idx="988">
                  <c:v>30.159700000000022</c:v>
                </c:pt>
                <c:pt idx="989">
                  <c:v>30.159800000000022</c:v>
                </c:pt>
                <c:pt idx="990">
                  <c:v>30.159900000000022</c:v>
                </c:pt>
                <c:pt idx="991">
                  <c:v>30.160000000000021</c:v>
                </c:pt>
                <c:pt idx="992">
                  <c:v>30.160100000000021</c:v>
                </c:pt>
                <c:pt idx="993">
                  <c:v>30.160200000000021</c:v>
                </c:pt>
                <c:pt idx="994">
                  <c:v>30.160300000000021</c:v>
                </c:pt>
                <c:pt idx="995">
                  <c:v>30.160400000000021</c:v>
                </c:pt>
                <c:pt idx="996">
                  <c:v>30.16050000000002</c:v>
                </c:pt>
                <c:pt idx="997">
                  <c:v>30.16060000000002</c:v>
                </c:pt>
                <c:pt idx="998">
                  <c:v>30.16070000000002</c:v>
                </c:pt>
                <c:pt idx="999">
                  <c:v>30.16080000000002</c:v>
                </c:pt>
                <c:pt idx="1000">
                  <c:v>30.160900000000019</c:v>
                </c:pt>
              </c:numCache>
            </c:numRef>
          </c:xVal>
          <c:yVal>
            <c:numRef>
              <c:f>Calculs!$K$4:$K$1004</c:f>
              <c:numCache>
                <c:formatCode>0.00</c:formatCode>
                <c:ptCount val="1001"/>
                <c:pt idx="0">
                  <c:v>497.16938386972515</c:v>
                </c:pt>
                <c:pt idx="1">
                  <c:v>498.89472912247948</c:v>
                </c:pt>
                <c:pt idx="2">
                  <c:v>500.61669237177784</c:v>
                </c:pt>
                <c:pt idx="3">
                  <c:v>502.33528339324761</c:v>
                </c:pt>
                <c:pt idx="4">
                  <c:v>504.05051191265369</c:v>
                </c:pt>
                <c:pt idx="5">
                  <c:v>505.76238760623676</c:v>
                </c:pt>
                <c:pt idx="6">
                  <c:v>507.47092010104848</c:v>
                </c:pt>
                <c:pt idx="7">
                  <c:v>509.17611897528406</c:v>
                </c:pt>
                <c:pt idx="8">
                  <c:v>510.87799375861181</c:v>
                </c:pt>
                <c:pt idx="9">
                  <c:v>512.57655393249991</c:v>
                </c:pt>
                <c:pt idx="10">
                  <c:v>514.27180893054071</c:v>
                </c:pt>
                <c:pt idx="11">
                  <c:v>515.96376812820256</c:v>
                </c:pt>
                <c:pt idx="12">
                  <c:v>517.65244083286132</c:v>
                </c:pt>
                <c:pt idx="13">
                  <c:v>519.33783629524407</c:v>
                </c:pt>
                <c:pt idx="14">
                  <c:v>521.01996372058159</c:v>
                </c:pt>
                <c:pt idx="15">
                  <c:v>522.69883226890306</c:v>
                </c:pt>
                <c:pt idx="16">
                  <c:v>524.37445105532879</c:v>
                </c:pt>
                <c:pt idx="17">
                  <c:v>526.04682915036005</c:v>
                </c:pt>
                <c:pt idx="18">
                  <c:v>527.71597558016686</c:v>
                </c:pt>
                <c:pt idx="19">
                  <c:v>529.38189932687317</c:v>
                </c:pt>
                <c:pt idx="20">
                  <c:v>531.04460932884035</c:v>
                </c:pt>
                <c:pt idx="21">
                  <c:v>532.70411448623577</c:v>
                </c:pt>
                <c:pt idx="22">
                  <c:v>534.36042366646382</c:v>
                </c:pt>
                <c:pt idx="23">
                  <c:v>536.01354569888497</c:v>
                </c:pt>
                <c:pt idx="24">
                  <c:v>537.66348936967142</c:v>
                </c:pt>
                <c:pt idx="25">
                  <c:v>539.31026342208645</c:v>
                </c:pt>
                <c:pt idx="26">
                  <c:v>540.9538765567612</c:v>
                </c:pt>
                <c:pt idx="27">
                  <c:v>542.59433743196985</c:v>
                </c:pt>
                <c:pt idx="28">
                  <c:v>544.23165466390196</c:v>
                </c:pt>
                <c:pt idx="29">
                  <c:v>545.86583682693276</c:v>
                </c:pt>
                <c:pt idx="30">
                  <c:v>547.49689245389141</c:v>
                </c:pt>
                <c:pt idx="31">
                  <c:v>549.1248300363269</c:v>
                </c:pt>
                <c:pt idx="32">
                  <c:v>550.74965802477186</c:v>
                </c:pt>
                <c:pt idx="33">
                  <c:v>552.37138482900434</c:v>
                </c:pt>
                <c:pt idx="34">
                  <c:v>553.99001881830736</c:v>
                </c:pt>
                <c:pt idx="35">
                  <c:v>555.60556832172665</c:v>
                </c:pt>
                <c:pt idx="36">
                  <c:v>557.21804162832586</c:v>
                </c:pt>
                <c:pt idx="37">
                  <c:v>558.82744698744</c:v>
                </c:pt>
                <c:pt idx="38">
                  <c:v>560.43379260892709</c:v>
                </c:pt>
                <c:pt idx="39">
                  <c:v>562.03708666341709</c:v>
                </c:pt>
                <c:pt idx="40">
                  <c:v>563.63733728255977</c:v>
                </c:pt>
                <c:pt idx="41">
                  <c:v>565.23455255927001</c:v>
                </c:pt>
                <c:pt idx="42">
                  <c:v>566.82874054797117</c:v>
                </c:pt>
                <c:pt idx="43">
                  <c:v>568.41990926483663</c:v>
                </c:pt>
                <c:pt idx="44">
                  <c:v>570.00806668802988</c:v>
                </c:pt>
                <c:pt idx="45">
                  <c:v>571.59322075794159</c:v>
                </c:pt>
                <c:pt idx="46">
                  <c:v>573.17537937742622</c:v>
                </c:pt>
                <c:pt idx="47">
                  <c:v>574.75455041203543</c:v>
                </c:pt>
                <c:pt idx="48">
                  <c:v>576.33074169025065</c:v>
                </c:pt>
                <c:pt idx="49">
                  <c:v>577.90396100371333</c:v>
                </c:pt>
                <c:pt idx="50">
                  <c:v>579.47421610745369</c:v>
                </c:pt>
                <c:pt idx="51">
                  <c:v>581.04151472011711</c:v>
                </c:pt>
                <c:pt idx="52">
                  <c:v>582.60586452418954</c:v>
                </c:pt>
                <c:pt idx="53">
                  <c:v>584.16727316622053</c:v>
                </c:pt>
                <c:pt idx="54">
                  <c:v>585.72574825704487</c:v>
                </c:pt>
                <c:pt idx="55">
                  <c:v>587.2812973720022</c:v>
                </c:pt>
                <c:pt idx="56">
                  <c:v>588.83392805115534</c:v>
                </c:pt>
                <c:pt idx="57">
                  <c:v>590.38364779950655</c:v>
                </c:pt>
                <c:pt idx="58">
                  <c:v>591.93046408721227</c:v>
                </c:pt>
                <c:pt idx="59">
                  <c:v>593.47438434979631</c:v>
                </c:pt>
                <c:pt idx="60">
                  <c:v>595.01541598836104</c:v>
                </c:pt>
                <c:pt idx="61">
                  <c:v>596.55356636979741</c:v>
                </c:pt>
                <c:pt idx="62">
                  <c:v>598.08884282699319</c:v>
                </c:pt>
                <c:pt idx="63">
                  <c:v>599.6212526590391</c:v>
                </c:pt>
                <c:pt idx="64">
                  <c:v>601.15080313143449</c:v>
                </c:pt>
                <c:pt idx="65">
                  <c:v>602.67750147629033</c:v>
                </c:pt>
                <c:pt idx="66">
                  <c:v>604.20135489253107</c:v>
                </c:pt>
                <c:pt idx="67">
                  <c:v>605.72237054609525</c:v>
                </c:pt>
                <c:pt idx="68">
                  <c:v>607.24055557013423</c:v>
                </c:pt>
                <c:pt idx="69">
                  <c:v>608.75591706520936</c:v>
                </c:pt>
                <c:pt idx="70">
                  <c:v>610.26846209948803</c:v>
                </c:pt>
                <c:pt idx="71">
                  <c:v>611.77819770893768</c:v>
                </c:pt>
                <c:pt idx="72">
                  <c:v>613.28513089751891</c:v>
                </c:pt>
                <c:pt idx="73">
                  <c:v>614.78926863737672</c:v>
                </c:pt>
                <c:pt idx="74">
                  <c:v>616.29061786903071</c:v>
                </c:pt>
                <c:pt idx="75">
                  <c:v>617.78918550156345</c:v>
                </c:pt>
                <c:pt idx="76">
                  <c:v>619.28497841280739</c:v>
                </c:pt>
                <c:pt idx="77">
                  <c:v>620.77800344953084</c:v>
                </c:pt>
                <c:pt idx="78">
                  <c:v>622.26826742762216</c:v>
                </c:pt>
                <c:pt idx="79">
                  <c:v>623.75577713227278</c:v>
                </c:pt>
                <c:pt idx="80">
                  <c:v>625.24053931815865</c:v>
                </c:pt>
                <c:pt idx="81">
                  <c:v>626.72256070962055</c:v>
                </c:pt>
                <c:pt idx="82">
                  <c:v>628.20184800084269</c:v>
                </c:pt>
                <c:pt idx="83">
                  <c:v>629.67840785603062</c:v>
                </c:pt>
                <c:pt idx="84">
                  <c:v>631.15224690958723</c:v>
                </c:pt>
                <c:pt idx="85">
                  <c:v>632.62337176628762</c:v>
                </c:pt>
                <c:pt idx="86">
                  <c:v>634.09178900145275</c:v>
                </c:pt>
                <c:pt idx="87">
                  <c:v>635.55750516112187</c:v>
                </c:pt>
                <c:pt idx="88">
                  <c:v>637.02052676222354</c:v>
                </c:pt>
                <c:pt idx="89">
                  <c:v>638.48086029274509</c:v>
                </c:pt>
                <c:pt idx="90">
                  <c:v>639.93851221190175</c:v>
                </c:pt>
                <c:pt idx="91">
                  <c:v>641.39348895030344</c:v>
                </c:pt>
                <c:pt idx="92">
                  <c:v>642.84579691012107</c:v>
                </c:pt>
                <c:pt idx="93">
                  <c:v>644.29544246525131</c:v>
                </c:pt>
                <c:pt idx="94">
                  <c:v>645.74243196148029</c:v>
                </c:pt>
                <c:pt idx="95">
                  <c:v>647.18677171664615</c:v>
                </c:pt>
                <c:pt idx="96">
                  <c:v>648.62846802080003</c:v>
                </c:pt>
                <c:pt idx="97">
                  <c:v>650.06752713636638</c:v>
                </c:pt>
                <c:pt idx="98">
                  <c:v>651.50395529830178</c:v>
                </c:pt>
                <c:pt idx="99">
                  <c:v>652.93775871425282</c:v>
                </c:pt>
                <c:pt idx="100">
                  <c:v>654.36894356471271</c:v>
                </c:pt>
                <c:pt idx="101">
                  <c:v>668.53724756031511</c:v>
                </c:pt>
                <c:pt idx="102">
                  <c:v>682.44764522954108</c:v>
                </c:pt>
                <c:pt idx="103">
                  <c:v>696.10606273374901</c:v>
                </c:pt>
                <c:pt idx="104">
                  <c:v>709.51817424793353</c:v>
                </c:pt>
                <c:pt idx="105">
                  <c:v>722.68941581708089</c:v>
                </c:pt>
                <c:pt idx="106">
                  <c:v>735.62499825876591</c:v>
                </c:pt>
                <c:pt idx="107">
                  <c:v>748.32991918993878</c:v>
                </c:pt>
                <c:pt idx="108">
                  <c:v>760.80897424848547</c:v>
                </c:pt>
                <c:pt idx="109">
                  <c:v>773.06676757357036</c:v>
                </c:pt>
                <c:pt idx="110">
                  <c:v>785.10772160288457</c:v>
                </c:pt>
                <c:pt idx="111">
                  <c:v>796.9360862396544</c:v>
                </c:pt>
                <c:pt idx="112">
                  <c:v>808.55594743753056</c:v>
                </c:pt>
                <c:pt idx="113">
                  <c:v>819.97123524722963</c:v>
                </c:pt>
                <c:pt idx="114">
                  <c:v>831.18573136497071</c:v>
                </c:pt>
                <c:pt idx="115">
                  <c:v>842.20307621930317</c:v>
                </c:pt>
                <c:pt idx="116">
                  <c:v>853.02677562980705</c:v>
                </c:pt>
                <c:pt idx="117">
                  <c:v>863.66020706833581</c:v>
                </c:pt>
                <c:pt idx="118">
                  <c:v>874.10662555092574</c:v>
                </c:pt>
                <c:pt idx="119">
                  <c:v>884.3691691861892</c:v>
                </c:pt>
                <c:pt idx="120">
                  <c:v>894.45086440391822</c:v>
                </c:pt>
                <c:pt idx="121">
                  <c:v>904.35463088572419</c:v>
                </c:pt>
                <c:pt idx="122">
                  <c:v>914.08328621781106</c:v>
                </c:pt>
                <c:pt idx="123">
                  <c:v>923.63955028440796</c:v>
                </c:pt>
                <c:pt idx="124">
                  <c:v>933.02604941895333</c:v>
                </c:pt>
                <c:pt idx="125">
                  <c:v>942.24532032881439</c:v>
                </c:pt>
                <c:pt idx="126">
                  <c:v>951.29981380813206</c:v>
                </c:pt>
                <c:pt idx="127">
                  <c:v>960.19189825228921</c:v>
                </c:pt>
                <c:pt idx="128">
                  <c:v>968.92386298650206</c:v>
                </c:pt>
                <c:pt idx="129">
                  <c:v>977.4979214201162</c:v>
                </c:pt>
                <c:pt idx="130">
                  <c:v>985.91621403735337</c:v>
                </c:pt>
                <c:pt idx="131">
                  <c:v>994.18081123448064</c:v>
                </c:pt>
                <c:pt idx="132">
                  <c:v>1002.2937160126693</c:v>
                </c:pt>
                <c:pt idx="133">
                  <c:v>1010.2568665351575</c:v>
                </c:pt>
                <c:pt idx="134">
                  <c:v>1018.072138556734</c:v>
                </c:pt>
                <c:pt idx="135">
                  <c:v>1025.741347733006</c:v>
                </c:pt>
                <c:pt idx="136">
                  <c:v>1033.2662518164093</c:v>
                </c:pt>
                <c:pt idx="137">
                  <c:v>1040.6485527454454</c:v>
                </c:pt>
                <c:pt idx="138">
                  <c:v>1047.8898986332019</c:v>
                </c:pt>
                <c:pt idx="139">
                  <c:v>1054.9918856608094</c:v>
                </c:pt>
                <c:pt idx="140">
                  <c:v>1061.956059881117</c:v>
                </c:pt>
                <c:pt idx="141">
                  <c:v>1068.7839189375302</c:v>
                </c:pt>
                <c:pt idx="142">
                  <c:v>1075.476913702636</c:v>
                </c:pt>
                <c:pt idx="143">
                  <c:v>1082.0364498409431</c:v>
                </c:pt>
                <c:pt idx="144">
                  <c:v>1088.4638892998</c:v>
                </c:pt>
                <c:pt idx="145">
                  <c:v>1094.7605517322952</c:v>
                </c:pt>
                <c:pt idx="146">
                  <c:v>1100.9277158557118</c:v>
                </c:pt>
                <c:pt idx="147">
                  <c:v>1106.9666207488926</c:v>
                </c:pt>
                <c:pt idx="148">
                  <c:v>1112.8784670916677</c:v>
                </c:pt>
                <c:pt idx="149">
                  <c:v>1118.6644183493099</c:v>
                </c:pt>
                <c:pt idx="150">
                  <c:v>1124.3256019048108</c:v>
                </c:pt>
                <c:pt idx="151">
                  <c:v>1129.8631101416061</c:v>
                </c:pt>
                <c:pt idx="152">
                  <c:v>1135.2780014792295</c:v>
                </c:pt>
                <c:pt idx="153">
                  <c:v>1140.5713013642367</c:v>
                </c:pt>
                <c:pt idx="154">
                  <c:v>1145.7440032186075</c:v>
                </c:pt>
                <c:pt idx="155">
                  <c:v>1150.7970693477203</c:v>
                </c:pt>
                <c:pt idx="156">
                  <c:v>1155.7314318098743</c:v>
                </c:pt>
                <c:pt idx="157">
                  <c:v>1160.5479932492408</c:v>
                </c:pt>
                <c:pt idx="158">
                  <c:v>1165.2476276940235</c:v>
                </c:pt>
                <c:pt idx="159">
                  <c:v>1169.8311813215228</c:v>
                </c:pt>
                <c:pt idx="160">
                  <c:v>1174.2994731917217</c:v>
                </c:pt>
                <c:pt idx="161">
                  <c:v>1178.6532959509359</c:v>
                </c:pt>
                <c:pt idx="162">
                  <c:v>1182.8934165070036</c:v>
                </c:pt>
                <c:pt idx="163">
                  <c:v>1187.0205766774386</c:v>
                </c:pt>
                <c:pt idx="164">
                  <c:v>1191.035493811909</c:v>
                </c:pt>
                <c:pt idx="165">
                  <c:v>1194.9388613903664</c:v>
                </c:pt>
                <c:pt idx="166">
                  <c:v>1198.73134959811</c:v>
                </c:pt>
                <c:pt idx="167">
                  <c:v>1202.4136058790361</c:v>
                </c:pt>
                <c:pt idx="168">
                  <c:v>1205.986255468307</c:v>
                </c:pt>
                <c:pt idx="169">
                  <c:v>1209.4499019056502</c:v>
                </c:pt>
                <c:pt idx="170">
                  <c:v>1212.8051275304988</c:v>
                </c:pt>
                <c:pt idx="171">
                  <c:v>1216.0524939601803</c:v>
                </c:pt>
                <c:pt idx="172">
                  <c:v>1219.1925425523768</c:v>
                </c:pt>
                <c:pt idx="173">
                  <c:v>1222.225794853101</c:v>
                </c:pt>
                <c:pt idx="174">
                  <c:v>1225.1527530314638</c:v>
                </c:pt>
                <c:pt idx="175">
                  <c:v>1227.9739003025632</c:v>
                </c:pt>
                <c:pt idx="176">
                  <c:v>1230.6897013398766</c:v>
                </c:pt>
                <c:pt idx="177">
                  <c:v>1233.3006026786238</c:v>
                </c:pt>
                <c:pt idx="178">
                  <c:v>1235.8070331116551</c:v>
                </c:pt>
                <c:pt idx="179">
                  <c:v>1238.2094040795375</c:v>
                </c:pt>
                <c:pt idx="180">
                  <c:v>1240.508110056642</c:v>
                </c:pt>
                <c:pt idx="181">
                  <c:v>1242.7035289351879</c:v>
                </c:pt>
                <c:pt idx="182">
                  <c:v>1244.796022409384</c:v>
                </c:pt>
                <c:pt idx="183">
                  <c:v>1246.7859363619984</c:v>
                </c:pt>
                <c:pt idx="184">
                  <c:v>1248.6736012559195</c:v>
                </c:pt>
                <c:pt idx="185">
                  <c:v>1250.4593325335093</c:v>
                </c:pt>
                <c:pt idx="186">
                  <c:v>1252.1434310268155</c:v>
                </c:pt>
                <c:pt idx="187">
                  <c:v>1253.7261833819759</c:v>
                </c:pt>
                <c:pt idx="188">
                  <c:v>1255.2078625014224</c:v>
                </c:pt>
                <c:pt idx="189">
                  <c:v>1256.5887280077513</c:v>
                </c:pt>
                <c:pt idx="190">
                  <c:v>1257.8690267333488</c:v>
                </c:pt>
                <c:pt idx="191">
                  <c:v>1259.0489932400233</c:v>
                </c:pt>
                <c:pt idx="192">
                  <c:v>1260.1288503729768</c:v>
                </c:pt>
                <c:pt idx="193">
                  <c:v>1261.108809853383</c:v>
                </c:pt>
                <c:pt idx="194">
                  <c:v>1261.9890729136159</c:v>
                </c:pt>
                <c:pt idx="195">
                  <c:v>1262.7698309787249</c:v>
                </c:pt>
                <c:pt idx="196">
                  <c:v>1263.4512663970443</c:v>
                </c:pt>
                <c:pt idx="197">
                  <c:v>1264.0335532218282</c:v>
                </c:pt>
                <c:pt idx="198">
                  <c:v>1264.5168580444956</c:v>
                </c:pt>
                <c:pt idx="199">
                  <c:v>1264.9013408784656</c:v>
                </c:pt>
                <c:pt idx="200">
                  <c:v>1265.187156090713</c:v>
                </c:pt>
                <c:pt idx="201">
                  <c:v>1265.3744533761555</c:v>
                </c:pt>
                <c:pt idx="202">
                  <c:v>1265.4633787679209</c:v>
                </c:pt>
                <c:pt idx="203">
                  <c:v>1265.4540756745942</c:v>
                </c:pt>
                <c:pt idx="204">
                  <c:v>1265.3466859338698</c:v>
                </c:pt>
                <c:pt idx="205">
                  <c:v>1265.1413508707933</c:v>
                </c:pt>
                <c:pt idx="206">
                  <c:v>1264.8382123480978</c:v>
                </c:pt>
                <c:pt idx="207">
                  <c:v>1264.4374137960986</c:v>
                </c:pt>
                <c:pt idx="208">
                  <c:v>1263.9391012101958</c:v>
                </c:pt>
                <c:pt idx="209">
                  <c:v>1263.3434241052155</c:v>
                </c:pt>
                <c:pt idx="210">
                  <c:v>1262.6505364174402</c:v>
                </c:pt>
                <c:pt idx="211">
                  <c:v>1261.8605973471206</c:v>
                </c:pt>
                <c:pt idx="212">
                  <c:v>1260.9737721363274</c:v>
                </c:pt>
                <c:pt idx="213">
                  <c:v>1259.9902327790496</c:v>
                </c:pt>
                <c:pt idx="214">
                  <c:v>1258.9101586623369</c:v>
                </c:pt>
                <c:pt idx="215">
                  <c:v>1257.733737138934</c:v>
                </c:pt>
                <c:pt idx="216">
                  <c:v>1256.4611640332055</c:v>
                </c:pt>
                <c:pt idx="217">
                  <c:v>1255.0926440831806</c:v>
                </c:pt>
                <c:pt idx="218">
                  <c:v>1253.6283913222851</c:v>
                </c:pt>
                <c:pt idx="219">
                  <c:v>1252.0686294047846</c:v>
                </c:pt>
                <c:pt idx="220">
                  <c:v>1250.4135918792031</c:v>
                </c:pt>
                <c:pt idx="221">
                  <c:v>1248.6635224140252</c:v>
                </c:pt>
                <c:pt idx="222">
                  <c:v>1246.818674979909</c:v>
                </c:pt>
                <c:pt idx="223">
                  <c:v>1244.8793139924508</c:v>
                </c:pt>
                <c:pt idx="224">
                  <c:v>1242.845714419296</c:v>
                </c:pt>
                <c:pt idx="225">
                  <c:v>1240.7181618551069</c:v>
                </c:pt>
                <c:pt idx="226">
                  <c:v>1238.4969525675995</c:v>
                </c:pt>
                <c:pt idx="227">
                  <c:v>1236.1823935175589</c:v>
                </c:pt>
                <c:pt idx="228">
                  <c:v>1233.7748023554582</c:v>
                </c:pt>
                <c:pt idx="229">
                  <c:v>1231.2745073970257</c:v>
                </c:pt>
                <c:pt idx="230">
                  <c:v>1228.6818475798614</c:v>
                </c:pt>
                <c:pt idx="231">
                  <c:v>1225.9971724029654</c:v>
                </c:pt>
                <c:pt idx="232">
                  <c:v>1223.2208418508415</c:v>
                </c:pt>
                <c:pt idx="233">
                  <c:v>1220.3532263036502</c:v>
                </c:pt>
                <c:pt idx="234">
                  <c:v>1217.3947064347235</c:v>
                </c:pt>
                <c:pt idx="235">
                  <c:v>1214.3456730966102</c:v>
                </c:pt>
                <c:pt idx="236">
                  <c:v>1211.2065271966944</c:v>
                </c:pt>
                <c:pt idx="237">
                  <c:v>1207.9776795633188</c:v>
                </c:pt>
                <c:pt idx="238">
                  <c:v>1204.659550803249</c:v>
                </c:pt>
                <c:pt idx="239">
                  <c:v>1201.252571151231</c:v>
                </c:pt>
                <c:pt idx="240">
                  <c:v>1197.7571803123217</c:v>
                </c:pt>
                <c:pt idx="241">
                  <c:v>1194.1738272976086</c:v>
                </c:pt>
                <c:pt idx="242">
                  <c:v>1190.50297025388</c:v>
                </c:pt>
                <c:pt idx="243">
                  <c:v>1186.7450762877597</c:v>
                </c:pt>
                <c:pt idx="244">
                  <c:v>1182.9006212847778</c:v>
                </c:pt>
                <c:pt idx="245">
                  <c:v>1178.9700897238133</c:v>
                </c:pt>
                <c:pt idx="246">
                  <c:v>1174.9539744873139</c:v>
                </c:pt>
                <c:pt idx="247">
                  <c:v>1170.8527766676671</c:v>
                </c:pt>
                <c:pt idx="248">
                  <c:v>1166.667005370078</c:v>
                </c:pt>
                <c:pt idx="249">
                  <c:v>1162.3971775122814</c:v>
                </c:pt>
                <c:pt idx="250">
                  <c:v>1158.0438176214013</c:v>
                </c:pt>
                <c:pt idx="251">
                  <c:v>1153.6074576282535</c:v>
                </c:pt>
                <c:pt idx="252">
                  <c:v>1149.0886366593697</c:v>
                </c:pt>
                <c:pt idx="253">
                  <c:v>1144.4879008270116</c:v>
                </c:pt>
                <c:pt idx="254">
                  <c:v>1139.8058030174268</c:v>
                </c:pt>
                <c:pt idx="255">
                  <c:v>1135.042902677593</c:v>
                </c:pt>
                <c:pt idx="256">
                  <c:v>1130.1997656006811</c:v>
                </c:pt>
                <c:pt idx="257">
                  <c:v>1125.2769637104636</c:v>
                </c:pt>
                <c:pt idx="258">
                  <c:v>1120.2750748448823</c:v>
                </c:pt>
                <c:pt idx="259">
                  <c:v>1115.1946825389846</c:v>
                </c:pt>
                <c:pt idx="260">
                  <c:v>1110.036375807427</c:v>
                </c:pt>
                <c:pt idx="261">
                  <c:v>1104.8007489267416</c:v>
                </c:pt>
                <c:pt idx="262">
                  <c:v>1099.4884012175487</c:v>
                </c:pt>
                <c:pt idx="263">
                  <c:v>1094.0999368268999</c:v>
                </c:pt>
                <c:pt idx="264">
                  <c:v>1088.6359645109235</c:v>
                </c:pt>
                <c:pt idx="265">
                  <c:v>1083.0970974179406</c:v>
                </c:pt>
                <c:pt idx="266">
                  <c:v>1077.4839528722159</c:v>
                </c:pt>
                <c:pt idx="267">
                  <c:v>1071.7971521584996</c:v>
                </c:pt>
                <c:pt idx="268">
                  <c:v>1066.0373203075126</c:v>
                </c:pt>
                <c:pt idx="269">
                  <c:v>1060.205085882521</c:v>
                </c:pt>
                <c:pt idx="270">
                  <c:v>1054.3010807671417</c:v>
                </c:pt>
                <c:pt idx="271">
                  <c:v>1048.3259399545159</c:v>
                </c:pt>
                <c:pt idx="272">
                  <c:v>1042.2803013379798</c:v>
                </c:pt>
                <c:pt idx="273">
                  <c:v>1036.164805503362</c:v>
                </c:pt>
                <c:pt idx="274">
                  <c:v>1029.9800955230246</c:v>
                </c:pt>
                <c:pt idx="275">
                  <c:v>1023.7268167517692</c:v>
                </c:pt>
                <c:pt idx="276">
                  <c:v>1017.4056166247154</c:v>
                </c:pt>
                <c:pt idx="277">
                  <c:v>1011.0171444572616</c:v>
                </c:pt>
                <c:pt idx="278">
                  <c:v>1004.5620512472284</c:v>
                </c:pt>
                <c:pt idx="279">
                  <c:v>998.04098947928344</c:v>
                </c:pt>
                <c:pt idx="280">
                  <c:v>991.45461293173912</c:v>
                </c:pt>
                <c:pt idx="281">
                  <c:v>984.80357648581287</c:v>
                </c:pt>
                <c:pt idx="282">
                  <c:v>978.08853593743277</c:v>
                </c:pt>
                <c:pt idx="283">
                  <c:v>971.31014781166834</c:v>
                </c:pt>
                <c:pt idx="284">
                  <c:v>964.46906917986018</c:v>
                </c:pt>
                <c:pt idx="285">
                  <c:v>957.56595747952053</c:v>
                </c:pt>
                <c:pt idx="286">
                  <c:v>950.60147033706892</c:v>
                </c:pt>
                <c:pt idx="287">
                  <c:v>943.5762653934662</c:v>
                </c:pt>
                <c:pt idx="288">
                  <c:v>936.49100013280304</c:v>
                </c:pt>
                <c:pt idx="289">
                  <c:v>929.34633171389748</c:v>
                </c:pt>
                <c:pt idx="290">
                  <c:v>922.14291680494989</c:v>
                </c:pt>
                <c:pt idx="291">
                  <c:v>914.88141142130098</c:v>
                </c:pt>
                <c:pt idx="292">
                  <c:v>907.56247076633349</c:v>
                </c:pt>
                <c:pt idx="293">
                  <c:v>900.18674907555533</c:v>
                </c:pt>
                <c:pt idx="294">
                  <c:v>892.7548994638978</c:v>
                </c:pt>
                <c:pt idx="295">
                  <c:v>885.2675737762579</c:v>
                </c:pt>
                <c:pt idx="296">
                  <c:v>877.72542244131159</c:v>
                </c:pt>
                <c:pt idx="297">
                  <c:v>870.12909432861954</c:v>
                </c:pt>
                <c:pt idx="298">
                  <c:v>862.47923660904553</c:v>
                </c:pt>
                <c:pt idx="299">
                  <c:v>854.77649461850183</c:v>
                </c:pt>
                <c:pt idx="300">
                  <c:v>847.02151172503432</c:v>
                </c:pt>
                <c:pt idx="301">
                  <c:v>839.2149291992564</c:v>
                </c:pt>
                <c:pt idx="302">
                  <c:v>831.35738608813733</c:v>
                </c:pt>
                <c:pt idx="303">
                  <c:v>823.44951909214763</c:v>
                </c:pt>
                <c:pt idx="304">
                  <c:v>815.49196244576126</c:v>
                </c:pt>
                <c:pt idx="305">
                  <c:v>807.48534780131172</c:v>
                </c:pt>
                <c:pt idx="306">
                  <c:v>799.43030411619577</c:v>
                </c:pt>
                <c:pt idx="307">
                  <c:v>791.3274575434167</c:v>
                </c:pt>
                <c:pt idx="308">
                  <c:v>783.17743132545502</c:v>
                </c:pt>
                <c:pt idx="309">
                  <c:v>774.98084569145351</c:v>
                </c:pt>
                <c:pt idx="310">
                  <c:v>766.73831775770077</c:v>
                </c:pt>
                <c:pt idx="311">
                  <c:v>758.45046143139371</c:v>
                </c:pt>
                <c:pt idx="312">
                  <c:v>750.1178873176591</c:v>
                </c:pt>
                <c:pt idx="313">
                  <c:v>741.74120262981137</c:v>
                </c:pt>
                <c:pt idx="314">
                  <c:v>733.32101110282122</c:v>
                </c:pt>
                <c:pt idx="315">
                  <c:v>724.85791290996883</c:v>
                </c:pt>
                <c:pt idx="316">
                  <c:v>716.35250458265216</c:v>
                </c:pt>
                <c:pt idx="317">
                  <c:v>707.80537893332144</c:v>
                </c:pt>
                <c:pt idx="318">
                  <c:v>699.21712498150555</c:v>
                </c:pt>
                <c:pt idx="319">
                  <c:v>690.58832788289874</c:v>
                </c:pt>
                <c:pt idx="320">
                  <c:v>681.91956886147079</c:v>
                </c:pt>
                <c:pt idx="321">
                  <c:v>673.21142514456528</c:v>
                </c:pt>
                <c:pt idx="322">
                  <c:v>664.46446990094717</c:v>
                </c:pt>
                <c:pt idx="323">
                  <c:v>655.67927218176089</c:v>
                </c:pt>
                <c:pt idx="324">
                  <c:v>646.85639686435854</c:v>
                </c:pt>
                <c:pt idx="325">
                  <c:v>637.99640459895681</c:v>
                </c:pt>
                <c:pt idx="326">
                  <c:v>629.09985175808015</c:v>
                </c:pt>
                <c:pt idx="327">
                  <c:v>620.16729038874689</c:v>
                </c:pt>
                <c:pt idx="328">
                  <c:v>611.19926816735438</c:v>
                </c:pt>
                <c:pt idx="329">
                  <c:v>602.19632835721745</c:v>
                </c:pt>
                <c:pt idx="330">
                  <c:v>593.15900976871535</c:v>
                </c:pt>
                <c:pt idx="331">
                  <c:v>584.08784672200079</c:v>
                </c:pt>
                <c:pt idx="332">
                  <c:v>574.98336901222376</c:v>
                </c:pt>
                <c:pt idx="333">
                  <c:v>565.84610187722308</c:v>
                </c:pt>
                <c:pt idx="334">
                  <c:v>556.67656596763811</c:v>
                </c:pt>
                <c:pt idx="335">
                  <c:v>547.47527731939215</c:v>
                </c:pt>
                <c:pt idx="336">
                  <c:v>538.24274732849926</c:v>
                </c:pt>
                <c:pt idx="337">
                  <c:v>528.97948272814608</c:v>
                </c:pt>
                <c:pt idx="338">
                  <c:v>519.68598556799907</c:v>
                </c:pt>
                <c:pt idx="339">
                  <c:v>510.36275319568915</c:v>
                </c:pt>
                <c:pt idx="340">
                  <c:v>501.01027824042353</c:v>
                </c:pt>
                <c:pt idx="341">
                  <c:v>491.6290485986766</c:v>
                </c:pt>
                <c:pt idx="342">
                  <c:v>482.21954742191019</c:v>
                </c:pt>
                <c:pt idx="343">
                  <c:v>472.78225310627437</c:v>
                </c:pt>
                <c:pt idx="344">
                  <c:v>463.31763928423987</c:v>
                </c:pt>
                <c:pt idx="345">
                  <c:v>453.82617481811303</c:v>
                </c:pt>
                <c:pt idx="346">
                  <c:v>444.30832379538526</c:v>
                </c:pt>
                <c:pt idx="347">
                  <c:v>434.76454552586796</c:v>
                </c:pt>
                <c:pt idx="348">
                  <c:v>425.19529454056544</c:v>
                </c:pt>
                <c:pt idx="349">
                  <c:v>415.60102059223755</c:v>
                </c:pt>
                <c:pt idx="350">
                  <c:v>405.98216865760492</c:v>
                </c:pt>
                <c:pt idx="351">
                  <c:v>396.33917894114938</c:v>
                </c:pt>
                <c:pt idx="352">
                  <c:v>386.67248688046323</c:v>
                </c:pt>
                <c:pt idx="353">
                  <c:v>376.98252315310083</c:v>
                </c:pt>
                <c:pt idx="354">
                  <c:v>367.26971368488677</c:v>
                </c:pt>
                <c:pt idx="355">
                  <c:v>357.53447965963528</c:v>
                </c:pt>
                <c:pt idx="356">
                  <c:v>347.77723753023628</c:v>
                </c:pt>
                <c:pt idx="357">
                  <c:v>337.99839903106323</c:v>
                </c:pt>
                <c:pt idx="358">
                  <c:v>328.1983711916597</c:v>
                </c:pt>
                <c:pt idx="359">
                  <c:v>318.37755635166081</c:v>
                </c:pt>
                <c:pt idx="360">
                  <c:v>308.53635217690749</c:v>
                </c:pt>
                <c:pt idx="361">
                  <c:v>298.67515167671098</c:v>
                </c:pt>
                <c:pt idx="362">
                  <c:v>288.79434322222687</c:v>
                </c:pt>
                <c:pt idx="363">
                  <c:v>278.89431056589717</c:v>
                </c:pt>
                <c:pt idx="364">
                  <c:v>268.97543286192075</c:v>
                </c:pt>
                <c:pt idx="365">
                  <c:v>259.03808468771251</c:v>
                </c:pt>
                <c:pt idx="366">
                  <c:v>249.0826360663124</c:v>
                </c:pt>
                <c:pt idx="367">
                  <c:v>239.10945248970629</c:v>
                </c:pt>
                <c:pt idx="368">
                  <c:v>229.11889494302099</c:v>
                </c:pt>
                <c:pt idx="369">
                  <c:v>219.11131992955686</c:v>
                </c:pt>
                <c:pt idx="370">
                  <c:v>209.08707949662161</c:v>
                </c:pt>
                <c:pt idx="371">
                  <c:v>199.04652126213011</c:v>
                </c:pt>
                <c:pt idx="372">
                  <c:v>188.9899884419354</c:v>
                </c:pt>
                <c:pt idx="373">
                  <c:v>178.91781987785677</c:v>
                </c:pt>
                <c:pt idx="374">
                  <c:v>168.83035006637186</c:v>
                </c:pt>
                <c:pt idx="375">
                  <c:v>158.72790918793982</c:v>
                </c:pt>
                <c:pt idx="376">
                  <c:v>148.61082313692376</c:v>
                </c:pt>
                <c:pt idx="377">
                  <c:v>138.47941355208138</c:v>
                </c:pt>
                <c:pt idx="378">
                  <c:v>128.33399784759305</c:v>
                </c:pt>
                <c:pt idx="379">
                  <c:v>118.17488924459772</c:v>
                </c:pt>
                <c:pt idx="380">
                  <c:v>108.00239680320728</c:v>
                </c:pt>
                <c:pt idx="381">
                  <c:v>97.816825454971223</c:v>
                </c:pt>
                <c:pt idx="382">
                  <c:v>87.618476035763706</c:v>
                </c:pt>
                <c:pt idx="383">
                  <c:v>77.407645319065949</c:v>
                </c:pt>
                <c:pt idx="384">
                  <c:v>67.184626049617634</c:v>
                </c:pt>
                <c:pt idx="385">
                  <c:v>56.949706977411587</c:v>
                </c:pt>
                <c:pt idx="386">
                  <c:v>46.703172892006727</c:v>
                </c:pt>
                <c:pt idx="387">
                  <c:v>36.445304657134891</c:v>
                </c:pt>
                <c:pt idx="388">
                  <c:v>26.17637924557782</c:v>
                </c:pt>
                <c:pt idx="389">
                  <c:v>15.896669774291256</c:v>
                </c:pt>
                <c:pt idx="390">
                  <c:v>5.6064455397537234</c:v>
                </c:pt>
                <c:pt idx="391">
                  <c:v>-4.6940279464818033</c:v>
                </c:pt>
                <c:pt idx="392">
                  <c:v>-4.7043334836156578</c:v>
                </c:pt>
                <c:pt idx="393">
                  <c:v>-4.714639030606925</c:v>
                </c:pt>
                <c:pt idx="394">
                  <c:v>-4.72494458745535</c:v>
                </c:pt>
                <c:pt idx="395">
                  <c:v>-4.735250154160676</c:v>
                </c:pt>
                <c:pt idx="396">
                  <c:v>-4.7455557307226472</c:v>
                </c:pt>
                <c:pt idx="397">
                  <c:v>-4.7558613171410089</c:v>
                </c:pt>
                <c:pt idx="398">
                  <c:v>-4.7661669134155042</c:v>
                </c:pt>
                <c:pt idx="399">
                  <c:v>-4.7764725195458775</c:v>
                </c:pt>
                <c:pt idx="400">
                  <c:v>-4.7867781355318728</c:v>
                </c:pt>
                <c:pt idx="401">
                  <c:v>-4.7970837613732344</c:v>
                </c:pt>
                <c:pt idx="402">
                  <c:v>-4.8073893970697066</c:v>
                </c:pt>
                <c:pt idx="403">
                  <c:v>-4.8176950426210334</c:v>
                </c:pt>
                <c:pt idx="404">
                  <c:v>-4.8280006980269601</c:v>
                </c:pt>
                <c:pt idx="405">
                  <c:v>-4.8383063632872298</c:v>
                </c:pt>
                <c:pt idx="406">
                  <c:v>-4.8486120384015869</c:v>
                </c:pt>
                <c:pt idx="407">
                  <c:v>-4.8589177233697756</c:v>
                </c:pt>
                <c:pt idx="408">
                  <c:v>-4.8692234181915399</c:v>
                </c:pt>
                <c:pt idx="409">
                  <c:v>-4.8795291228666242</c:v>
                </c:pt>
                <c:pt idx="410">
                  <c:v>-4.8898348373947726</c:v>
                </c:pt>
                <c:pt idx="411">
                  <c:v>-4.9001405617757294</c:v>
                </c:pt>
                <c:pt idx="412">
                  <c:v>-4.9104462960092388</c:v>
                </c:pt>
                <c:pt idx="413">
                  <c:v>-4.9207520400950449</c:v>
                </c:pt>
                <c:pt idx="414">
                  <c:v>-4.9310577940328919</c:v>
                </c:pt>
                <c:pt idx="415">
                  <c:v>-4.941363557822525</c:v>
                </c:pt>
                <c:pt idx="416">
                  <c:v>-4.9516693314636875</c:v>
                </c:pt>
                <c:pt idx="417">
                  <c:v>-4.9619751149561235</c:v>
                </c:pt>
                <c:pt idx="418">
                  <c:v>-4.9722809082995774</c:v>
                </c:pt>
                <c:pt idx="419">
                  <c:v>-4.9825867114937941</c:v>
                </c:pt>
                <c:pt idx="420">
                  <c:v>-4.992892524538517</c:v>
                </c:pt>
                <c:pt idx="421">
                  <c:v>-5.0031983474334911</c:v>
                </c:pt>
                <c:pt idx="422">
                  <c:v>-5.0135041801784599</c:v>
                </c:pt>
                <c:pt idx="423">
                  <c:v>-5.0238100227731683</c:v>
                </c:pt>
                <c:pt idx="424">
                  <c:v>-5.0341158752173598</c:v>
                </c:pt>
                <c:pt idx="425">
                  <c:v>-5.0444217375107794</c:v>
                </c:pt>
                <c:pt idx="426">
                  <c:v>-5.0547276096531712</c:v>
                </c:pt>
                <c:pt idx="427">
                  <c:v>-5.0650334916442796</c:v>
                </c:pt>
                <c:pt idx="428">
                  <c:v>-5.0753393834838487</c:v>
                </c:pt>
                <c:pt idx="429">
                  <c:v>-5.0856452851716227</c:v>
                </c:pt>
                <c:pt idx="430">
                  <c:v>-5.0959511967073459</c:v>
                </c:pt>
                <c:pt idx="431">
                  <c:v>-5.1062571180907623</c:v>
                </c:pt>
                <c:pt idx="432">
                  <c:v>-5.1165630493216163</c:v>
                </c:pt>
                <c:pt idx="433">
                  <c:v>-5.1268689903996529</c:v>
                </c:pt>
                <c:pt idx="434">
                  <c:v>-5.1371749413246164</c:v>
                </c:pt>
                <c:pt idx="435">
                  <c:v>-5.14748090209625</c:v>
                </c:pt>
                <c:pt idx="436">
                  <c:v>-5.1577868727142988</c:v>
                </c:pt>
                <c:pt idx="437">
                  <c:v>-5.1680928531785071</c:v>
                </c:pt>
                <c:pt idx="438">
                  <c:v>-5.178398843488619</c:v>
                </c:pt>
                <c:pt idx="439">
                  <c:v>-5.1887048436443788</c:v>
                </c:pt>
                <c:pt idx="440">
                  <c:v>-5.1990108536455306</c:v>
                </c:pt>
                <c:pt idx="441">
                  <c:v>-5.2093168734918196</c:v>
                </c:pt>
                <c:pt idx="442">
                  <c:v>-5.219622903182989</c:v>
                </c:pt>
                <c:pt idx="443">
                  <c:v>-5.2299289427187841</c:v>
                </c:pt>
                <c:pt idx="444">
                  <c:v>-5.2402349920989488</c:v>
                </c:pt>
                <c:pt idx="445">
                  <c:v>-5.2505410513232276</c:v>
                </c:pt>
                <c:pt idx="446">
                  <c:v>-5.2608471203913645</c:v>
                </c:pt>
                <c:pt idx="447">
                  <c:v>-5.2711531993031047</c:v>
                </c:pt>
                <c:pt idx="448">
                  <c:v>-5.2814592880581914</c:v>
                </c:pt>
                <c:pt idx="449">
                  <c:v>-5.2917653866563699</c:v>
                </c:pt>
                <c:pt idx="450">
                  <c:v>-5.3020714950973842</c:v>
                </c:pt>
                <c:pt idx="451">
                  <c:v>-5.3123776133809786</c:v>
                </c:pt>
                <c:pt idx="452">
                  <c:v>-5.3226837415068973</c:v>
                </c:pt>
                <c:pt idx="453">
                  <c:v>-5.3329898794748845</c:v>
                </c:pt>
                <c:pt idx="454">
                  <c:v>-5.3432960272846852</c:v>
                </c:pt>
                <c:pt idx="455">
                  <c:v>-5.3536021849360438</c:v>
                </c:pt>
                <c:pt idx="456">
                  <c:v>-5.3639083524287043</c:v>
                </c:pt>
                <c:pt idx="457">
                  <c:v>-5.3742145297624111</c:v>
                </c:pt>
                <c:pt idx="458">
                  <c:v>-5.3845207169369083</c:v>
                </c:pt>
                <c:pt idx="459">
                  <c:v>-5.3948269139519409</c:v>
                </c:pt>
                <c:pt idx="460">
                  <c:v>-5.4051331208072533</c:v>
                </c:pt>
                <c:pt idx="461">
                  <c:v>-5.4154393375025895</c:v>
                </c:pt>
                <c:pt idx="462">
                  <c:v>-5.4257455640376939</c:v>
                </c:pt>
                <c:pt idx="463">
                  <c:v>-5.4360518004123115</c:v>
                </c:pt>
                <c:pt idx="464">
                  <c:v>-5.4463580466261856</c:v>
                </c:pt>
                <c:pt idx="465">
                  <c:v>-5.4566643026790613</c:v>
                </c:pt>
                <c:pt idx="466">
                  <c:v>-5.4669705685706838</c:v>
                </c:pt>
                <c:pt idx="467">
                  <c:v>-5.4772768443007962</c:v>
                </c:pt>
                <c:pt idx="468">
                  <c:v>-5.4875831298691438</c:v>
                </c:pt>
                <c:pt idx="469">
                  <c:v>-5.4978894252754706</c:v>
                </c:pt>
                <c:pt idx="470">
                  <c:v>-5.508195730519521</c:v>
                </c:pt>
                <c:pt idx="471">
                  <c:v>-5.5185020456010392</c:v>
                </c:pt>
                <c:pt idx="472">
                  <c:v>-5.5288083705197701</c:v>
                </c:pt>
                <c:pt idx="473">
                  <c:v>-5.5391147052754581</c:v>
                </c:pt>
                <c:pt idx="474">
                  <c:v>-5.5494210498678482</c:v>
                </c:pt>
                <c:pt idx="475">
                  <c:v>-5.5597274042966838</c:v>
                </c:pt>
                <c:pt idx="476">
                  <c:v>-5.5700337685617098</c:v>
                </c:pt>
                <c:pt idx="477">
                  <c:v>-5.5803401426626706</c:v>
                </c:pt>
                <c:pt idx="478">
                  <c:v>-5.5906465265993104</c:v>
                </c:pt>
                <c:pt idx="479">
                  <c:v>-5.6009529203713742</c:v>
                </c:pt>
                <c:pt idx="480">
                  <c:v>-5.6112593239786062</c:v>
                </c:pt>
                <c:pt idx="481">
                  <c:v>-5.6215657374207515</c:v>
                </c:pt>
                <c:pt idx="482">
                  <c:v>-5.6318721606975535</c:v>
                </c:pt>
                <c:pt idx="483">
                  <c:v>-5.6421785938087572</c:v>
                </c:pt>
                <c:pt idx="484">
                  <c:v>-5.6524850367541069</c:v>
                </c:pt>
                <c:pt idx="485">
                  <c:v>-5.6627914895333475</c:v>
                </c:pt>
                <c:pt idx="486">
                  <c:v>-5.6730979521462235</c:v>
                </c:pt>
                <c:pt idx="487">
                  <c:v>-5.6834044245924789</c:v>
                </c:pt>
                <c:pt idx="488">
                  <c:v>-5.6937109068718579</c:v>
                </c:pt>
                <c:pt idx="489">
                  <c:v>-5.7040173989841056</c:v>
                </c:pt>
                <c:pt idx="490">
                  <c:v>-5.7143239009289672</c:v>
                </c:pt>
                <c:pt idx="491">
                  <c:v>-5.724630412706186</c:v>
                </c:pt>
                <c:pt idx="492">
                  <c:v>-5.734936934315507</c:v>
                </c:pt>
                <c:pt idx="493">
                  <c:v>-5.7452434657566744</c:v>
                </c:pt>
                <c:pt idx="494">
                  <c:v>-5.7555500070294334</c:v>
                </c:pt>
                <c:pt idx="495">
                  <c:v>-5.7658565581335282</c:v>
                </c:pt>
                <c:pt idx="496">
                  <c:v>-5.7761631190687028</c:v>
                </c:pt>
                <c:pt idx="497">
                  <c:v>-5.7864696898347026</c:v>
                </c:pt>
                <c:pt idx="498">
                  <c:v>-5.7967762704312715</c:v>
                </c:pt>
                <c:pt idx="499">
                  <c:v>-5.8070828608581539</c:v>
                </c:pt>
                <c:pt idx="500">
                  <c:v>-5.8173894611150949</c:v>
                </c:pt>
                <c:pt idx="501">
                  <c:v>-5.8276960712018386</c:v>
                </c:pt>
                <c:pt idx="502">
                  <c:v>-5.8380026911181302</c:v>
                </c:pt>
                <c:pt idx="503">
                  <c:v>-5.8483093208637138</c:v>
                </c:pt>
                <c:pt idx="504">
                  <c:v>-5.8586159604383337</c:v>
                </c:pt>
                <c:pt idx="505">
                  <c:v>-5.8689226098417349</c:v>
                </c:pt>
                <c:pt idx="506">
                  <c:v>-5.8792292690736616</c:v>
                </c:pt>
                <c:pt idx="507">
                  <c:v>-5.889535938133859</c:v>
                </c:pt>
                <c:pt idx="508">
                  <c:v>-5.8998426170220712</c:v>
                </c:pt>
                <c:pt idx="509">
                  <c:v>-5.9101493057380425</c:v>
                </c:pt>
                <c:pt idx="510">
                  <c:v>-5.920456004281518</c:v>
                </c:pt>
                <c:pt idx="511">
                  <c:v>-5.9307627126522418</c:v>
                </c:pt>
                <c:pt idx="512">
                  <c:v>-5.941069430849959</c:v>
                </c:pt>
                <c:pt idx="513">
                  <c:v>-5.9513761588744138</c:v>
                </c:pt>
                <c:pt idx="514">
                  <c:v>-5.9616828967253515</c:v>
                </c:pt>
                <c:pt idx="515">
                  <c:v>-5.971989644402516</c:v>
                </c:pt>
                <c:pt idx="516">
                  <c:v>-5.9822964019056517</c:v>
                </c:pt>
                <c:pt idx="517">
                  <c:v>-5.9926031692345036</c:v>
                </c:pt>
                <c:pt idx="518">
                  <c:v>-6.002909946388816</c:v>
                </c:pt>
                <c:pt idx="519">
                  <c:v>-6.013216733368334</c:v>
                </c:pt>
                <c:pt idx="520">
                  <c:v>-6.0235235301728016</c:v>
                </c:pt>
                <c:pt idx="521">
                  <c:v>-6.0338303368019641</c:v>
                </c:pt>
                <c:pt idx="522">
                  <c:v>-6.0441371532555657</c:v>
                </c:pt>
                <c:pt idx="523">
                  <c:v>-6.0544439795333513</c:v>
                </c:pt>
                <c:pt idx="524">
                  <c:v>-6.0647508156350654</c:v>
                </c:pt>
                <c:pt idx="525">
                  <c:v>-6.0750576615604528</c:v>
                </c:pt>
                <c:pt idx="526">
                  <c:v>-6.0853645173092579</c:v>
                </c:pt>
                <c:pt idx="527">
                  <c:v>-6.0956713828812257</c:v>
                </c:pt>
                <c:pt idx="528">
                  <c:v>-6.1059782582761004</c:v>
                </c:pt>
                <c:pt idx="529">
                  <c:v>-6.1162851434936263</c:v>
                </c:pt>
                <c:pt idx="530">
                  <c:v>-6.1265920385335484</c:v>
                </c:pt>
                <c:pt idx="531">
                  <c:v>-6.1368989433956118</c:v>
                </c:pt>
                <c:pt idx="532">
                  <c:v>-6.1472058580795608</c:v>
                </c:pt>
                <c:pt idx="533">
                  <c:v>-6.1575127825851403</c:v>
                </c:pt>
                <c:pt idx="534">
                  <c:v>-6.1678197169120947</c:v>
                </c:pt>
                <c:pt idx="535">
                  <c:v>-6.1781266610601691</c:v>
                </c:pt>
                <c:pt idx="536">
                  <c:v>-6.1884336150291075</c:v>
                </c:pt>
                <c:pt idx="537">
                  <c:v>-6.1987405788186543</c:v>
                </c:pt>
                <c:pt idx="538">
                  <c:v>-6.2090475524285553</c:v>
                </c:pt>
                <c:pt idx="539">
                  <c:v>-6.2193545358585549</c:v>
                </c:pt>
                <c:pt idx="540">
                  <c:v>-6.2296615291083972</c:v>
                </c:pt>
                <c:pt idx="541">
                  <c:v>-6.2399685321778273</c:v>
                </c:pt>
                <c:pt idx="542">
                  <c:v>-6.2502755450665894</c:v>
                </c:pt>
                <c:pt idx="543">
                  <c:v>-6.2605825677744287</c:v>
                </c:pt>
                <c:pt idx="544">
                  <c:v>-6.2708896003010901</c:v>
                </c:pt>
                <c:pt idx="545">
                  <c:v>-6.2811966426463179</c:v>
                </c:pt>
                <c:pt idx="546">
                  <c:v>-6.2915036948098573</c:v>
                </c:pt>
                <c:pt idx="547">
                  <c:v>-6.3018107567914523</c:v>
                </c:pt>
                <c:pt idx="548">
                  <c:v>-6.3121178285908481</c:v>
                </c:pt>
                <c:pt idx="549">
                  <c:v>-6.322424910207789</c:v>
                </c:pt>
                <c:pt idx="550">
                  <c:v>-6.3327320016420199</c:v>
                </c:pt>
                <c:pt idx="551">
                  <c:v>-6.343039102893286</c:v>
                </c:pt>
                <c:pt idx="552">
                  <c:v>-6.3533462139613315</c:v>
                </c:pt>
                <c:pt idx="553">
                  <c:v>-6.3636533348459015</c:v>
                </c:pt>
                <c:pt idx="554">
                  <c:v>-6.3739604655467401</c:v>
                </c:pt>
                <c:pt idx="555">
                  <c:v>-6.3842676060635926</c:v>
                </c:pt>
                <c:pt idx="556">
                  <c:v>-6.394574756396203</c:v>
                </c:pt>
                <c:pt idx="557">
                  <c:v>-6.4048819165443174</c:v>
                </c:pt>
                <c:pt idx="558">
                  <c:v>-6.4151890865076791</c:v>
                </c:pt>
                <c:pt idx="559">
                  <c:v>-6.425496266286034</c:v>
                </c:pt>
                <c:pt idx="560">
                  <c:v>-6.4358034558791264</c:v>
                </c:pt>
                <c:pt idx="561">
                  <c:v>-6.4461106552867014</c:v>
                </c:pt>
                <c:pt idx="562">
                  <c:v>-6.4564178645085031</c:v>
                </c:pt>
                <c:pt idx="563">
                  <c:v>-6.4667250835442767</c:v>
                </c:pt>
                <c:pt idx="564">
                  <c:v>-6.4770323123937672</c:v>
                </c:pt>
                <c:pt idx="565">
                  <c:v>-6.4873395510567189</c:v>
                </c:pt>
                <c:pt idx="566">
                  <c:v>-6.4976467995328768</c:v>
                </c:pt>
                <c:pt idx="567">
                  <c:v>-6.5079540578219852</c:v>
                </c:pt>
                <c:pt idx="568">
                  <c:v>-6.5182613259237892</c:v>
                </c:pt>
                <c:pt idx="569">
                  <c:v>-6.5285686038380337</c:v>
                </c:pt>
                <c:pt idx="570">
                  <c:v>-6.538875891564464</c:v>
                </c:pt>
                <c:pt idx="571">
                  <c:v>-6.5491831891028243</c:v>
                </c:pt>
                <c:pt idx="572">
                  <c:v>-6.5594904964528595</c:v>
                </c:pt>
                <c:pt idx="573">
                  <c:v>-6.569797813614314</c:v>
                </c:pt>
                <c:pt idx="574">
                  <c:v>-6.5801051405869337</c:v>
                </c:pt>
                <c:pt idx="575">
                  <c:v>-6.5904124773704629</c:v>
                </c:pt>
                <c:pt idx="576">
                  <c:v>-6.6007198239646456</c:v>
                </c:pt>
                <c:pt idx="577">
                  <c:v>-6.6110271803692271</c:v>
                </c:pt>
                <c:pt idx="578">
                  <c:v>-6.6213345465839524</c:v>
                </c:pt>
                <c:pt idx="579">
                  <c:v>-6.6316419226085666</c:v>
                </c:pt>
                <c:pt idx="580">
                  <c:v>-6.6419493084428147</c:v>
                </c:pt>
                <c:pt idx="581">
                  <c:v>-6.6522567040864411</c:v>
                </c:pt>
                <c:pt idx="582">
                  <c:v>-6.6625641095391908</c:v>
                </c:pt>
                <c:pt idx="583">
                  <c:v>-6.6728715248008079</c:v>
                </c:pt>
                <c:pt idx="584">
                  <c:v>-6.6831789498710377</c:v>
                </c:pt>
                <c:pt idx="585">
                  <c:v>-6.6934863847496251</c:v>
                </c:pt>
                <c:pt idx="586">
                  <c:v>-6.7037938294363153</c:v>
                </c:pt>
                <c:pt idx="587">
                  <c:v>-6.7141012839308534</c:v>
                </c:pt>
                <c:pt idx="588">
                  <c:v>-6.7244087482329835</c:v>
                </c:pt>
                <c:pt idx="589">
                  <c:v>-6.7347162223424508</c:v>
                </c:pt>
                <c:pt idx="590">
                  <c:v>-6.7450237062589995</c:v>
                </c:pt>
                <c:pt idx="591">
                  <c:v>-6.7553311999823755</c:v>
                </c:pt>
                <c:pt idx="592">
                  <c:v>-6.7656387035123231</c:v>
                </c:pt>
                <c:pt idx="593">
                  <c:v>-6.7759462168485873</c:v>
                </c:pt>
                <c:pt idx="594">
                  <c:v>-6.7862537399909133</c:v>
                </c:pt>
                <c:pt idx="595">
                  <c:v>-6.7965612729390452</c:v>
                </c:pt>
                <c:pt idx="596">
                  <c:v>-6.8068688156927282</c:v>
                </c:pt>
                <c:pt idx="597">
                  <c:v>-6.8171763682517081</c:v>
                </c:pt>
                <c:pt idx="598">
                  <c:v>-6.8274839306157284</c:v>
                </c:pt>
                <c:pt idx="599">
                  <c:v>-6.8377915027845351</c:v>
                </c:pt>
                <c:pt idx="600">
                  <c:v>-6.8480990847578722</c:v>
                </c:pt>
                <c:pt idx="601">
                  <c:v>-6.858406676535485</c:v>
                </c:pt>
                <c:pt idx="602">
                  <c:v>-6.8687142781171184</c:v>
                </c:pt>
                <c:pt idx="603">
                  <c:v>-6.8790218895025177</c:v>
                </c:pt>
                <c:pt idx="604">
                  <c:v>-6.8893295106914278</c:v>
                </c:pt>
                <c:pt idx="605">
                  <c:v>-6.8996371416835931</c:v>
                </c:pt>
                <c:pt idx="606">
                  <c:v>-6.9099447824787585</c:v>
                </c:pt>
                <c:pt idx="607">
                  <c:v>-6.9202524330766693</c:v>
                </c:pt>
                <c:pt idx="608">
                  <c:v>-6.9305600934770704</c:v>
                </c:pt>
                <c:pt idx="609">
                  <c:v>-6.9408677636797069</c:v>
                </c:pt>
                <c:pt idx="610">
                  <c:v>-6.9511754436843232</c:v>
                </c:pt>
                <c:pt idx="611">
                  <c:v>-6.9614831334906651</c:v>
                </c:pt>
                <c:pt idx="612">
                  <c:v>-6.9717908330984768</c:v>
                </c:pt>
                <c:pt idx="613">
                  <c:v>-6.9820985425075035</c:v>
                </c:pt>
                <c:pt idx="614">
                  <c:v>-6.9924062617174902</c:v>
                </c:pt>
                <c:pt idx="615">
                  <c:v>-7.0027139907281821</c:v>
                </c:pt>
                <c:pt idx="616">
                  <c:v>-7.0130217295393233</c:v>
                </c:pt>
                <c:pt idx="617">
                  <c:v>-7.023329478150659</c:v>
                </c:pt>
                <c:pt idx="618">
                  <c:v>-7.0336372365619351</c:v>
                </c:pt>
                <c:pt idx="619">
                  <c:v>-7.0439450047728958</c:v>
                </c:pt>
                <c:pt idx="620">
                  <c:v>-7.0542527827832862</c:v>
                </c:pt>
                <c:pt idx="621">
                  <c:v>-7.0645605705928514</c:v>
                </c:pt>
                <c:pt idx="622">
                  <c:v>-7.0748683682013365</c:v>
                </c:pt>
                <c:pt idx="623">
                  <c:v>-7.0851761756084857</c:v>
                </c:pt>
                <c:pt idx="624">
                  <c:v>-7.095483992814045</c:v>
                </c:pt>
                <c:pt idx="625">
                  <c:v>-7.1057918198177585</c:v>
                </c:pt>
                <c:pt idx="626">
                  <c:v>-7.1160996566193715</c:v>
                </c:pt>
                <c:pt idx="627">
                  <c:v>-7.1264075032186298</c:v>
                </c:pt>
                <c:pt idx="628">
                  <c:v>-7.1367153596152777</c:v>
                </c:pt>
                <c:pt idx="629">
                  <c:v>-7.1470232258090602</c:v>
                </c:pt>
                <c:pt idx="630">
                  <c:v>-7.1573311017997225</c:v>
                </c:pt>
                <c:pt idx="631">
                  <c:v>-7.1676389875870097</c:v>
                </c:pt>
                <c:pt idx="632">
                  <c:v>-7.1779468831706659</c:v>
                </c:pt>
                <c:pt idx="633">
                  <c:v>-7.1882547885504371</c:v>
                </c:pt>
                <c:pt idx="634">
                  <c:v>-7.1985627037260684</c:v>
                </c:pt>
                <c:pt idx="635">
                  <c:v>-7.2088706286973041</c:v>
                </c:pt>
                <c:pt idx="636">
                  <c:v>-7.2191785634638901</c:v>
                </c:pt>
                <c:pt idx="637">
                  <c:v>-7.2294865080255706</c:v>
                </c:pt>
                <c:pt idx="638">
                  <c:v>-7.2397944623820916</c:v>
                </c:pt>
                <c:pt idx="639">
                  <c:v>-7.2501024265331973</c:v>
                </c:pt>
                <c:pt idx="640">
                  <c:v>-7.2604104004786327</c:v>
                </c:pt>
                <c:pt idx="641">
                  <c:v>-7.2707183842181431</c:v>
                </c:pt>
                <c:pt idx="642">
                  <c:v>-7.2810263777514734</c:v>
                </c:pt>
                <c:pt idx="643">
                  <c:v>-7.2913343810783697</c:v>
                </c:pt>
                <c:pt idx="644">
                  <c:v>-7.3016423941985762</c:v>
                </c:pt>
                <c:pt idx="645">
                  <c:v>-7.3119504171118379</c:v>
                </c:pt>
                <c:pt idx="646">
                  <c:v>-7.3222584498179</c:v>
                </c:pt>
                <c:pt idx="647">
                  <c:v>-7.3325664923165075</c:v>
                </c:pt>
                <c:pt idx="648">
                  <c:v>-7.3428745446074055</c:v>
                </c:pt>
                <c:pt idx="649">
                  <c:v>-7.3531826066903392</c:v>
                </c:pt>
                <c:pt idx="650">
                  <c:v>-7.3634906785650536</c:v>
                </c:pt>
                <c:pt idx="651">
                  <c:v>-7.3737987602312938</c:v>
                </c:pt>
                <c:pt idx="652">
                  <c:v>-7.3841068516888049</c:v>
                </c:pt>
                <c:pt idx="653">
                  <c:v>-7.394414952937332</c:v>
                </c:pt>
                <c:pt idx="654">
                  <c:v>-7.4047230639766202</c:v>
                </c:pt>
                <c:pt idx="655">
                  <c:v>-7.4150311848064145</c:v>
                </c:pt>
                <c:pt idx="656">
                  <c:v>-7.4253393154264602</c:v>
                </c:pt>
                <c:pt idx="657">
                  <c:v>-7.4356474558365022</c:v>
                </c:pt>
                <c:pt idx="658">
                  <c:v>-7.4459556060362857</c:v>
                </c:pt>
                <c:pt idx="659">
                  <c:v>-7.4562637660255557</c:v>
                </c:pt>
                <c:pt idx="660">
                  <c:v>-7.4665719358040574</c:v>
                </c:pt>
                <c:pt idx="661">
                  <c:v>-7.4768801153715367</c:v>
                </c:pt>
                <c:pt idx="662">
                  <c:v>-7.4871883047277379</c:v>
                </c:pt>
                <c:pt idx="663">
                  <c:v>-7.497496503872406</c:v>
                </c:pt>
                <c:pt idx="664">
                  <c:v>-7.5078047128052861</c:v>
                </c:pt>
                <c:pt idx="665">
                  <c:v>-7.5181129315261241</c:v>
                </c:pt>
                <c:pt idx="666">
                  <c:v>-7.5284211600346644</c:v>
                </c:pt>
                <c:pt idx="667">
                  <c:v>-7.5387293983306529</c:v>
                </c:pt>
                <c:pt idx="668">
                  <c:v>-7.5490376464138338</c:v>
                </c:pt>
                <c:pt idx="669">
                  <c:v>-7.559345904283953</c:v>
                </c:pt>
                <c:pt idx="670">
                  <c:v>-7.5696541719407557</c:v>
                </c:pt>
                <c:pt idx="671">
                  <c:v>-7.5799624493839861</c:v>
                </c:pt>
                <c:pt idx="672">
                  <c:v>-7.5902707366133901</c:v>
                </c:pt>
                <c:pt idx="673">
                  <c:v>-7.6005790336287129</c:v>
                </c:pt>
                <c:pt idx="674">
                  <c:v>-7.6108873404296995</c:v>
                </c:pt>
                <c:pt idx="675">
                  <c:v>-7.621195657016095</c:v>
                </c:pt>
                <c:pt idx="676">
                  <c:v>-7.6315039833876455</c:v>
                </c:pt>
                <c:pt idx="677">
                  <c:v>-7.641812319544095</c:v>
                </c:pt>
                <c:pt idx="678">
                  <c:v>-7.6521206654851888</c:v>
                </c:pt>
                <c:pt idx="679">
                  <c:v>-7.6624290212106727</c:v>
                </c:pt>
                <c:pt idx="680">
                  <c:v>-7.6727373867202919</c:v>
                </c:pt>
                <c:pt idx="681">
                  <c:v>-7.6830457620137906</c:v>
                </c:pt>
                <c:pt idx="682">
                  <c:v>-7.6933541470909148</c:v>
                </c:pt>
                <c:pt idx="683">
                  <c:v>-7.7036625419514095</c:v>
                </c:pt>
                <c:pt idx="684">
                  <c:v>-7.7139709465950208</c:v>
                </c:pt>
                <c:pt idx="685">
                  <c:v>-7.7242793610214928</c:v>
                </c:pt>
                <c:pt idx="686">
                  <c:v>-7.7345877852305707</c:v>
                </c:pt>
                <c:pt idx="687">
                  <c:v>-7.7448962192220003</c:v>
                </c:pt>
                <c:pt idx="688">
                  <c:v>-7.7552046629955269</c:v>
                </c:pt>
                <c:pt idx="689">
                  <c:v>-7.7655131165508955</c:v>
                </c:pt>
                <c:pt idx="690">
                  <c:v>-7.7758215798878512</c:v>
                </c:pt>
                <c:pt idx="691">
                  <c:v>-7.786130053006139</c:v>
                </c:pt>
                <c:pt idx="692">
                  <c:v>-7.7964385359055042</c:v>
                </c:pt>
                <c:pt idx="693">
                  <c:v>-7.8067470285856926</c:v>
                </c:pt>
                <c:pt idx="694">
                  <c:v>-7.8170555310464485</c:v>
                </c:pt>
                <c:pt idx="695">
                  <c:v>-7.8273640432875178</c:v>
                </c:pt>
                <c:pt idx="696">
                  <c:v>-7.8376725653086456</c:v>
                </c:pt>
                <c:pt idx="697">
                  <c:v>-7.847981097109578</c:v>
                </c:pt>
                <c:pt idx="698">
                  <c:v>-7.8582896386900591</c:v>
                </c:pt>
                <c:pt idx="699">
                  <c:v>-7.868598190049835</c:v>
                </c:pt>
                <c:pt idx="700">
                  <c:v>-7.8789067511886506</c:v>
                </c:pt>
                <c:pt idx="701">
                  <c:v>-7.8892153221062511</c:v>
                </c:pt>
                <c:pt idx="702">
                  <c:v>-7.8995239028023816</c:v>
                </c:pt>
                <c:pt idx="703">
                  <c:v>-7.9098324932767872</c:v>
                </c:pt>
                <c:pt idx="704">
                  <c:v>-7.9201410935292138</c:v>
                </c:pt>
                <c:pt idx="705">
                  <c:v>-7.9304497035594066</c:v>
                </c:pt>
                <c:pt idx="706">
                  <c:v>-7.9407583233671106</c:v>
                </c:pt>
                <c:pt idx="707">
                  <c:v>-7.951066952952071</c:v>
                </c:pt>
                <c:pt idx="708">
                  <c:v>-7.9613755923140337</c:v>
                </c:pt>
                <c:pt idx="709">
                  <c:v>-7.9716842414527429</c:v>
                </c:pt>
                <c:pt idx="710">
                  <c:v>-7.9819929003679446</c:v>
                </c:pt>
                <c:pt idx="711">
                  <c:v>-7.9923015690593848</c:v>
                </c:pt>
                <c:pt idx="712">
                  <c:v>-8.0026102475268086</c:v>
                </c:pt>
                <c:pt idx="713">
                  <c:v>-8.0129189357699602</c:v>
                </c:pt>
                <c:pt idx="714">
                  <c:v>-8.0232276337885846</c:v>
                </c:pt>
                <c:pt idx="715">
                  <c:v>-8.0335363415824297</c:v>
                </c:pt>
                <c:pt idx="716">
                  <c:v>-8.0438450591512378</c:v>
                </c:pt>
                <c:pt idx="717">
                  <c:v>-8.0541537864947568</c:v>
                </c:pt>
                <c:pt idx="718">
                  <c:v>-8.0644625236127307</c:v>
                </c:pt>
                <c:pt idx="719">
                  <c:v>-8.074771270504904</c:v>
                </c:pt>
                <c:pt idx="720">
                  <c:v>-8.0850800271710241</c:v>
                </c:pt>
                <c:pt idx="721">
                  <c:v>-8.0953887936108355</c:v>
                </c:pt>
                <c:pt idx="722">
                  <c:v>-8.1056975698240823</c:v>
                </c:pt>
                <c:pt idx="723">
                  <c:v>-8.1160063558105122</c:v>
                </c:pt>
                <c:pt idx="724">
                  <c:v>-8.1263151515698677</c:v>
                </c:pt>
                <c:pt idx="725">
                  <c:v>-8.1366239571018966</c:v>
                </c:pt>
                <c:pt idx="726">
                  <c:v>-8.1469327724063429</c:v>
                </c:pt>
                <c:pt idx="727">
                  <c:v>-8.1572415974829529</c:v>
                </c:pt>
                <c:pt idx="728">
                  <c:v>-8.1675504323314705</c:v>
                </c:pt>
                <c:pt idx="729">
                  <c:v>-8.1778592769516436</c:v>
                </c:pt>
                <c:pt idx="730">
                  <c:v>-8.1881681313432146</c:v>
                </c:pt>
                <c:pt idx="731">
                  <c:v>-8.1984769955059313</c:v>
                </c:pt>
                <c:pt idx="732">
                  <c:v>-8.2087858694395379</c:v>
                </c:pt>
                <c:pt idx="733">
                  <c:v>-8.2190947531437804</c:v>
                </c:pt>
                <c:pt idx="734">
                  <c:v>-8.2294036466184028</c:v>
                </c:pt>
                <c:pt idx="735">
                  <c:v>-8.2397125498631514</c:v>
                </c:pt>
                <c:pt idx="736">
                  <c:v>-8.2500214628777719</c:v>
                </c:pt>
                <c:pt idx="737">
                  <c:v>-8.2603303856620105</c:v>
                </c:pt>
                <c:pt idx="738">
                  <c:v>-8.2706393182156113</c:v>
                </c:pt>
                <c:pt idx="739">
                  <c:v>-8.2809482605383202</c:v>
                </c:pt>
                <c:pt idx="740">
                  <c:v>-8.2912572126298816</c:v>
                </c:pt>
                <c:pt idx="741">
                  <c:v>-8.3015661744900413</c:v>
                </c:pt>
                <c:pt idx="742">
                  <c:v>-8.3118751461185454</c:v>
                </c:pt>
                <c:pt idx="743">
                  <c:v>-8.3221841275151398</c:v>
                </c:pt>
                <c:pt idx="744">
                  <c:v>-8.3324931186795688</c:v>
                </c:pt>
                <c:pt idx="745">
                  <c:v>-8.3428021196115782</c:v>
                </c:pt>
                <c:pt idx="746">
                  <c:v>-8.3531111303109142</c:v>
                </c:pt>
                <c:pt idx="747">
                  <c:v>-8.3634201507773209</c:v>
                </c:pt>
                <c:pt idx="748">
                  <c:v>-8.3737291810105443</c:v>
                </c:pt>
                <c:pt idx="749">
                  <c:v>-8.3840382210103304</c:v>
                </c:pt>
                <c:pt idx="750">
                  <c:v>-8.3943472707764233</c:v>
                </c:pt>
                <c:pt idx="751">
                  <c:v>-8.4046563303085691</c:v>
                </c:pt>
                <c:pt idx="752">
                  <c:v>-8.4149653996065137</c:v>
                </c:pt>
                <c:pt idx="753">
                  <c:v>-8.4252744786700031</c:v>
                </c:pt>
                <c:pt idx="754">
                  <c:v>-8.4355835674987816</c:v>
                </c:pt>
                <c:pt idx="755">
                  <c:v>-8.445892666092595</c:v>
                </c:pt>
                <c:pt idx="756">
                  <c:v>-8.4562017744511895</c:v>
                </c:pt>
                <c:pt idx="757">
                  <c:v>-8.4665108925743091</c:v>
                </c:pt>
                <c:pt idx="758">
                  <c:v>-8.4768200204616999</c:v>
                </c:pt>
                <c:pt idx="759">
                  <c:v>-8.4871291581131079</c:v>
                </c:pt>
                <c:pt idx="760">
                  <c:v>-8.4974383055282772</c:v>
                </c:pt>
                <c:pt idx="761">
                  <c:v>-8.5077474627069556</c:v>
                </c:pt>
                <c:pt idx="762">
                  <c:v>-8.5180566296488873</c:v>
                </c:pt>
                <c:pt idx="763">
                  <c:v>-8.5283658063538166</c:v>
                </c:pt>
                <c:pt idx="764">
                  <c:v>-8.5386749928214911</c:v>
                </c:pt>
                <c:pt idx="765">
                  <c:v>-8.5489841890516551</c:v>
                </c:pt>
                <c:pt idx="766">
                  <c:v>-8.5592933950440546</c:v>
                </c:pt>
                <c:pt idx="767">
                  <c:v>-8.5696026107984355</c:v>
                </c:pt>
                <c:pt idx="768">
                  <c:v>-8.5799118363145421</c:v>
                </c:pt>
                <c:pt idx="769">
                  <c:v>-8.5902210715921203</c:v>
                </c:pt>
                <c:pt idx="770">
                  <c:v>-8.6005303166309162</c:v>
                </c:pt>
                <c:pt idx="771">
                  <c:v>-8.6108395714306756</c:v>
                </c:pt>
                <c:pt idx="772">
                  <c:v>-8.6211488359911428</c:v>
                </c:pt>
                <c:pt idx="773">
                  <c:v>-8.6314581103120638</c:v>
                </c:pt>
                <c:pt idx="774">
                  <c:v>-8.6417673943931845</c:v>
                </c:pt>
                <c:pt idx="775">
                  <c:v>-8.6520766882342492</c:v>
                </c:pt>
                <c:pt idx="776">
                  <c:v>-8.6623859918350057</c:v>
                </c:pt>
                <c:pt idx="777">
                  <c:v>-8.672695305195198</c:v>
                </c:pt>
                <c:pt idx="778">
                  <c:v>-8.6830046283145723</c:v>
                </c:pt>
                <c:pt idx="779">
                  <c:v>-8.6933139611928727</c:v>
                </c:pt>
                <c:pt idx="780">
                  <c:v>-8.7036233038298469</c:v>
                </c:pt>
                <c:pt idx="781">
                  <c:v>-8.7139326562252393</c:v>
                </c:pt>
                <c:pt idx="782">
                  <c:v>-8.7242420183787956</c:v>
                </c:pt>
                <c:pt idx="783">
                  <c:v>-8.7345513902902603</c:v>
                </c:pt>
                <c:pt idx="784">
                  <c:v>-8.7448607719593809</c:v>
                </c:pt>
                <c:pt idx="785">
                  <c:v>-8.7551701633859018</c:v>
                </c:pt>
                <c:pt idx="786">
                  <c:v>-8.7654795645695689</c:v>
                </c:pt>
                <c:pt idx="787">
                  <c:v>-8.7757889755101282</c:v>
                </c:pt>
                <c:pt idx="788">
                  <c:v>-8.7860983962073238</c:v>
                </c:pt>
                <c:pt idx="789">
                  <c:v>-8.7964078266609036</c:v>
                </c:pt>
                <c:pt idx="790">
                  <c:v>-8.8067172668706117</c:v>
                </c:pt>
                <c:pt idx="791">
                  <c:v>-8.8170267168361942</c:v>
                </c:pt>
                <c:pt idx="792">
                  <c:v>-8.8273361765573952</c:v>
                </c:pt>
                <c:pt idx="793">
                  <c:v>-8.8376456460339625</c:v>
                </c:pt>
                <c:pt idx="794">
                  <c:v>-8.8479551252656403</c:v>
                </c:pt>
                <c:pt idx="795">
                  <c:v>-8.8582646142521746</c:v>
                </c:pt>
                <c:pt idx="796">
                  <c:v>-8.8685741129933113</c:v>
                </c:pt>
                <c:pt idx="797">
                  <c:v>-8.8788836214887965</c:v>
                </c:pt>
                <c:pt idx="798">
                  <c:v>-8.8891931397383743</c:v>
                </c:pt>
                <c:pt idx="799">
                  <c:v>-8.8995026677417908</c:v>
                </c:pt>
                <c:pt idx="800">
                  <c:v>-8.9098122054987918</c:v>
                </c:pt>
                <c:pt idx="801">
                  <c:v>-8.9201217530091235</c:v>
                </c:pt>
                <c:pt idx="802">
                  <c:v>-8.9304313102725317</c:v>
                </c:pt>
                <c:pt idx="803">
                  <c:v>-8.9407408772887607</c:v>
                </c:pt>
                <c:pt idx="804">
                  <c:v>-8.9510504540575582</c:v>
                </c:pt>
                <c:pt idx="805">
                  <c:v>-8.9613600405786684</c:v>
                </c:pt>
                <c:pt idx="806">
                  <c:v>-8.9716696368518374</c:v>
                </c:pt>
                <c:pt idx="807">
                  <c:v>-8.9819792428768093</c:v>
                </c:pt>
                <c:pt idx="808">
                  <c:v>-8.9922888586533318</c:v>
                </c:pt>
                <c:pt idx="809">
                  <c:v>-9.0025984841811493</c:v>
                </c:pt>
                <c:pt idx="810">
                  <c:v>-9.0129081194600076</c:v>
                </c:pt>
                <c:pt idx="811">
                  <c:v>-9.0232177644896527</c:v>
                </c:pt>
                <c:pt idx="812">
                  <c:v>-9.0335274192698307</c:v>
                </c:pt>
                <c:pt idx="813">
                  <c:v>-9.0438370838002875</c:v>
                </c:pt>
                <c:pt idx="814">
                  <c:v>-9.0541467580807673</c:v>
                </c:pt>
                <c:pt idx="815">
                  <c:v>-9.0644564421110179</c:v>
                </c:pt>
                <c:pt idx="816">
                  <c:v>-9.0747661358907834</c:v>
                </c:pt>
                <c:pt idx="817">
                  <c:v>-9.0850758394198099</c:v>
                </c:pt>
                <c:pt idx="818">
                  <c:v>-9.0953855526978433</c:v>
                </c:pt>
                <c:pt idx="819">
                  <c:v>-9.1056952757246279</c:v>
                </c:pt>
                <c:pt idx="820">
                  <c:v>-9.1160050084999114</c:v>
                </c:pt>
                <c:pt idx="821">
                  <c:v>-9.1263147510234379</c:v>
                </c:pt>
                <c:pt idx="822">
                  <c:v>-9.1366245032949536</c:v>
                </c:pt>
                <c:pt idx="823">
                  <c:v>-9.1469342653142043</c:v>
                </c:pt>
                <c:pt idx="824">
                  <c:v>-9.157244037080936</c:v>
                </c:pt>
                <c:pt idx="825">
                  <c:v>-9.1675538185948948</c:v>
                </c:pt>
                <c:pt idx="826">
                  <c:v>-9.1778636098558266</c:v>
                </c:pt>
                <c:pt idx="827">
                  <c:v>-9.1881734108634756</c:v>
                </c:pt>
                <c:pt idx="828">
                  <c:v>-9.1984832216175878</c:v>
                </c:pt>
                <c:pt idx="829">
                  <c:v>-9.2087930421179109</c:v>
                </c:pt>
                <c:pt idx="830">
                  <c:v>-9.2191028723641892</c:v>
                </c:pt>
                <c:pt idx="831">
                  <c:v>-9.2294127123561687</c:v>
                </c:pt>
                <c:pt idx="832">
                  <c:v>-9.2397225620935934</c:v>
                </c:pt>
                <c:pt idx="833">
                  <c:v>-9.2500324215762113</c:v>
                </c:pt>
                <c:pt idx="834">
                  <c:v>-9.2603422908037683</c:v>
                </c:pt>
                <c:pt idx="835">
                  <c:v>-9.2706521697760085</c:v>
                </c:pt>
                <c:pt idx="836">
                  <c:v>-9.280962058492678</c:v>
                </c:pt>
                <c:pt idx="837">
                  <c:v>-9.2912719569535227</c:v>
                </c:pt>
                <c:pt idx="838">
                  <c:v>-9.3015818651582887</c:v>
                </c:pt>
                <c:pt idx="839">
                  <c:v>-9.3118917831067218</c:v>
                </c:pt>
                <c:pt idx="840">
                  <c:v>-9.3222017107985682</c:v>
                </c:pt>
                <c:pt idx="841">
                  <c:v>-9.3325116482335737</c:v>
                </c:pt>
                <c:pt idx="842">
                  <c:v>-9.3428215954114826</c:v>
                </c:pt>
                <c:pt idx="843">
                  <c:v>-9.3531315523320426</c:v>
                </c:pt>
                <c:pt idx="844">
                  <c:v>-9.363441518994998</c:v>
                </c:pt>
                <c:pt idx="845">
                  <c:v>-9.3737514954000947</c:v>
                </c:pt>
                <c:pt idx="846">
                  <c:v>-9.3840614815470804</c:v>
                </c:pt>
                <c:pt idx="847">
                  <c:v>-9.3943714774356994</c:v>
                </c:pt>
                <c:pt idx="848">
                  <c:v>-9.4046814830656977</c:v>
                </c:pt>
                <c:pt idx="849">
                  <c:v>-9.4149914984368195</c:v>
                </c:pt>
                <c:pt idx="850">
                  <c:v>-9.4253015235488125</c:v>
                </c:pt>
                <c:pt idx="851">
                  <c:v>-9.4356115584014226</c:v>
                </c:pt>
                <c:pt idx="852">
                  <c:v>-9.4459216029943942</c:v>
                </c:pt>
                <c:pt idx="853">
                  <c:v>-9.4562316573274749</c:v>
                </c:pt>
                <c:pt idx="854">
                  <c:v>-9.4665417214004091</c:v>
                </c:pt>
                <c:pt idx="855">
                  <c:v>-9.4768517952129443</c:v>
                </c:pt>
                <c:pt idx="856">
                  <c:v>-9.4871618787648249</c:v>
                </c:pt>
                <c:pt idx="857">
                  <c:v>-9.4974719720557967</c:v>
                </c:pt>
                <c:pt idx="858">
                  <c:v>-9.5077820750856059</c:v>
                </c:pt>
                <c:pt idx="859">
                  <c:v>-9.5180921878539984</c:v>
                </c:pt>
                <c:pt idx="860">
                  <c:v>-9.5284023103607201</c:v>
                </c:pt>
                <c:pt idx="861">
                  <c:v>-9.538712442605517</c:v>
                </c:pt>
                <c:pt idx="862">
                  <c:v>-9.5490225845881334</c:v>
                </c:pt>
                <c:pt idx="863">
                  <c:v>-9.5593327363083169</c:v>
                </c:pt>
                <c:pt idx="864">
                  <c:v>-9.5696428977658137</c:v>
                </c:pt>
                <c:pt idx="865">
                  <c:v>-9.5799530689603678</c:v>
                </c:pt>
                <c:pt idx="866">
                  <c:v>-9.5902632498917271</c:v>
                </c:pt>
                <c:pt idx="867">
                  <c:v>-9.6005734405596357</c:v>
                </c:pt>
                <c:pt idx="868">
                  <c:v>-9.6108836409638414</c:v>
                </c:pt>
                <c:pt idx="869">
                  <c:v>-9.6211938511040884</c:v>
                </c:pt>
                <c:pt idx="870">
                  <c:v>-9.6315040709801227</c:v>
                </c:pt>
                <c:pt idx="871">
                  <c:v>-9.6418143005916903</c:v>
                </c:pt>
                <c:pt idx="872">
                  <c:v>-9.6521245399385389</c:v>
                </c:pt>
                <c:pt idx="873">
                  <c:v>-9.6624347890204128</c:v>
                </c:pt>
                <c:pt idx="874">
                  <c:v>-9.6727450478370578</c:v>
                </c:pt>
                <c:pt idx="875">
                  <c:v>-9.68305531638822</c:v>
                </c:pt>
                <c:pt idx="876">
                  <c:v>-9.6933655946736454</c:v>
                </c:pt>
                <c:pt idx="877">
                  <c:v>-9.70367588269308</c:v>
                </c:pt>
                <c:pt idx="878">
                  <c:v>-9.7139861804462697</c:v>
                </c:pt>
                <c:pt idx="879">
                  <c:v>-9.7242964879329588</c:v>
                </c:pt>
                <c:pt idx="880">
                  <c:v>-9.7346068051528949</c:v>
                </c:pt>
                <c:pt idx="881">
                  <c:v>-9.7449171321058241</c:v>
                </c:pt>
                <c:pt idx="882">
                  <c:v>-9.7552274687914924</c:v>
                </c:pt>
                <c:pt idx="883">
                  <c:v>-9.7655378152096457</c:v>
                </c:pt>
                <c:pt idx="884">
                  <c:v>-9.7758481713600283</c:v>
                </c:pt>
                <c:pt idx="885">
                  <c:v>-9.7861585372423878</c:v>
                </c:pt>
                <c:pt idx="886">
                  <c:v>-9.7964689128564704</c:v>
                </c:pt>
                <c:pt idx="887">
                  <c:v>-9.8067792982020201</c:v>
                </c:pt>
                <c:pt idx="888">
                  <c:v>-9.8170896932787848</c:v>
                </c:pt>
                <c:pt idx="889">
                  <c:v>-9.8274000980865086</c:v>
                </c:pt>
                <c:pt idx="890">
                  <c:v>-9.8377105126249393</c:v>
                </c:pt>
                <c:pt idx="891">
                  <c:v>-9.848020936893823</c:v>
                </c:pt>
                <c:pt idx="892">
                  <c:v>-9.8583313708929037</c:v>
                </c:pt>
                <c:pt idx="893">
                  <c:v>-9.8686418146219292</c:v>
                </c:pt>
                <c:pt idx="894">
                  <c:v>-9.8789522680806439</c:v>
                </c:pt>
                <c:pt idx="895">
                  <c:v>-9.8892627312687953</c:v>
                </c:pt>
                <c:pt idx="896">
                  <c:v>-9.8995732041861277</c:v>
                </c:pt>
                <c:pt idx="897">
                  <c:v>-9.909883686832389</c:v>
                </c:pt>
                <c:pt idx="898">
                  <c:v>-9.9201941792073232</c:v>
                </c:pt>
                <c:pt idx="899">
                  <c:v>-9.9305046813106781</c:v>
                </c:pt>
                <c:pt idx="900">
                  <c:v>-9.9408151931421997</c:v>
                </c:pt>
                <c:pt idx="901">
                  <c:v>-9.9511257147016323</c:v>
                </c:pt>
                <c:pt idx="902">
                  <c:v>-9.9614362459887236</c:v>
                </c:pt>
                <c:pt idx="903">
                  <c:v>-9.9717467870032177</c:v>
                </c:pt>
                <c:pt idx="904">
                  <c:v>-9.9820573377448625</c:v>
                </c:pt>
                <c:pt idx="905">
                  <c:v>-9.9923678982134021</c:v>
                </c:pt>
                <c:pt idx="906">
                  <c:v>-10.002678468408584</c:v>
                </c:pt>
                <c:pt idx="907">
                  <c:v>-10.012989048330155</c:v>
                </c:pt>
                <c:pt idx="908">
                  <c:v>-10.023299637977859</c:v>
                </c:pt>
                <c:pt idx="909">
                  <c:v>-10.033610237351443</c:v>
                </c:pt>
                <c:pt idx="910">
                  <c:v>-10.043920846450654</c:v>
                </c:pt>
                <c:pt idx="911">
                  <c:v>-10.054231465275237</c:v>
                </c:pt>
                <c:pt idx="912">
                  <c:v>-10.064542093824937</c:v>
                </c:pt>
                <c:pt idx="913">
                  <c:v>-10.074852732099501</c:v>
                </c:pt>
                <c:pt idx="914">
                  <c:v>-10.085163380098676</c:v>
                </c:pt>
                <c:pt idx="915">
                  <c:v>-10.095474037822207</c:v>
                </c:pt>
                <c:pt idx="916">
                  <c:v>-10.105784705269841</c:v>
                </c:pt>
                <c:pt idx="917">
                  <c:v>-10.116095382441323</c:v>
                </c:pt>
                <c:pt idx="918">
                  <c:v>-10.126406069336399</c:v>
                </c:pt>
                <c:pt idx="919">
                  <c:v>-10.136716765954816</c:v>
                </c:pt>
                <c:pt idx="920">
                  <c:v>-10.147027472296319</c:v>
                </c:pt>
                <c:pt idx="921">
                  <c:v>-10.157338188360654</c:v>
                </c:pt>
                <c:pt idx="922">
                  <c:v>-10.167648914147568</c:v>
                </c:pt>
                <c:pt idx="923">
                  <c:v>-10.177959649656808</c:v>
                </c:pt>
                <c:pt idx="924">
                  <c:v>-10.188270394888118</c:v>
                </c:pt>
                <c:pt idx="925">
                  <c:v>-10.198581149841244</c:v>
                </c:pt>
                <c:pt idx="926">
                  <c:v>-10.208891914515934</c:v>
                </c:pt>
                <c:pt idx="927">
                  <c:v>-10.219202688911933</c:v>
                </c:pt>
                <c:pt idx="928">
                  <c:v>-10.229513473028987</c:v>
                </c:pt>
                <c:pt idx="929">
                  <c:v>-10.239824266866842</c:v>
                </c:pt>
                <c:pt idx="930">
                  <c:v>-10.250135070425245</c:v>
                </c:pt>
                <c:pt idx="931">
                  <c:v>-10.260445883703941</c:v>
                </c:pt>
                <c:pt idx="932">
                  <c:v>-10.270756706702677</c:v>
                </c:pt>
                <c:pt idx="933">
                  <c:v>-10.281067539421199</c:v>
                </c:pt>
                <c:pt idx="934">
                  <c:v>-10.291378381859253</c:v>
                </c:pt>
                <c:pt idx="935">
                  <c:v>-10.301689234016585</c:v>
                </c:pt>
                <c:pt idx="936">
                  <c:v>-10.312000095892941</c:v>
                </c:pt>
                <c:pt idx="937">
                  <c:v>-10.322310967488066</c:v>
                </c:pt>
                <c:pt idx="938">
                  <c:v>-10.332621848801708</c:v>
                </c:pt>
                <c:pt idx="939">
                  <c:v>-10.342932739833612</c:v>
                </c:pt>
                <c:pt idx="940">
                  <c:v>-10.353243640583525</c:v>
                </c:pt>
                <c:pt idx="941">
                  <c:v>-10.363554551051193</c:v>
                </c:pt>
                <c:pt idx="942">
                  <c:v>-10.37386547123636</c:v>
                </c:pt>
                <c:pt idx="943">
                  <c:v>-10.384176401138776</c:v>
                </c:pt>
                <c:pt idx="944">
                  <c:v>-10.394487340758184</c:v>
                </c:pt>
                <c:pt idx="945">
                  <c:v>-10.404798290094332</c:v>
                </c:pt>
                <c:pt idx="946">
                  <c:v>-10.415109249146965</c:v>
                </c:pt>
                <c:pt idx="947">
                  <c:v>-10.42542021791583</c:v>
                </c:pt>
                <c:pt idx="948">
                  <c:v>-10.435731196400672</c:v>
                </c:pt>
                <c:pt idx="949">
                  <c:v>-10.446042184601239</c:v>
                </c:pt>
                <c:pt idx="950">
                  <c:v>-10.456353182517276</c:v>
                </c:pt>
                <c:pt idx="951">
                  <c:v>-10.46666419014853</c:v>
                </c:pt>
                <c:pt idx="952">
                  <c:v>-10.476975207494744</c:v>
                </c:pt>
                <c:pt idx="953">
                  <c:v>-10.487286234555668</c:v>
                </c:pt>
                <c:pt idx="954">
                  <c:v>-10.497597271331047</c:v>
                </c:pt>
                <c:pt idx="955">
                  <c:v>-10.507908317820627</c:v>
                </c:pt>
                <c:pt idx="956">
                  <c:v>-10.518219374024154</c:v>
                </c:pt>
                <c:pt idx="957">
                  <c:v>-10.528530439941374</c:v>
                </c:pt>
                <c:pt idx="958">
                  <c:v>-10.538841515572035</c:v>
                </c:pt>
                <c:pt idx="959">
                  <c:v>-10.54915260091588</c:v>
                </c:pt>
                <c:pt idx="960">
                  <c:v>-10.559463695972658</c:v>
                </c:pt>
                <c:pt idx="961">
                  <c:v>-10.569774800742115</c:v>
                </c:pt>
                <c:pt idx="962">
                  <c:v>-10.580085915223997</c:v>
                </c:pt>
                <c:pt idx="963">
                  <c:v>-10.590397039418049</c:v>
                </c:pt>
                <c:pt idx="964">
                  <c:v>-10.600708173324017</c:v>
                </c:pt>
                <c:pt idx="965">
                  <c:v>-10.611019316941649</c:v>
                </c:pt>
                <c:pt idx="966">
                  <c:v>-10.62133047027069</c:v>
                </c:pt>
                <c:pt idx="967">
                  <c:v>-10.631641633310887</c:v>
                </c:pt>
                <c:pt idx="968">
                  <c:v>-10.641952806061985</c:v>
                </c:pt>
                <c:pt idx="969">
                  <c:v>-10.652263988523732</c:v>
                </c:pt>
                <c:pt idx="970">
                  <c:v>-10.662575180695873</c:v>
                </c:pt>
                <c:pt idx="971">
                  <c:v>-10.672886382578154</c:v>
                </c:pt>
                <c:pt idx="972">
                  <c:v>-10.683197594170322</c:v>
                </c:pt>
                <c:pt idx="973">
                  <c:v>-10.693508815472123</c:v>
                </c:pt>
                <c:pt idx="974">
                  <c:v>-10.703820046483305</c:v>
                </c:pt>
                <c:pt idx="975">
                  <c:v>-10.71413128720361</c:v>
                </c:pt>
                <c:pt idx="976">
                  <c:v>-10.724442537632788</c:v>
                </c:pt>
                <c:pt idx="977">
                  <c:v>-10.734753797770583</c:v>
                </c:pt>
                <c:pt idx="978">
                  <c:v>-10.745065067616745</c:v>
                </c:pt>
                <c:pt idx="979">
                  <c:v>-10.755376347171016</c:v>
                </c:pt>
                <c:pt idx="980">
                  <c:v>-10.765687636433144</c:v>
                </c:pt>
                <c:pt idx="981">
                  <c:v>-10.775998935402876</c:v>
                </c:pt>
                <c:pt idx="982">
                  <c:v>-10.786310244079958</c:v>
                </c:pt>
                <c:pt idx="983">
                  <c:v>-10.796621562464136</c:v>
                </c:pt>
                <c:pt idx="984">
                  <c:v>-10.806932890555155</c:v>
                </c:pt>
                <c:pt idx="985">
                  <c:v>-10.817244228352763</c:v>
                </c:pt>
                <c:pt idx="986">
                  <c:v>-10.827555575856705</c:v>
                </c:pt>
                <c:pt idx="987">
                  <c:v>-10.837866933066728</c:v>
                </c:pt>
                <c:pt idx="988">
                  <c:v>-10.848178299982578</c:v>
                </c:pt>
                <c:pt idx="989">
                  <c:v>-10.858489676604002</c:v>
                </c:pt>
                <c:pt idx="990">
                  <c:v>-10.868801062930746</c:v>
                </c:pt>
                <c:pt idx="991">
                  <c:v>-10.879112458962558</c:v>
                </c:pt>
                <c:pt idx="992">
                  <c:v>-10.889423864699181</c:v>
                </c:pt>
                <c:pt idx="993">
                  <c:v>-10.899735280140362</c:v>
                </c:pt>
                <c:pt idx="994">
                  <c:v>-10.910046705285851</c:v>
                </c:pt>
                <c:pt idx="995">
                  <c:v>-10.92035814013539</c:v>
                </c:pt>
                <c:pt idx="996">
                  <c:v>-10.930669584688728</c:v>
                </c:pt>
                <c:pt idx="997">
                  <c:v>-10.940981038945608</c:v>
                </c:pt>
                <c:pt idx="998">
                  <c:v>-10.95129250290578</c:v>
                </c:pt>
                <c:pt idx="999">
                  <c:v>-10.961603976568989</c:v>
                </c:pt>
                <c:pt idx="1000">
                  <c:v>-10.971915459934982</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Aucun (2e ét. inerte)</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0.1</c:v>
                </c:pt>
                <c:pt idx="2">
                  <c:v>0.2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xVal>
          <c:yVal>
            <c:numRef>
              <c:f>Propu!$B$4:$X$4</c:f>
              <c:numCache>
                <c:formatCode>General</c:formatCode>
                <c:ptCount val="23"/>
                <c:pt idx="0">
                  <c:v>0</c:v>
                </c:pt>
                <c:pt idx="1">
                  <c:v>0.01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120"/>
</file>

<file path=xl/ctrlProps/ctrlProp12.xml><?xml version="1.0" encoding="utf-8"?>
<formControlPr xmlns="http://schemas.microsoft.com/office/spreadsheetml/2009/9/main" objectType="Spin" dx="15" fmlaLink="$C$12" inc="100" max="30000" noThreeD="1" page="10" val="4513"/>
</file>

<file path=xl/ctrlProps/ctrlProp13.xml><?xml version="1.0" encoding="utf-8"?>
<formControlPr xmlns="http://schemas.microsoft.com/office/spreadsheetml/2009/9/main" objectType="Spin" dx="15" fmlaLink="$C$12" inc="100" max="30000" noThreeD="1" page="10" val="4513"/>
</file>

<file path=xl/ctrlProps/ctrlProp14.xml><?xml version="1.0" encoding="utf-8"?>
<formControlPr xmlns="http://schemas.microsoft.com/office/spreadsheetml/2009/9/main" objectType="Spin" dx="15" fmlaLink="Stabilito!C12" inc="100" max="30000" noThreeD="1" page="10" val="4513"/>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4513"/>
</file>

<file path=xl/ctrlProps/ctrlProp2.xml><?xml version="1.0" encoding="utf-8"?>
<formControlPr xmlns="http://schemas.microsoft.com/office/spreadsheetml/2009/9/main" objectType="Spin" dx="15" fmlaLink="$C$12" inc="100" max="30000" noThreeD="1" page="10" val="4513"/>
</file>

<file path=xl/ctrlProps/ctrlProp20.xml><?xml version="1.0" encoding="utf-8"?>
<formControlPr xmlns="http://schemas.microsoft.com/office/spreadsheetml/2009/9/main" objectType="Spin" dx="15" fmlaLink="Stabilito!C12" inc="100" max="30000" noThreeD="1" page="10" val="4513"/>
</file>

<file path=xl/ctrlProps/ctrlProp3.xml><?xml version="1.0" encoding="utf-8"?>
<formControlPr xmlns="http://schemas.microsoft.com/office/spreadsheetml/2009/9/main" objectType="Spin" dx="15" fmlaLink="$C$13" inc="50" max="30000" noThreeD="1" page="10" val="486"/>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0"/>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exi\Documents\scolaire\IPSA\AeroIpsa\SP02\STABTRAJ\pro24_4_4_new\Alpha\alpha.xlsx" TargetMode="External"/><Relationship Id="rId1" Type="http://schemas.openxmlformats.org/officeDocument/2006/relationships/externalLinkPath" Target="alph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bilito"/>
      <sheetName val="Trajecto"/>
      <sheetName val="Courbes"/>
      <sheetName val="Propu"/>
      <sheetName val="Calculs"/>
      <sheetName val="Abaco"/>
      <sheetName val="Info"/>
      <sheetName val="Controle"/>
    </sheetNames>
    <sheetDataSet>
      <sheetData sheetId="0"/>
      <sheetData sheetId="1"/>
      <sheetData sheetId="2"/>
      <sheetData sheetId="3">
        <row r="2">
          <cell r="L2">
            <v>0.65</v>
          </cell>
        </row>
      </sheetData>
      <sheetData sheetId="4"/>
      <sheetData sheetId="5"/>
      <sheetData sheetId="6"/>
      <sheetData sheetId="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O7" sqref="O7:P7"/>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570</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60</v>
      </c>
      <c r="N6" s="565"/>
      <c r="O6" s="550">
        <v>50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84</v>
      </c>
      <c r="N7" s="565"/>
      <c r="O7" s="550">
        <v>104</v>
      </c>
      <c r="P7" s="550"/>
      <c r="Q7" s="29"/>
    </row>
    <row r="8" spans="1:20" ht="12.75" customHeight="1" thickTop="1" x14ac:dyDescent="0.2">
      <c r="A8" s="25"/>
      <c r="B8" s="138" t="str">
        <f>IF(Lang="Français","Nom",IF(Lang="English","Name",""))</f>
        <v>Nom</v>
      </c>
      <c r="C8" s="594" t="s">
        <v>571</v>
      </c>
      <c r="D8" s="594"/>
      <c r="E8" s="90"/>
      <c r="K8" s="33"/>
      <c r="L8" s="139" t="str">
        <f>IF(Lang="Français","Diamètre     'D2'",IF(Lang="English","Diameter 'D2'",""))</f>
        <v>Diamètre     'D2'</v>
      </c>
      <c r="M8" s="564">
        <v>104</v>
      </c>
      <c r="N8" s="565"/>
      <c r="O8" s="550">
        <v>84</v>
      </c>
      <c r="P8" s="550"/>
      <c r="Q8" s="29"/>
    </row>
    <row r="9" spans="1:20" ht="12.75" customHeight="1" x14ac:dyDescent="0.2">
      <c r="A9" s="25"/>
      <c r="B9" s="138" t="s">
        <v>4</v>
      </c>
      <c r="C9" s="595" t="s">
        <v>568</v>
      </c>
      <c r="D9" s="595"/>
      <c r="E9" s="90"/>
      <c r="K9" s="33"/>
      <c r="L9" s="139" t="str">
        <f>IF(Lang="Français","Implantation 'x'",IF(Lang="English","Basement 'x'",""))</f>
        <v>Implantation 'x'</v>
      </c>
      <c r="M9" s="564">
        <v>1</v>
      </c>
      <c r="N9" s="565"/>
      <c r="O9" s="550">
        <v>1070</v>
      </c>
      <c r="P9" s="550"/>
      <c r="Q9" s="29"/>
    </row>
    <row r="10" spans="1:20" ht="12.75" customHeight="1" x14ac:dyDescent="0.2">
      <c r="A10" s="25"/>
      <c r="B10" s="138" t="s">
        <v>562</v>
      </c>
      <c r="C10" s="537" t="str">
        <f>IF((LEFT(Type_fusee,4)="Mini"),"MF",(IF((RIGHT(Type_fusee,1)="."),"FX","")))</f>
        <v>FX</v>
      </c>
      <c r="D10" s="538">
        <v>0</v>
      </c>
      <c r="E10" s="539" t="str">
        <f>IF(C10="","",C10&amp;D10)</f>
        <v>FX0</v>
      </c>
      <c r="K10" s="33"/>
      <c r="Q10" s="29"/>
    </row>
    <row r="11" spans="1:20" ht="12.75" customHeight="1" x14ac:dyDescent="0.2">
      <c r="A11" s="25"/>
      <c r="B11" s="139" t="s">
        <v>54</v>
      </c>
      <c r="C11" s="573" t="s">
        <v>567</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4513</v>
      </c>
      <c r="D12" s="34" t="s">
        <v>572</v>
      </c>
      <c r="L12" s="108" t="str">
        <f>IF(Lang="Français","Masse propu",IF(Lang="English","Motor Mass",""))</f>
        <v>Masse propu</v>
      </c>
      <c r="M12" s="109">
        <f ca="1">MpropuPlein</f>
        <v>1E-4</v>
      </c>
      <c r="N12" s="548">
        <f ca="1">MpropuVide</f>
        <v>0</v>
      </c>
      <c r="O12" s="549"/>
      <c r="P12" s="110" t="s">
        <v>14</v>
      </c>
      <c r="Q12" s="29"/>
      <c r="S12" s="386" t="str">
        <f>IF(Lang="Français","Haut",IF(Lang="English","Top",""))</f>
        <v>Haut</v>
      </c>
      <c r="T12" s="387">
        <f ca="1">XpropuRef-Long_propu</f>
        <v>1110</v>
      </c>
    </row>
    <row r="13" spans="1:20" ht="12.75" customHeight="1" x14ac:dyDescent="0.2">
      <c r="A13" s="25"/>
      <c r="B13" s="139" t="str">
        <f>IF(Lang="Français","Centre de Masse",IF(Lang="English","Center of Mass",""))</f>
        <v>Centre de Masse</v>
      </c>
      <c r="C13" s="35">
        <v>486</v>
      </c>
      <c r="D13" s="34" t="s">
        <v>572</v>
      </c>
      <c r="L13" s="108" t="str">
        <f>IF(Lang="Français","CdM propu",IF(Lang="English","Motor CoM",""))</f>
        <v>CdM propu</v>
      </c>
      <c r="M13" s="111">
        <f ca="1">XpropuPlein</f>
        <v>0</v>
      </c>
      <c r="N13" s="546">
        <f ca="1">XpropuVide</f>
        <v>0</v>
      </c>
      <c r="O13" s="547"/>
      <c r="P13" s="110" t="s">
        <v>14</v>
      </c>
      <c r="Q13" s="29"/>
      <c r="S13" s="386" t="str">
        <f>IF(Lang="Français","Longueur",IF(Lang="English","Length",""))</f>
        <v>Longueur</v>
      </c>
      <c r="T13" s="387">
        <f ca="1">Long_propu</f>
        <v>0</v>
      </c>
    </row>
    <row r="14" spans="1:20" ht="12.6" customHeight="1" x14ac:dyDescent="0.2">
      <c r="A14" s="25"/>
      <c r="B14" s="139" t="str">
        <f>IF(Lang="Français","Longueur totale",IF(Lang="English","Total length",""))</f>
        <v>Longueur totale</v>
      </c>
      <c r="C14" s="564">
        <v>1120</v>
      </c>
      <c r="D14" s="565"/>
      <c r="L14" s="108" t="str">
        <f>IF(Lang="Français","Masse fusée",IF(Lang="English","Rocket Mass",""))</f>
        <v>Masse fusée</v>
      </c>
      <c r="M14" s="112">
        <f ca="1">MasseSans+MpropuPlein</f>
        <v>4.5130999999999997</v>
      </c>
      <c r="N14" s="577">
        <f ca="1">MasseSans+MpropuVide</f>
        <v>4.5129999999999999</v>
      </c>
      <c r="O14" s="578"/>
      <c r="P14" s="109">
        <f>IF(OR(D12="sans propu",D12="without motor"),C12/1000,IF(OR(D12="avec propu vide",D12="with empty motor"),C12/1000-MpropuVide,IF(OR(D12="avec propu plein",D12="with loaded motor"),C12/1000-MpropuPlein,"Erreur")))</f>
        <v>4.5129999999999999</v>
      </c>
      <c r="Q14" s="29"/>
      <c r="S14" s="386" t="str">
        <f>IF(Lang="Français","Bas",IF(Lang="English","Base",""))</f>
        <v>Bas</v>
      </c>
      <c r="T14" s="387">
        <f>XpropuRef</f>
        <v>1110</v>
      </c>
    </row>
    <row r="15" spans="1:20" ht="12.75" customHeight="1" x14ac:dyDescent="0.2">
      <c r="A15" s="25"/>
      <c r="B15" s="139" t="str">
        <f>IF(Lang="Français","Diamètre Réf.",IF(Lang="English","Ref. Diameter",""))</f>
        <v>Diamètre Réf.</v>
      </c>
      <c r="C15" s="564">
        <v>104</v>
      </c>
      <c r="D15" s="565"/>
      <c r="L15" s="175" t="str">
        <f>IF(Lang="Français","CdM fusée",IF(Lang="English","Rocket CoM",""))</f>
        <v>CdM fusée</v>
      </c>
      <c r="M15" s="176">
        <f ca="1">(XcgSans*MasseSans+(XpropuRef-Long_propu+XpropuPlein)*MpropuPlein)/MassePlein</f>
        <v>486.0138264164321</v>
      </c>
      <c r="N15" s="579">
        <f ca="1">(XcgSans*MasseSans+(XpropuRef-Long_propu+XpropuVide)*MpropuVide)/MasseVide</f>
        <v>485.99999999999994</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486</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880</v>
      </c>
    </row>
    <row r="18" spans="1:22" ht="12.75" customHeight="1" thickTop="1" x14ac:dyDescent="0.2">
      <c r="A18" s="25"/>
      <c r="B18" s="139" t="s">
        <v>54</v>
      </c>
      <c r="C18" s="587" t="s">
        <v>44</v>
      </c>
      <c r="D18" s="588"/>
      <c r="K18" s="37"/>
      <c r="L18" s="108" t="str">
        <f>IF(Lang="Français","Coiffe",IF(Lang="English","Nose Cone",""))</f>
        <v>Coiffe</v>
      </c>
      <c r="M18" s="553">
        <f>IF(LEFT(Forme_ogive,5)="Parab",1/2*Long_ogive,IF(LEFT(Forme_ogive,4)="Ogiv",7/15*Long_ogive,IF(LEFT(Forme_ogive,3)="Con",2/3*Long_ogive)))</f>
        <v>0.66666666666666663</v>
      </c>
      <c r="N18" s="554"/>
      <c r="O18" s="560">
        <f>2*POWER(D_og/D_ref, 2)</f>
        <v>1.304733727810651</v>
      </c>
      <c r="P18" s="560"/>
      <c r="Q18" s="29"/>
      <c r="S18" s="386" t="str">
        <f>IF(Lang="Français","Emplanture","Root edge")</f>
        <v>Emplanture</v>
      </c>
      <c r="T18" s="387">
        <f>m_ail</f>
        <v>190</v>
      </c>
    </row>
    <row r="19" spans="1:22" ht="12.75" customHeight="1" x14ac:dyDescent="0.2">
      <c r="A19" s="25"/>
      <c r="B19" s="139" t="str">
        <f>IF(Lang="Français","Position du bas",IF(Lang="English","Basement",""))</f>
        <v>Position du bas</v>
      </c>
      <c r="C19" s="550">
        <v>1110</v>
      </c>
      <c r="D19" s="550"/>
      <c r="L19" s="108" t="str">
        <f>IF(Lang="Français","Ailerons",IF(Lang="English","Fins",""))</f>
        <v>Ailerons</v>
      </c>
      <c r="M19" s="553">
        <f>(XCpa*Cnail-0.5*XCpi*Cni)/Cnai</f>
        <v>993.39506172839515</v>
      </c>
      <c r="N19" s="554"/>
      <c r="O19" s="589">
        <f>Cnail-Cni/2</f>
        <v>13.583829587863743</v>
      </c>
      <c r="P19" s="590"/>
      <c r="Q19" s="29"/>
      <c r="S19" s="386" t="str">
        <f>IF(Lang="Français","Bas","Base")</f>
        <v>Bas</v>
      </c>
      <c r="T19" s="387">
        <f>X_ail</f>
        <v>1070</v>
      </c>
    </row>
    <row r="20" spans="1:22"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993.39506172839515</v>
      </c>
      <c r="N20" s="554"/>
      <c r="O20" s="560">
        <f>4*Q_ail*POWER((E_ail/D_ref),2)*(1+D_ail/(2*E_ail+D_ail))/(1+SQRT(1+POWER(2*f_ail/(m_ail+n_ail),2)))</f>
        <v>13.583829587863743</v>
      </c>
      <c r="P20" s="560"/>
      <c r="Q20" s="29"/>
    </row>
    <row r="21" spans="1:22"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2" ht="12.75" customHeight="1" thickTop="1" x14ac:dyDescent="0.2">
      <c r="A22" s="25"/>
      <c r="B22" s="139" t="str">
        <f>IF(Lang="Français","Forme",IF(Lang="English","Shape",""))</f>
        <v>Forme</v>
      </c>
      <c r="C22" s="566" t="s">
        <v>569</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2" ht="12.75" customHeight="1" x14ac:dyDescent="0.2">
      <c r="A23" s="25"/>
      <c r="B23" s="139" t="str">
        <f>IF(Lang="Français","Hauteur",IF(Lang="English","Heigth",""))</f>
        <v>Hauteur</v>
      </c>
      <c r="C23" s="564">
        <v>1</v>
      </c>
      <c r="D23" s="565"/>
      <c r="L23" s="108" t="s">
        <v>156</v>
      </c>
      <c r="M23" s="553">
        <f>IF(OR(RIGHT(Nb_diam,1)=",",D2j=0),0, X_j+l_j/3*(1+1/(1+D1j/D2j)) )</f>
        <v>32.063829787234042</v>
      </c>
      <c r="N23" s="554"/>
      <c r="O23" s="560">
        <f>IF(OR(RIGHT(Nb_diam,1)=",",D2j=0),0,2*(POWER(D2j/D_ref,2)-POWER(D1j/D_ref,2)))</f>
        <v>0.695266272189349</v>
      </c>
      <c r="P23" s="560"/>
      <c r="Q23" s="29"/>
    </row>
    <row r="24" spans="1:22" ht="12.75" customHeight="1" thickBot="1" x14ac:dyDescent="0.25">
      <c r="A24" s="25"/>
      <c r="B24" s="139" t="str">
        <f>IF(Lang="Français","Diamètre",IF(Lang="English","Diameter",""))</f>
        <v>Diamètre</v>
      </c>
      <c r="C24" s="564">
        <v>84</v>
      </c>
      <c r="D24" s="565"/>
      <c r="L24" s="108" t="s">
        <v>157</v>
      </c>
      <c r="M24" s="553">
        <f>IF( OR(RIGHT(Nb_diam,1)=",",D2r=0), 0, X_r+l_r/3*(1+1/(1+D1r/D2r)) )</f>
        <v>1094.113475177305</v>
      </c>
      <c r="N24" s="554"/>
      <c r="O24" s="560">
        <f>IF( OR(RIGHT(Nb_diam,1)=",",D2r=0), 0, 2*(POWER(D2r/D_ref,2)-POWER(D1r/D_ref,2)) )</f>
        <v>-0.695266272189349</v>
      </c>
      <c r="P24" s="560"/>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45931</v>
      </c>
      <c r="G26" s="137" t="s">
        <v>62</v>
      </c>
      <c r="H26" s="584" t="str">
        <f>IF(Lang="Français","Résultats",IF(Lang="English","Results",""))</f>
        <v>Résultats</v>
      </c>
      <c r="I26" s="584"/>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2" ht="12.75" customHeight="1" thickTop="1" x14ac:dyDescent="0.2">
      <c r="A27" s="25"/>
      <c r="B27" s="30"/>
      <c r="C27" s="561" t="s">
        <v>423</v>
      </c>
      <c r="D27" s="562"/>
      <c r="E27" s="146">
        <f>m_ail</f>
        <v>190</v>
      </c>
      <c r="F27" s="105" t="s">
        <v>64</v>
      </c>
      <c r="G27" s="104">
        <f>IF(RIGHT(Type_fusee,1)=".",10, IF(OR(LEFT(Type_fusee,1)="R",LEFT(Type_fusee,1)=",",LEFT(Type_fusee,4)="Mini"),10, IF(LEFT(Type_fusee,5)="Micro",10, IF(RIGHT(Type_fusee,1)=" ",1))))</f>
        <v>10</v>
      </c>
      <c r="H27" s="551">
        <f>Long_tot/D_ref</f>
        <v>10.76923076923077</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190</v>
      </c>
      <c r="D28" s="177">
        <v>180</v>
      </c>
      <c r="E28" s="146">
        <f>n_ail+(m_ail-n_ail)*(1-E_int/E_ail)</f>
        <v>103.57142857142857</v>
      </c>
      <c r="F28" s="105" t="str">
        <f>IF(Lang="Français","Portance","Lift")</f>
        <v>Portance</v>
      </c>
      <c r="G28" s="104">
        <f>IF(RIGHT(Type_fusee,1)=".",15,IF(OR(LEFT(Type_fusee,1)="R",LEFT(Type_fusee,1)=",",LEFT(Type_fusee,4)="Mini"),15, IF(LEFT(Type_fusee,5)="Micro",15, IF(RIGHT(Type_fusee,1)=" ",15))))</f>
        <v>15</v>
      </c>
      <c r="H28" s="508">
        <f>Cnai+Cnc+Cno+Cnj+Cnr</f>
        <v>14.888563315674395</v>
      </c>
      <c r="I28" s="508">
        <f>Cnail+Cnc+Cno+Cnj+Cnr</f>
        <v>14.888563315674395</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Ailerons trop petits !</v>
      </c>
    </row>
    <row r="29" spans="1:22" ht="12.75" customHeight="1" x14ac:dyDescent="0.2">
      <c r="A29" s="25"/>
      <c r="B29" s="524" t="str">
        <f>IF(Lang="Français"," Saumon       'n'",IF(Lang="English"," Tip edge    'n'",""))</f>
        <v xml:space="preserve"> Saumon       'n'</v>
      </c>
      <c r="C29" s="35">
        <v>80</v>
      </c>
      <c r="D29" s="35">
        <v>80</v>
      </c>
      <c r="E29" s="146">
        <f>p_ail*E_int/E_ail</f>
        <v>141.42857142857142</v>
      </c>
      <c r="F29" s="515" t="str">
        <f>IF(Lang="Français","MargeStat.","StatMargin")</f>
        <v>MargeStat.</v>
      </c>
      <c r="G29" s="510">
        <f>IF(RIGHT(Type_fusee,1)=".",2, IF(OR(LEFT(Type_fusee,1)="R",LEFT(Type_fusee,1)=",",LEFT(Type_fusee,4)="Mini"),1.5, IF(LEFT(Type_fusee,5)="Micro",1, IF(RIGHT(Type_fusee,1)=" ",1))))</f>
        <v>2</v>
      </c>
      <c r="H29" s="97">
        <f ca="1">(XCp-XcgPlein)/D_ref</f>
        <v>3.5652844173175877</v>
      </c>
      <c r="I29" s="98">
        <f ca="1">(XCp0-XcgVide)/D_ref</f>
        <v>3.5654173636294355</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c r="U29" s="24" t="s">
        <v>573</v>
      </c>
    </row>
    <row r="30" spans="1:22" ht="12.75" customHeight="1" x14ac:dyDescent="0.2">
      <c r="A30" s="25"/>
      <c r="B30" s="524" t="str">
        <f>IF(Lang="Français"," Flèche          'p'"," Offset         'p'")</f>
        <v xml:space="preserve"> Flèche          'p'</v>
      </c>
      <c r="C30" s="35">
        <v>180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40</v>
      </c>
      <c r="H30" s="99">
        <f ca="1">MS_min*Cn</f>
        <v>53.081962785620199</v>
      </c>
      <c r="I30" s="96">
        <f ca="1">MS_max*Cn0</f>
        <v>53.083942165201726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c r="U30" s="24" t="s">
        <v>574</v>
      </c>
      <c r="V30" s="24" t="s">
        <v>575</v>
      </c>
    </row>
    <row r="31" spans="1:22" ht="12.75" customHeight="1" x14ac:dyDescent="0.2">
      <c r="A31" s="25"/>
      <c r="B31" s="524" t="str">
        <f>IF(Lang="Français"," Envergure     'E'",IF(Lang="English"," Span          'E'",""))</f>
        <v xml:space="preserve"> Envergure     'E'</v>
      </c>
      <c r="C31" s="35">
        <v>140</v>
      </c>
      <c r="D31" s="35">
        <v>110</v>
      </c>
      <c r="E31" s="146">
        <f>ep_ail</f>
        <v>3</v>
      </c>
      <c r="F31" s="106" t="s">
        <v>55</v>
      </c>
      <c r="G31" s="103"/>
      <c r="H31" s="509">
        <f>(Cnai*XCpai+Cnc*XCpc+Cnj*XCpj+Cnr*XCpr+Cno*XCpo)/(Cnai+Cnc+Cnr+Cnj+Cno)</f>
        <v>856.80340581746123</v>
      </c>
      <c r="I31" s="509">
        <f>(Cnail*XCpa+Cnc*XCpc+Cnj*XCpj+Cnr*XCpr+Cno*XCpo)/(Cnail+Cnc+Cnr+Cnj+Cno)</f>
        <v>856.80340581746123</v>
      </c>
      <c r="J31" s="102"/>
      <c r="K31" s="32"/>
      <c r="Q31" s="29"/>
      <c r="R31" s="38"/>
      <c r="S31" s="388"/>
      <c r="U31" s="24">
        <v>4.1100000000000003</v>
      </c>
      <c r="V31" s="24">
        <v>13.843</v>
      </c>
    </row>
    <row r="32" spans="1:22"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33.106212446520459</v>
      </c>
      <c r="I32" s="101">
        <f ca="1">(XCp-XcgVide)/Long_tot*100</f>
        <v>33.107446947987611</v>
      </c>
      <c r="J32" s="102"/>
      <c r="K32" s="32"/>
      <c r="Q32" s="29"/>
      <c r="R32" s="38"/>
      <c r="U32" s="24">
        <v>3.76</v>
      </c>
      <c r="V32" s="24">
        <v>13.843</v>
      </c>
    </row>
    <row r="33" spans="1:23" ht="12.75" customHeight="1" x14ac:dyDescent="0.2">
      <c r="A33" s="25"/>
      <c r="B33" s="524" t="str">
        <f>IF(Lang="Français"," Nombre            ",IF(Lang="English"," Number of fins",""))</f>
        <v xml:space="preserve"> Nombre            </v>
      </c>
      <c r="C33" s="36">
        <v>4</v>
      </c>
      <c r="D33" s="36">
        <v>4</v>
      </c>
      <c r="E33" s="146">
        <f>X_ail</f>
        <v>1070</v>
      </c>
      <c r="G33" s="24"/>
      <c r="H33" s="540" t="str">
        <f ca="1">IF(AND(CritCnmin&lt;Cn,Cn0&lt;CritCnmax,CritMsmin&lt;MS_min,MS_max&lt;CritMsmax,CritMsCnmin&lt;MS_Cn_min,MS_Cn_max&lt;CritMsCnmax),"STABLE",IF(OR(Cn&lt;CritCnmin,MS_min&lt;CritMsmin,MS_Cn_min&lt;CritMsCnmin),"INSTABLE",IF(Lang="Français","SURSTABLE","OVERSTABLE")))</f>
        <v>INSTABLE</v>
      </c>
      <c r="I33" s="541"/>
      <c r="J33" s="31"/>
      <c r="K33" s="32"/>
      <c r="Q33" s="29"/>
      <c r="R33" s="38"/>
    </row>
    <row r="34" spans="1:23" ht="12.75" customHeight="1" x14ac:dyDescent="0.2">
      <c r="A34" s="25"/>
      <c r="B34" s="524" t="str">
        <f>IF(Lang="Français"," Position du bas",IF(Lang="English"," Basement",""))</f>
        <v xml:space="preserve"> Position du bas</v>
      </c>
      <c r="C34" s="35">
        <v>1070</v>
      </c>
      <c r="D34" s="35">
        <v>1250</v>
      </c>
      <c r="E34" s="146">
        <f>D_ail</f>
        <v>104</v>
      </c>
      <c r="G34" s="24"/>
      <c r="H34" s="542"/>
      <c r="I34" s="543"/>
      <c r="K34" s="32"/>
      <c r="Q34" s="29"/>
      <c r="R34" s="38"/>
    </row>
    <row r="35" spans="1:23" ht="12.75" customHeight="1" x14ac:dyDescent="0.2">
      <c r="A35" s="25"/>
      <c r="B35" s="524" t="str">
        <f>IF(Lang="Français"," Diamètre         ",IF(Lang="English"," Diameter at Fins",""))</f>
        <v xml:space="preserve"> Diamètre         </v>
      </c>
      <c r="C35" s="35">
        <v>104</v>
      </c>
      <c r="D35" s="35">
        <f>D_ref</f>
        <v>104</v>
      </c>
      <c r="E35" s="146">
        <f>SQRT(POWER(p_int+n_int/2-m_int/2,2)+POWER(E_int,2))</f>
        <v>147.46540583597005</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187.68324379123459</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566</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423</v>
      </c>
      <c r="H111" s="43"/>
      <c r="I111" s="44"/>
      <c r="J111" s="43"/>
      <c r="L111" s="43"/>
      <c r="M111" s="43"/>
      <c r="N111" s="43"/>
      <c r="Q111" s="43"/>
      <c r="R111" s="43"/>
    </row>
    <row r="112" spans="2:18" x14ac:dyDescent="0.2">
      <c r="B112" s="38" t="s">
        <v>424</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-1</v>
      </c>
      <c r="D124" s="46">
        <v>0</v>
      </c>
      <c r="E124" s="93">
        <f t="shared" ref="E124:E136" si="0">-D124</f>
        <v>0</v>
      </c>
      <c r="K124" s="46"/>
    </row>
    <row r="125" spans="2:18" x14ac:dyDescent="0.2">
      <c r="B125" s="45" t="s">
        <v>72</v>
      </c>
      <c r="C125" s="46">
        <f>-Long_ogive</f>
        <v>-1</v>
      </c>
      <c r="D125" s="46">
        <f>D_og/2</f>
        <v>42</v>
      </c>
      <c r="E125" s="93">
        <f t="shared" si="0"/>
        <v>-42</v>
      </c>
      <c r="K125" s="46"/>
    </row>
    <row r="126" spans="2:18" x14ac:dyDescent="0.2">
      <c r="B126" s="45" t="s">
        <v>73</v>
      </c>
      <c r="C126" s="46">
        <f>IF(AND(RIGHT(Nb_diam,1)=".",X_j), -X_j, C125 )</f>
        <v>-1</v>
      </c>
      <c r="D126" s="46">
        <f>IF(AND(RIGHT(Nb_diam,1)=".",X_j), D1j/2, D125 )</f>
        <v>42</v>
      </c>
      <c r="E126" s="93">
        <f t="shared" si="0"/>
        <v>-42</v>
      </c>
      <c r="K126" s="46"/>
    </row>
    <row r="127" spans="2:18" x14ac:dyDescent="0.2">
      <c r="B127" s="45" t="s">
        <v>74</v>
      </c>
      <c r="C127" s="46">
        <f>IF(AND(RIGHT(Nb_diam,1)=".",X_j), -X_j-l_j, C126 )</f>
        <v>-61</v>
      </c>
      <c r="D127" s="46">
        <f>IF(AND(RIGHT(Nb_diam,1)=".",X_j), D2j/2, D126 )</f>
        <v>52</v>
      </c>
      <c r="E127" s="93">
        <f t="shared" si="0"/>
        <v>-52</v>
      </c>
      <c r="K127" s="46"/>
    </row>
    <row r="128" spans="2:18" x14ac:dyDescent="0.2">
      <c r="B128" s="45" t="s">
        <v>75</v>
      </c>
      <c r="C128" s="46">
        <f>IF(AND(RIGHT(Nb_diam,1)=".",X_r), -X_r, C127 )</f>
        <v>-1070</v>
      </c>
      <c r="D128" s="46">
        <f>IF(AND(RIGHT(Nb_diam,1)=".",X_r), D1r/2, D127 )</f>
        <v>52</v>
      </c>
      <c r="E128" s="93">
        <f t="shared" si="0"/>
        <v>-52</v>
      </c>
      <c r="K128" s="46"/>
    </row>
    <row r="129" spans="2:11" x14ac:dyDescent="0.2">
      <c r="B129" s="45" t="s">
        <v>76</v>
      </c>
      <c r="C129" s="46">
        <f>IF(AND(RIGHT(Nb_diam,1)=".",X_r), -X_r-l_r, C128 )</f>
        <v>-1120</v>
      </c>
      <c r="D129" s="46">
        <f>IF(AND(RIGHT(Nb_diam,1)=".",X_r), D2r/2, D128 )</f>
        <v>42</v>
      </c>
      <c r="E129" s="93">
        <f t="shared" si="0"/>
        <v>-42</v>
      </c>
      <c r="K129" s="46"/>
    </row>
    <row r="130" spans="2:11" x14ac:dyDescent="0.2">
      <c r="B130" s="45" t="s">
        <v>77</v>
      </c>
      <c r="C130" s="46">
        <f>-Long_tot</f>
        <v>-1120</v>
      </c>
      <c r="D130" s="46">
        <f>D129</f>
        <v>42</v>
      </c>
      <c r="E130" s="93">
        <f t="shared" si="0"/>
        <v>-42</v>
      </c>
      <c r="K130" s="46"/>
    </row>
    <row r="131" spans="2:11" x14ac:dyDescent="0.2">
      <c r="B131" s="45" t="s">
        <v>77</v>
      </c>
      <c r="C131" s="46">
        <f>-Long_tot</f>
        <v>-1120</v>
      </c>
      <c r="D131" s="46">
        <v>0</v>
      </c>
      <c r="E131" s="93">
        <f t="shared" si="0"/>
        <v>0</v>
      </c>
      <c r="K131" s="46"/>
    </row>
    <row r="132" spans="2:11" x14ac:dyDescent="0.2">
      <c r="B132" s="183" t="s">
        <v>78</v>
      </c>
      <c r="C132" s="197">
        <f>-X_ail+m_ail</f>
        <v>-880</v>
      </c>
      <c r="D132" s="197">
        <f>D_ail/2</f>
        <v>52</v>
      </c>
      <c r="E132" s="198">
        <f t="shared" si="0"/>
        <v>-52</v>
      </c>
      <c r="K132" s="46"/>
    </row>
    <row r="133" spans="2:11" x14ac:dyDescent="0.2">
      <c r="B133" s="185" t="s">
        <v>79</v>
      </c>
      <c r="C133" s="46">
        <f>-X_ail+m_ail-p_ail</f>
        <v>-1060</v>
      </c>
      <c r="D133" s="46">
        <f>D_ail/2+E_ail</f>
        <v>192</v>
      </c>
      <c r="E133" s="199">
        <f t="shared" si="0"/>
        <v>-192</v>
      </c>
      <c r="K133" s="46"/>
    </row>
    <row r="134" spans="2:11" x14ac:dyDescent="0.2">
      <c r="B134" s="185" t="s">
        <v>80</v>
      </c>
      <c r="C134" s="46">
        <f>-X_ail+m_ail-p_ail-n_ail</f>
        <v>-1140</v>
      </c>
      <c r="D134" s="46">
        <f>D_ail/2+E_ail</f>
        <v>192</v>
      </c>
      <c r="E134" s="199">
        <f t="shared" si="0"/>
        <v>-192</v>
      </c>
      <c r="K134" s="46"/>
    </row>
    <row r="135" spans="2:11" x14ac:dyDescent="0.2">
      <c r="B135" s="185" t="s">
        <v>81</v>
      </c>
      <c r="C135" s="46">
        <f>-X_ail</f>
        <v>-1070</v>
      </c>
      <c r="D135" s="46">
        <f>D_ail/2</f>
        <v>52</v>
      </c>
      <c r="E135" s="199">
        <f t="shared" si="0"/>
        <v>-52</v>
      </c>
      <c r="K135" s="46"/>
    </row>
    <row r="136" spans="2:11" x14ac:dyDescent="0.2">
      <c r="B136" s="187" t="s">
        <v>78</v>
      </c>
      <c r="C136" s="200">
        <f>-X_ail+m_ail</f>
        <v>-880</v>
      </c>
      <c r="D136" s="200">
        <f>D_ail/2</f>
        <v>52</v>
      </c>
      <c r="E136" s="201">
        <f t="shared" si="0"/>
        <v>-52</v>
      </c>
      <c r="K136" s="46"/>
    </row>
    <row r="137" spans="2:11" x14ac:dyDescent="0.2">
      <c r="B137" s="192" t="str">
        <f>IF(E_ail&gt;0,IF(Lang="Français","Envergure","Span"),"")</f>
        <v>Envergure</v>
      </c>
      <c r="C137" s="197">
        <f>MIN(-X_ail,-X_ail+m_ail-p_ail-n_ail)-Long_tot/30</f>
        <v>-1177.3333333333333</v>
      </c>
      <c r="D137" s="207">
        <f>-D_ail/2-E_ail</f>
        <v>-192</v>
      </c>
      <c r="E137" s="93"/>
      <c r="K137" s="46"/>
    </row>
    <row r="138" spans="2:11" x14ac:dyDescent="0.2">
      <c r="B138" s="195" t="s">
        <v>166</v>
      </c>
      <c r="C138" s="46">
        <f>MIN(-X_ail,-X_ail+m_ail-p_ail-n_ail)-Long_tot/30</f>
        <v>-1177.3333333333333</v>
      </c>
      <c r="D138" s="208">
        <f>-D_ail/2-E_ail/2</f>
        <v>-122</v>
      </c>
      <c r="E138" s="93"/>
      <c r="K138" s="46"/>
    </row>
    <row r="139" spans="2:11" x14ac:dyDescent="0.2">
      <c r="B139" s="212" t="s">
        <v>162</v>
      </c>
      <c r="C139" s="200">
        <f>MIN(-X_ail,-X_ail+m_ail-p_ail-n_ail)-Long_tot/30</f>
        <v>-1177.3333333333333</v>
      </c>
      <c r="D139" s="209">
        <f>-D_ail/2</f>
        <v>-52</v>
      </c>
      <c r="E139" s="93"/>
      <c r="K139" s="46"/>
    </row>
    <row r="140" spans="2:11" x14ac:dyDescent="0.2">
      <c r="B140" s="192" t="str">
        <f>IF(Lang="Français","Emplanture","Root edge")</f>
        <v>Emplanture</v>
      </c>
      <c r="C140" s="197">
        <f>-X_ail+m_ail</f>
        <v>-880</v>
      </c>
      <c r="D140" s="207">
        <f>D_ail/2+E_ail+Long_tot/20</f>
        <v>248</v>
      </c>
      <c r="E140" s="93"/>
      <c r="K140" s="46"/>
    </row>
    <row r="141" spans="2:11" x14ac:dyDescent="0.2">
      <c r="B141" s="195" t="s">
        <v>168</v>
      </c>
      <c r="C141" s="46">
        <f>-X_ail+m_ail/2</f>
        <v>-975</v>
      </c>
      <c r="D141" s="208">
        <f>D_ail/2+E_ail+Long_tot/20</f>
        <v>248</v>
      </c>
      <c r="E141" s="93"/>
      <c r="K141" s="46"/>
    </row>
    <row r="142" spans="2:11" x14ac:dyDescent="0.2">
      <c r="B142" s="212" t="s">
        <v>169</v>
      </c>
      <c r="C142" s="200">
        <f>-X_ail</f>
        <v>-1070</v>
      </c>
      <c r="D142" s="209">
        <f>D_ail/2+E_ail+Long_tot/20</f>
        <v>248</v>
      </c>
      <c r="E142" s="93"/>
      <c r="K142" s="46"/>
    </row>
    <row r="143" spans="2:11" x14ac:dyDescent="0.2">
      <c r="B143" s="192" t="str">
        <f>IF(p_ail&lt;&gt;0,IF(Lang="Français","Flèche","Offset"),"")</f>
        <v>Flèche</v>
      </c>
      <c r="C143" s="197">
        <f>-X_ail+m_ail</f>
        <v>-880</v>
      </c>
      <c r="D143" s="207">
        <f>-D_ail/2-E_ail-Long_tot/30</f>
        <v>-229.33333333333334</v>
      </c>
      <c r="E143" s="93"/>
      <c r="K143" s="46"/>
    </row>
    <row r="144" spans="2:11" x14ac:dyDescent="0.2">
      <c r="B144" s="195" t="s">
        <v>165</v>
      </c>
      <c r="C144" s="46">
        <f>-X_ail+m_ail-p_ail/2</f>
        <v>-970</v>
      </c>
      <c r="D144" s="208">
        <f>-D_ail/2-E_ail-Long_tot/30</f>
        <v>-229.33333333333334</v>
      </c>
      <c r="E144" s="93"/>
      <c r="K144" s="46"/>
    </row>
    <row r="145" spans="2:11" x14ac:dyDescent="0.2">
      <c r="B145" s="212" t="s">
        <v>163</v>
      </c>
      <c r="C145" s="200">
        <f>-X_ail+m_ail-p_ail</f>
        <v>-1060</v>
      </c>
      <c r="D145" s="209">
        <f>-D_ail/2-E_ail-Long_tot/30</f>
        <v>-229.33333333333334</v>
      </c>
      <c r="E145" s="93"/>
      <c r="K145" s="46"/>
    </row>
    <row r="146" spans="2:11" x14ac:dyDescent="0.2">
      <c r="B146" s="192" t="str">
        <f>IF(n_ail&gt;0,IF(Lang="Français","Saumon","Tip edge"),"")</f>
        <v>Saumon</v>
      </c>
      <c r="C146" s="197">
        <f>-X_ail+m_ail-p_ail</f>
        <v>-1060</v>
      </c>
      <c r="D146" s="207">
        <f>-D_ail/2-E_ail-Long_tot/20</f>
        <v>-248</v>
      </c>
      <c r="E146" s="93"/>
      <c r="K146" s="46"/>
    </row>
    <row r="147" spans="2:11" x14ac:dyDescent="0.2">
      <c r="B147" s="195" t="s">
        <v>167</v>
      </c>
      <c r="C147" s="46">
        <f>-X_ail+m_ail-p_ail-n_ail/2</f>
        <v>-1100</v>
      </c>
      <c r="D147" s="208">
        <f>-D_ail/2-E_ail-Long_tot/20</f>
        <v>-248</v>
      </c>
      <c r="E147" s="93"/>
      <c r="K147" s="46"/>
    </row>
    <row r="148" spans="2:11" x14ac:dyDescent="0.2">
      <c r="B148" s="212" t="s">
        <v>164</v>
      </c>
      <c r="C148" s="200">
        <f>-X_ail+m_ail-p_ail-n_ail</f>
        <v>-1140</v>
      </c>
      <c r="D148" s="209">
        <f>-D_ail/2-E_ail-Long_tot/20</f>
        <v>-248</v>
      </c>
      <c r="E148" s="93"/>
      <c r="K148" s="46"/>
    </row>
    <row r="149" spans="2:11" x14ac:dyDescent="0.2">
      <c r="B149" s="183" t="s">
        <v>82</v>
      </c>
      <c r="C149" s="197">
        <f ca="1">-XcgPlein</f>
        <v>-486.0138264164321</v>
      </c>
      <c r="D149" s="207">
        <v>0</v>
      </c>
      <c r="E149" s="93"/>
      <c r="K149" s="46"/>
    </row>
    <row r="150" spans="2:11" x14ac:dyDescent="0.2">
      <c r="B150" s="187" t="s">
        <v>83</v>
      </c>
      <c r="C150" s="200">
        <f ca="1">-XcgVide</f>
        <v>-485.99999999999994</v>
      </c>
      <c r="D150" s="209">
        <v>0</v>
      </c>
      <c r="E150" s="93"/>
      <c r="K150" s="46"/>
    </row>
    <row r="151" spans="2:11" x14ac:dyDescent="0.2">
      <c r="B151" s="183" t="s">
        <v>84</v>
      </c>
      <c r="C151" s="197">
        <f>-XCp</f>
        <v>-856.80340581746123</v>
      </c>
      <c r="D151" s="207">
        <v>0</v>
      </c>
      <c r="E151" s="93"/>
      <c r="K151" s="46"/>
    </row>
    <row r="152" spans="2:11" x14ac:dyDescent="0.2">
      <c r="B152" s="187" t="s">
        <v>84</v>
      </c>
      <c r="C152" s="200">
        <f>-XCp</f>
        <v>-856.80340581746123</v>
      </c>
      <c r="D152" s="209">
        <f>Cn*D_ref/CritCnmin</f>
        <v>103.22737232200913</v>
      </c>
      <c r="E152" s="93"/>
      <c r="K152" s="46"/>
    </row>
    <row r="153" spans="2:11" x14ac:dyDescent="0.2">
      <c r="B153" s="185" t="s">
        <v>422</v>
      </c>
      <c r="C153" s="46">
        <f>-XCp0</f>
        <v>-856.80340581746123</v>
      </c>
      <c r="D153" s="208">
        <f>Cn0*D_ref/CritCnmin</f>
        <v>103.22737232200913</v>
      </c>
      <c r="E153" s="93"/>
      <c r="K153" s="46"/>
    </row>
    <row r="154" spans="2:11" x14ac:dyDescent="0.2">
      <c r="B154" s="185" t="s">
        <v>422</v>
      </c>
      <c r="C154" s="46">
        <f>-XCp0</f>
        <v>-856.80340581746123</v>
      </c>
      <c r="D154" s="208">
        <v>0</v>
      </c>
      <c r="E154" s="93"/>
      <c r="K154" s="46"/>
    </row>
    <row r="155" spans="2:11" x14ac:dyDescent="0.2">
      <c r="B155" s="192" t="str">
        <f>IF(n_ail&gt;0,IF(Lang="Français","Marge Statique","Static Margin"),"")</f>
        <v>Marge Statique</v>
      </c>
      <c r="C155" s="197">
        <f ca="1">(-XcgPlein-XcgVide)/2</f>
        <v>-486.00691320821602</v>
      </c>
      <c r="D155" s="207">
        <f>-D_ail/2-E_ail-Long_tot/20</f>
        <v>-248</v>
      </c>
      <c r="E155" s="93"/>
      <c r="K155" s="46"/>
    </row>
    <row r="156" spans="2:11" x14ac:dyDescent="0.2">
      <c r="B156" s="195" t="s">
        <v>170</v>
      </c>
      <c r="C156" s="46">
        <f ca="1">(C155+C157)/2</f>
        <v>-671.40515951283862</v>
      </c>
      <c r="D156" s="208">
        <f>-D_ail/2-E_ail-Long_tot/20</f>
        <v>-248</v>
      </c>
      <c r="E156" s="93"/>
      <c r="K156" s="46"/>
    </row>
    <row r="157" spans="2:11" x14ac:dyDescent="0.2">
      <c r="B157" s="212" t="s">
        <v>171</v>
      </c>
      <c r="C157" s="200">
        <f>-XCp</f>
        <v>-856.80340581746123</v>
      </c>
      <c r="D157" s="209">
        <f>-D_ail/2-E_ail-Long_tot/20</f>
        <v>-248</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-1151.4000000000001</v>
      </c>
      <c r="D168" s="46">
        <f>MAX(E_ail+D_ail/2, Long_tot/3)</f>
        <v>373.33333333333331</v>
      </c>
      <c r="E168" s="93"/>
      <c r="K168" s="46"/>
    </row>
    <row r="169" spans="2:11" x14ac:dyDescent="0.2">
      <c r="B169" s="45" t="s">
        <v>93</v>
      </c>
      <c r="C169" s="46">
        <f>C168</f>
        <v>-1151.4000000000001</v>
      </c>
      <c r="D169" s="46">
        <f>-D168</f>
        <v>-373.33333333333331</v>
      </c>
      <c r="E169" s="93"/>
      <c r="K169" s="46"/>
    </row>
    <row r="170" spans="2:11" x14ac:dyDescent="0.2">
      <c r="B170" s="183" t="s">
        <v>94</v>
      </c>
      <c r="C170" s="197">
        <f ca="1">-XpropuRef+Long_propu</f>
        <v>-1110</v>
      </c>
      <c r="D170" s="207">
        <f ca="1">-Diam_propu/2</f>
        <v>0</v>
      </c>
      <c r="E170" s="93"/>
      <c r="K170" s="46"/>
    </row>
    <row r="171" spans="2:11" x14ac:dyDescent="0.2">
      <c r="B171" s="185" t="s">
        <v>95</v>
      </c>
      <c r="C171" s="46">
        <f ca="1">-XpropuRef+Long_propu</f>
        <v>-1110</v>
      </c>
      <c r="D171" s="208">
        <f ca="1">Diam_propu/2</f>
        <v>0</v>
      </c>
      <c r="E171" s="93"/>
      <c r="K171" s="46"/>
    </row>
    <row r="172" spans="2:11" x14ac:dyDescent="0.2">
      <c r="B172" s="185" t="s">
        <v>96</v>
      </c>
      <c r="C172" s="46">
        <f>-XpropuRef</f>
        <v>-1110</v>
      </c>
      <c r="D172" s="208">
        <f ca="1">Diam_propu/2</f>
        <v>0</v>
      </c>
      <c r="E172" s="93"/>
      <c r="K172" s="46"/>
    </row>
    <row r="173" spans="2:11" x14ac:dyDescent="0.2">
      <c r="B173" s="185" t="s">
        <v>97</v>
      </c>
      <c r="C173" s="46">
        <f>-XpropuRef</f>
        <v>-1110</v>
      </c>
      <c r="D173" s="208">
        <f ca="1">-Diam_propu/2</f>
        <v>0</v>
      </c>
      <c r="E173" s="93"/>
      <c r="K173" s="46"/>
    </row>
    <row r="174" spans="2:11" x14ac:dyDescent="0.2">
      <c r="B174" s="187" t="s">
        <v>98</v>
      </c>
      <c r="C174" s="200">
        <f ca="1">-XpropuRef+Long_propu</f>
        <v>-1110</v>
      </c>
      <c r="D174" s="209">
        <f ca="1">-Diam_propu/2</f>
        <v>0</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-0.1</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-0.25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-0.5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-0.75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-1</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3.5652844173175877</v>
      </c>
      <c r="C190" s="203">
        <f>Cn</f>
        <v>14.888563315674395</v>
      </c>
      <c r="D190" s="185">
        <v>3</v>
      </c>
      <c r="E190" s="205">
        <f t="shared" si="4"/>
        <v>33.333333333333336</v>
      </c>
      <c r="K190" s="45"/>
    </row>
    <row r="191" spans="2:11" x14ac:dyDescent="0.2">
      <c r="B191" s="512">
        <f ca="1">(XCp0-XcgPlein)/D_ref</f>
        <v>3.5652844173175877</v>
      </c>
      <c r="C191" s="513">
        <f>Cn0</f>
        <v>14.888563315674395</v>
      </c>
      <c r="D191" s="185">
        <v>4</v>
      </c>
      <c r="E191" s="205">
        <f t="shared" si="4"/>
        <v>25</v>
      </c>
      <c r="K191" s="45"/>
    </row>
    <row r="192" spans="2:11" x14ac:dyDescent="0.2">
      <c r="B192" s="512">
        <f ca="1">(XCp0-XcgVide)/D_ref</f>
        <v>3.5654173636294355</v>
      </c>
      <c r="C192" s="513">
        <f>Cn0</f>
        <v>14.888563315674395</v>
      </c>
      <c r="D192" s="185">
        <v>6</v>
      </c>
      <c r="E192" s="205">
        <f t="shared" si="4"/>
        <v>16.666666666666668</v>
      </c>
      <c r="K192" s="45"/>
    </row>
    <row r="193" spans="2:11" x14ac:dyDescent="0.2">
      <c r="B193" s="512">
        <f ca="1">(XCp-XcgVide)/D_ref</f>
        <v>3.5654173636294355</v>
      </c>
      <c r="C193" s="513">
        <f>Cn</f>
        <v>14.888563315674395</v>
      </c>
      <c r="D193" s="187">
        <v>7</v>
      </c>
      <c r="E193" s="206">
        <f t="shared" si="4"/>
        <v>14.285714285714286</v>
      </c>
      <c r="K193" s="45"/>
    </row>
    <row r="194" spans="2:11" x14ac:dyDescent="0.2">
      <c r="B194" s="512">
        <f ca="1">MS_min</f>
        <v>3.5652844173175877</v>
      </c>
      <c r="C194" s="514">
        <f>Cn</f>
        <v>14.888563315674395</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462</v>
      </c>
    </row>
    <row r="226" spans="1:1" x14ac:dyDescent="0.2">
      <c r="A226" s="24" t="s">
        <v>475</v>
      </c>
    </row>
    <row r="228" spans="1:1" x14ac:dyDescent="0.2">
      <c r="A228" s="24" t="s">
        <v>476</v>
      </c>
    </row>
    <row r="230" spans="1:1" x14ac:dyDescent="0.2">
      <c r="A230" s="24" t="s">
        <v>477</v>
      </c>
    </row>
    <row r="232" spans="1:1" x14ac:dyDescent="0.2">
      <c r="A232" s="24" t="s">
        <v>478</v>
      </c>
    </row>
    <row r="233" spans="1:1" x14ac:dyDescent="0.2">
      <c r="A233" s="24" t="s">
        <v>479</v>
      </c>
    </row>
    <row r="234" spans="1:1" x14ac:dyDescent="0.2">
      <c r="A234" s="24" t="s">
        <v>480</v>
      </c>
    </row>
    <row r="235" spans="1:1" x14ac:dyDescent="0.2">
      <c r="A235" s="24" t="s">
        <v>481</v>
      </c>
    </row>
    <row r="236" spans="1:1" x14ac:dyDescent="0.2">
      <c r="A236" s="24" t="s">
        <v>482</v>
      </c>
    </row>
    <row r="237" spans="1:1" x14ac:dyDescent="0.2">
      <c r="A237" s="24" t="s">
        <v>483</v>
      </c>
    </row>
    <row r="238" spans="1:1" x14ac:dyDescent="0.2">
      <c r="A238" s="24" t="s">
        <v>183</v>
      </c>
    </row>
    <row r="239" spans="1:1" x14ac:dyDescent="0.2">
      <c r="A239" s="24" t="s">
        <v>484</v>
      </c>
    </row>
    <row r="240" spans="1:1" x14ac:dyDescent="0.2">
      <c r="A240" s="24" t="s">
        <v>485</v>
      </c>
    </row>
    <row r="241" spans="1:1" x14ac:dyDescent="0.2">
      <c r="A241" s="24" t="s">
        <v>183</v>
      </c>
    </row>
    <row r="242" spans="1:1" x14ac:dyDescent="0.2">
      <c r="A242" s="24" t="s">
        <v>486</v>
      </c>
    </row>
    <row r="244" spans="1:1" x14ac:dyDescent="0.2">
      <c r="A244" s="24" t="s">
        <v>487</v>
      </c>
    </row>
    <row r="246" spans="1:1" x14ac:dyDescent="0.2">
      <c r="A246" s="24" t="s">
        <v>488</v>
      </c>
    </row>
    <row r="248" spans="1:1" x14ac:dyDescent="0.2">
      <c r="A248" s="24" t="s">
        <v>489</v>
      </c>
    </row>
    <row r="249" spans="1:1" x14ac:dyDescent="0.2">
      <c r="A249" s="24" t="s">
        <v>490</v>
      </c>
    </row>
    <row r="250" spans="1:1" x14ac:dyDescent="0.2">
      <c r="A250" s="24" t="s">
        <v>491</v>
      </c>
    </row>
    <row r="251" spans="1:1" x14ac:dyDescent="0.2">
      <c r="A251" s="24" t="s">
        <v>492</v>
      </c>
    </row>
    <row r="252" spans="1:1" x14ac:dyDescent="0.2">
      <c r="A252" s="24" t="s">
        <v>493</v>
      </c>
    </row>
    <row r="254" spans="1:1" x14ac:dyDescent="0.2">
      <c r="A254" s="24" t="s">
        <v>494</v>
      </c>
    </row>
    <row r="255" spans="1:1" x14ac:dyDescent="0.2">
      <c r="A255" s="24" t="s">
        <v>495</v>
      </c>
    </row>
    <row r="256" spans="1:1" x14ac:dyDescent="0.2">
      <c r="A256" s="24" t="s">
        <v>496</v>
      </c>
    </row>
    <row r="257" spans="1:1" x14ac:dyDescent="0.2">
      <c r="A257" s="24" t="s">
        <v>497</v>
      </c>
    </row>
    <row r="258" spans="1:1" x14ac:dyDescent="0.2">
      <c r="A258" s="24" t="s">
        <v>498</v>
      </c>
    </row>
    <row r="261" spans="1:1" x14ac:dyDescent="0.2">
      <c r="A261" s="24" t="s">
        <v>499</v>
      </c>
    </row>
    <row r="262" spans="1:1" x14ac:dyDescent="0.2">
      <c r="A262" s="24" t="s">
        <v>500</v>
      </c>
    </row>
    <row r="263" spans="1:1" x14ac:dyDescent="0.2">
      <c r="A263" s="24" t="s">
        <v>501</v>
      </c>
    </row>
    <row r="264" spans="1:1" x14ac:dyDescent="0.2">
      <c r="A264" s="24" t="s">
        <v>502</v>
      </c>
    </row>
    <row r="265" spans="1:1" x14ac:dyDescent="0.2">
      <c r="A265" s="24" t="s">
        <v>503</v>
      </c>
    </row>
    <row r="267" spans="1:1" x14ac:dyDescent="0.2">
      <c r="A267" s="24" t="s">
        <v>496</v>
      </c>
    </row>
    <row r="268" spans="1:1" x14ac:dyDescent="0.2">
      <c r="A268" s="24" t="s">
        <v>497</v>
      </c>
    </row>
    <row r="269" spans="1:1" x14ac:dyDescent="0.2">
      <c r="A269" s="24" t="s">
        <v>504</v>
      </c>
    </row>
    <row r="272" spans="1:1" x14ac:dyDescent="0.2">
      <c r="A272" s="24" t="s">
        <v>464</v>
      </c>
    </row>
    <row r="273" spans="1:1" x14ac:dyDescent="0.2">
      <c r="A273" s="24" t="s">
        <v>465</v>
      </c>
    </row>
    <row r="275" spans="1:1" x14ac:dyDescent="0.2">
      <c r="A275" s="24" t="s">
        <v>505</v>
      </c>
    </row>
    <row r="277" spans="1:1" x14ac:dyDescent="0.2">
      <c r="A277" s="24" t="s">
        <v>504</v>
      </c>
    </row>
    <row r="280" spans="1:1" x14ac:dyDescent="0.2">
      <c r="A280" s="24" t="s">
        <v>466</v>
      </c>
    </row>
    <row r="281" spans="1:1" x14ac:dyDescent="0.2">
      <c r="A281" s="24" t="s">
        <v>467</v>
      </c>
    </row>
    <row r="282" spans="1:1" x14ac:dyDescent="0.2">
      <c r="A282" s="24" t="s">
        <v>506</v>
      </c>
    </row>
    <row r="283" spans="1:1" x14ac:dyDescent="0.2">
      <c r="A283" s="24" t="s">
        <v>507</v>
      </c>
    </row>
    <row r="284" spans="1:1" x14ac:dyDescent="0.2">
      <c r="A284" s="24" t="s">
        <v>504</v>
      </c>
    </row>
    <row r="285" spans="1:1" x14ac:dyDescent="0.2">
      <c r="A285" s="24" t="s">
        <v>468</v>
      </c>
    </row>
    <row r="287" spans="1:1" x14ac:dyDescent="0.2">
      <c r="A287" s="24" t="s">
        <v>508</v>
      </c>
    </row>
    <row r="288" spans="1:1" x14ac:dyDescent="0.2">
      <c r="A288" s="24" t="s">
        <v>506</v>
      </c>
    </row>
    <row r="289" spans="1:1" x14ac:dyDescent="0.2">
      <c r="A289" s="24" t="s">
        <v>509</v>
      </c>
    </row>
    <row r="291" spans="1:1" x14ac:dyDescent="0.2">
      <c r="A291" s="24" t="s">
        <v>504</v>
      </c>
    </row>
    <row r="294" spans="1:1" x14ac:dyDescent="0.2">
      <c r="A294" s="24" t="s">
        <v>510</v>
      </c>
    </row>
    <row r="295" spans="1:1" x14ac:dyDescent="0.2">
      <c r="A295" s="24" t="s">
        <v>511</v>
      </c>
    </row>
    <row r="296" spans="1:1" x14ac:dyDescent="0.2">
      <c r="A296" s="24" t="s">
        <v>512</v>
      </c>
    </row>
    <row r="298" spans="1:1" x14ac:dyDescent="0.2">
      <c r="A298" s="24" t="s">
        <v>504</v>
      </c>
    </row>
    <row r="301" spans="1:1" x14ac:dyDescent="0.2">
      <c r="A301" s="24" t="s">
        <v>513</v>
      </c>
    </row>
    <row r="302" spans="1:1" x14ac:dyDescent="0.2">
      <c r="A302" s="24" t="s">
        <v>514</v>
      </c>
    </row>
    <row r="304" spans="1:1" x14ac:dyDescent="0.2">
      <c r="A304" s="24" t="s">
        <v>515</v>
      </c>
    </row>
    <row r="305" spans="1:1" x14ac:dyDescent="0.2">
      <c r="A305" s="24" t="s">
        <v>516</v>
      </c>
    </row>
    <row r="306" spans="1:1" x14ac:dyDescent="0.2">
      <c r="A306" s="24" t="s">
        <v>504</v>
      </c>
    </row>
    <row r="309" spans="1:1" x14ac:dyDescent="0.2">
      <c r="A309" s="24" t="s">
        <v>513</v>
      </c>
    </row>
    <row r="310" spans="1:1" x14ac:dyDescent="0.2">
      <c r="A310" s="24" t="s">
        <v>517</v>
      </c>
    </row>
    <row r="311" spans="1:1" x14ac:dyDescent="0.2">
      <c r="A311" s="24" t="s">
        <v>513</v>
      </c>
    </row>
    <row r="312" spans="1:1" x14ac:dyDescent="0.2">
      <c r="A312" s="24" t="s">
        <v>518</v>
      </c>
    </row>
    <row r="314" spans="1:1" x14ac:dyDescent="0.2">
      <c r="A314" s="24" t="s">
        <v>519</v>
      </c>
    </row>
    <row r="316" spans="1:1" x14ac:dyDescent="0.2">
      <c r="A316" s="24" t="s">
        <v>504</v>
      </c>
    </row>
    <row r="319" spans="1:1" x14ac:dyDescent="0.2">
      <c r="A319" s="24" t="s">
        <v>513</v>
      </c>
    </row>
    <row r="320" spans="1:1" x14ac:dyDescent="0.2">
      <c r="A320" s="24" t="s">
        <v>520</v>
      </c>
    </row>
    <row r="321" spans="1:1" x14ac:dyDescent="0.2">
      <c r="A321" s="24" t="s">
        <v>521</v>
      </c>
    </row>
    <row r="322" spans="1:1" x14ac:dyDescent="0.2">
      <c r="A322" s="24" t="s">
        <v>522</v>
      </c>
    </row>
    <row r="324" spans="1:1" x14ac:dyDescent="0.2">
      <c r="A324" s="24" t="s">
        <v>504</v>
      </c>
    </row>
    <row r="326" spans="1:1" x14ac:dyDescent="0.2">
      <c r="A326" s="24" t="s">
        <v>463</v>
      </c>
    </row>
    <row r="329" spans="1:1" x14ac:dyDescent="0.2">
      <c r="A329" s="24" t="s">
        <v>469</v>
      </c>
    </row>
    <row r="330" spans="1:1" x14ac:dyDescent="0.2">
      <c r="A330" s="24" t="s">
        <v>470</v>
      </c>
    </row>
    <row r="331" spans="1:1" x14ac:dyDescent="0.2">
      <c r="A331" s="24" t="s">
        <v>523</v>
      </c>
    </row>
    <row r="332" spans="1:1" x14ac:dyDescent="0.2">
      <c r="A332" s="24" t="s">
        <v>524</v>
      </c>
    </row>
    <row r="333" spans="1:1" x14ac:dyDescent="0.2">
      <c r="A333" s="24" t="s">
        <v>525</v>
      </c>
    </row>
    <row r="334" spans="1:1" x14ac:dyDescent="0.2">
      <c r="A334" s="24" t="s">
        <v>526</v>
      </c>
    </row>
    <row r="335" spans="1:1" x14ac:dyDescent="0.2">
      <c r="A335" s="24" t="s">
        <v>527</v>
      </c>
    </row>
    <row r="336" spans="1:1" x14ac:dyDescent="0.2">
      <c r="A336" s="24" t="s">
        <v>480</v>
      </c>
    </row>
    <row r="337" spans="1:1" x14ac:dyDescent="0.2">
      <c r="A337" s="24" t="s">
        <v>471</v>
      </c>
    </row>
    <row r="340" spans="1:1" x14ac:dyDescent="0.2">
      <c r="A340" s="24" t="s">
        <v>472</v>
      </c>
    </row>
    <row r="342" spans="1:1" x14ac:dyDescent="0.2">
      <c r="A342" s="24" t="s">
        <v>528</v>
      </c>
    </row>
    <row r="343" spans="1:1" x14ac:dyDescent="0.2">
      <c r="A343" s="24" t="s">
        <v>529</v>
      </c>
    </row>
    <row r="344" spans="1:1" x14ac:dyDescent="0.2">
      <c r="A344" s="24" t="s">
        <v>530</v>
      </c>
    </row>
    <row r="345" spans="1:1" x14ac:dyDescent="0.2">
      <c r="A345" s="24" t="s">
        <v>531</v>
      </c>
    </row>
    <row r="346" spans="1:1" x14ac:dyDescent="0.2">
      <c r="A346" s="24" t="s">
        <v>532</v>
      </c>
    </row>
    <row r="347" spans="1:1" x14ac:dyDescent="0.2">
      <c r="A347" s="24" t="s">
        <v>480</v>
      </c>
    </row>
    <row r="348" spans="1:1" x14ac:dyDescent="0.2">
      <c r="A348" s="24" t="s">
        <v>473</v>
      </c>
    </row>
    <row r="349" spans="1:1" x14ac:dyDescent="0.2">
      <c r="A349" s="24" t="s">
        <v>533</v>
      </c>
    </row>
    <row r="350" spans="1:1" x14ac:dyDescent="0.2">
      <c r="A350" s="24" t="s">
        <v>534</v>
      </c>
    </row>
    <row r="352" spans="1:1" x14ac:dyDescent="0.2">
      <c r="A352" s="24" t="s">
        <v>504</v>
      </c>
    </row>
    <row r="355" spans="1:1" x14ac:dyDescent="0.2">
      <c r="A355" s="24" t="s">
        <v>463</v>
      </c>
    </row>
    <row r="361" spans="1:1" x14ac:dyDescent="0.2">
      <c r="A361" s="24" t="s">
        <v>474</v>
      </c>
    </row>
  </sheetData>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H32" sqref="H32"/>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562</v>
      </c>
      <c r="C10" s="596" t="str">
        <f>Matricule</f>
        <v>FX0</v>
      </c>
      <c r="D10" s="596"/>
      <c r="F10" s="5"/>
      <c r="N10" s="58"/>
    </row>
    <row r="11" spans="1:14" ht="12.75" customHeight="1" x14ac:dyDescent="0.2">
      <c r="A11" s="59"/>
      <c r="B11" s="140" t="str">
        <f>IF(Lang="Français","Masse totale",IF(Lang="English","Total Mass",""))</f>
        <v>Masse totale</v>
      </c>
      <c r="C11" s="625">
        <f ca="1">MassePlein</f>
        <v>4.5130999999999997</v>
      </c>
      <c r="D11" s="625"/>
      <c r="F11" s="5"/>
      <c r="N11" s="58"/>
    </row>
    <row r="12" spans="1:14" ht="12.75" customHeight="1" x14ac:dyDescent="0.2">
      <c r="A12" s="59"/>
      <c r="B12" s="227" t="str">
        <f>IF(Lang="Français","Propulseur",IF(Lang="English","Motor",""))</f>
        <v>Propulseur</v>
      </c>
      <c r="C12" s="628" t="str">
        <f>Propu</f>
        <v>Aucun (2e ét. inerte)</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1.01748665353068E-2</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2">
      <c r="A20" s="59"/>
      <c r="B20" s="140" t="str">
        <f>IF(Lang="Français","Élévation",IF(Lang="English","Angle /horizon",""))</f>
        <v>Élévation</v>
      </c>
      <c r="C20" s="626">
        <v>77.775282912698117</v>
      </c>
      <c r="D20" s="626"/>
      <c r="N20" s="58"/>
    </row>
    <row r="21" spans="1:18" ht="12.75" customHeight="1" x14ac:dyDescent="0.2">
      <c r="A21" s="59"/>
      <c r="B21" s="140" t="s">
        <v>6</v>
      </c>
      <c r="C21" s="627">
        <v>0</v>
      </c>
      <c r="D21" s="627"/>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3" t="str">
        <f>IF(Lang="Français","DescenteSousParachute",IF(Lang="English","Over Parachute",""))</f>
        <v>DescenteSousParachute</v>
      </c>
      <c r="D23" s="614"/>
      <c r="F23" s="4"/>
      <c r="G23" s="50">
        <f ca="1">TODAY()</f>
        <v>45931</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4.5129999999999999</v>
      </c>
      <c r="D25" s="480">
        <f>IF(RIGHT(Type_fusee,1)=".",1,0.15)</f>
        <v>1</v>
      </c>
      <c r="F25" s="619" t="str">
        <f>IF(Lang="Français","Vit max &amp; Acc max",IF(Lang="English","Max Velocity &amp; Acc",""))</f>
        <v>Vit max &amp; Acc max</v>
      </c>
      <c r="G25" s="620"/>
      <c r="H25" s="115"/>
      <c r="I25" s="115"/>
      <c r="J25" s="115"/>
      <c r="K25" s="158">
        <f ca="1">MAX(vit_xz)</f>
        <v>176.71085285003218</v>
      </c>
      <c r="L25" s="494">
        <f ca="1">MAX(acc_xz)</f>
        <v>34.267813709243178</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4.7</v>
      </c>
      <c r="I26" s="156">
        <f ca="1">IF(T_satellite&lt;&gt;0,INDEX(pos_z,MATCH("Satellite",Event_sat,0)),"")</f>
        <v>1040.6485527454454</v>
      </c>
      <c r="J26" s="154">
        <f ca="1">IF(T_satellite&lt;&gt;0,INDEX(pos_x,MATCH("Satellite",Event_sat,0)),"")</f>
        <v>238.8186659549954</v>
      </c>
      <c r="K26" s="159">
        <f ca="1">IF(T_satellite&lt;&gt;0,INDEX(vit_xz,MATCH("Satellite",Event_sat,0)),"")</f>
        <v>77.022813833405309</v>
      </c>
      <c r="L26" s="495"/>
      <c r="M26" s="485">
        <f ca="1">1/2*Rho_moyen*1*V_ouv_sat^2*S_satellite</f>
        <v>363.36647336244408</v>
      </c>
      <c r="N26" s="58"/>
    </row>
    <row r="27" spans="1:18" x14ac:dyDescent="0.2">
      <c r="A27" s="59"/>
      <c r="B27" s="468" t="str">
        <f>IF(Lang="Français","Ouverture para",IF(Lang="English","Opening time",""))</f>
        <v>Ouverture para</v>
      </c>
      <c r="C27" s="507">
        <v>11.2</v>
      </c>
      <c r="D27" s="507">
        <v>4.7</v>
      </c>
      <c r="F27" s="619" t="s">
        <v>15</v>
      </c>
      <c r="G27" s="620"/>
      <c r="H27" s="153">
        <f ca="1">INDEX(t,MATCH("Apogée",Event,0))</f>
        <v>11.199999999999978</v>
      </c>
      <c r="I27" s="157">
        <f ca="1">INDEX(pos_z,MATCH("Apogée",Event,0))</f>
        <v>1265.4633787679209</v>
      </c>
      <c r="J27" s="155">
        <f ca="1">INDEX(pos_x,MATCH("Apogée",Event,0))</f>
        <v>377.75630600640295</v>
      </c>
      <c r="K27" s="160">
        <f ca="1">INDEX(vit_xz,MATCH("Apogée",Event,0))</f>
        <v>19.737593612443746</v>
      </c>
      <c r="L27" s="496"/>
      <c r="M27" s="500"/>
      <c r="N27" s="58"/>
    </row>
    <row r="28" spans="1:18" x14ac:dyDescent="0.2">
      <c r="A28" s="59"/>
      <c r="B28" s="534" t="s">
        <v>557</v>
      </c>
      <c r="C28" s="507" t="s">
        <v>559</v>
      </c>
      <c r="D28" s="507"/>
      <c r="F28" s="617" t="str">
        <f>IF(Lang="Français","Ouverture parachute fusée",IF(Lang="English","Rocket parachute opening",""))</f>
        <v>Ouverture parachute fusée</v>
      </c>
      <c r="G28" s="618"/>
      <c r="H28" s="152">
        <f>T_para</f>
        <v>11.2</v>
      </c>
      <c r="I28" s="156">
        <f ca="1">INDEX(pos_z,MATCH("Para",Event_para,0))</f>
        <v>1265.4633787679209</v>
      </c>
      <c r="J28" s="486">
        <f ca="1">INDEX(pos_x,MATCH("Para",Event_para,0))</f>
        <v>377.75630600640295</v>
      </c>
      <c r="K28" s="159">
        <f ca="1">INDEX(vit_xz,MATCH("Para",Event_para,0))</f>
        <v>19.737593612443746</v>
      </c>
      <c r="L28" s="495"/>
      <c r="M28" s="485">
        <f ca="1">1/2*Rho_moyen*1*V_ouverture^2*S_para</f>
        <v>114.65365148257722</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06" t="str">
        <f>IF(Lang="Français","Impact balistique",IF(Lang="English","Balistic Impact",""))</f>
        <v>Impact balistique</v>
      </c>
      <c r="G29" s="607"/>
      <c r="H29" s="497">
        <f ca="1">INDEX(t,MATCH("Impact balistique",Event,0))</f>
        <v>30.100000000000161</v>
      </c>
      <c r="I29" s="517" t="s">
        <v>427</v>
      </c>
      <c r="J29" s="487">
        <f ca="1">INDEX(pos_x,MATCH("Impact balistique",Event,0))</f>
        <v>641.70676765127212</v>
      </c>
      <c r="K29" s="501">
        <f ca="1">K47</f>
        <v>103.29578178710122</v>
      </c>
      <c r="L29" s="498"/>
      <c r="M29" s="502">
        <f ca="1">0.5*m_vide*K29^2</f>
        <v>24076.896824246527</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12.264996480781214</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103.17682363389621</v>
      </c>
      <c r="D33" s="132">
        <f ca="1">IF(V_satellite&lt;&gt;0,Alt_sat/V_satellite,0)</f>
        <v>82.228549116377124</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114.37682363389621</v>
      </c>
      <c r="D34" s="132">
        <f ca="1">T_satellite+Dt_satellite</f>
        <v>86.928549116377127</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515.88411816948098</v>
      </c>
      <c r="D35" s="151">
        <f ca="1">IF(V_satellite&lt;&gt;0,Alt_sat*V_vent_sat/V_satellite,0)</f>
        <v>411.14274558188561</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566</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0</v>
      </c>
      <c r="I42" s="150">
        <v>497.16938386972515</v>
      </c>
      <c r="J42" s="150">
        <v>100.55190764607381</v>
      </c>
      <c r="K42" s="150">
        <v>176.71085285003218</v>
      </c>
      <c r="L42" s="148" t="s">
        <v>14</v>
      </c>
      <c r="M42" s="149">
        <f>Beta_rampe</f>
        <v>77.775282912698117</v>
      </c>
    </row>
    <row r="43" spans="1:16" x14ac:dyDescent="0.2">
      <c r="A43" s="161"/>
      <c r="B43" s="166" t="str">
        <f>IF(Lang="Français","Bord   'a'","Side length 'a'")</f>
        <v>Bord   'a'</v>
      </c>
      <c r="D43" s="162"/>
      <c r="F43" s="620" t="str">
        <f>IF(Lang="Français","Sortie de Rampe",IF(Lang="English","Launch-Pad Exit",""))</f>
        <v>Sortie de Rampe</v>
      </c>
      <c r="G43" s="620"/>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176.71085285003218</v>
      </c>
      <c r="L44" s="118">
        <f ca="1">MAX(acc_xz)</f>
        <v>34.267813709243178</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0.21000000000000005</v>
      </c>
      <c r="I45" s="119">
        <f ca="1">INDEX(pos_z,MATCH("Fin de propulsion",Event,0))</f>
        <v>532.70411448623577</v>
      </c>
      <c r="J45" s="119">
        <f ca="1">INDEX(pos_x,MATCH("Fin de propulsion",Event,0))</f>
        <v>108.29728837681533</v>
      </c>
      <c r="K45" s="119">
        <f ca="1">INDEX(vit_xz,MATCH("Fin de propulsion",Event,0))</f>
        <v>169.73086548414966</v>
      </c>
      <c r="L45" s="116">
        <f ca="1">INDEX(acc_xz,MATCH("Fin de propulsion",Event,0))</f>
        <v>32.371626091541913</v>
      </c>
      <c r="M45" s="116">
        <f ca="1">INDEX(BetaD,MATCH("Fin de propulsion",Event,0))</f>
        <v>77.630005543447112</v>
      </c>
    </row>
    <row r="46" spans="1:16" x14ac:dyDescent="0.2">
      <c r="A46" s="161"/>
      <c r="B46" s="168">
        <v>310</v>
      </c>
      <c r="D46" s="162"/>
      <c r="F46" s="620" t="s">
        <v>15</v>
      </c>
      <c r="G46" s="620"/>
      <c r="H46" s="118">
        <f ca="1">INDEX(t,MATCH("Apogée",Event,0))</f>
        <v>11.199999999999978</v>
      </c>
      <c r="I46" s="117">
        <f ca="1">INDEX(pos_z,MATCH("Apogée",Event,0))</f>
        <v>1265.4633787679209</v>
      </c>
      <c r="J46" s="120">
        <f ca="1">INDEX(pos_x,MATCH("Apogée",Event,0))</f>
        <v>377.75630600640295</v>
      </c>
      <c r="K46" s="120">
        <f ca="1">INDEX(vit_xz,MATCH("Apogée",Event,0))</f>
        <v>19.737593612443746</v>
      </c>
      <c r="L46" s="116">
        <f ca="1">INDEX(acc_xz,MATCH("Apogée",Event,0))</f>
        <v>9.8341194522955035</v>
      </c>
      <c r="M46" s="121">
        <f ca="1">INDEX(BetaD,MATCH("Apogée",Event,0))</f>
        <v>1.1547131932661796</v>
      </c>
    </row>
    <row r="47" spans="1:16" x14ac:dyDescent="0.2">
      <c r="A47" s="161"/>
      <c r="B47" s="169" t="s">
        <v>9</v>
      </c>
      <c r="D47" s="162"/>
      <c r="F47" s="635" t="str">
        <f>IF(Lang="Français","Impact balistique",IF(Lang="English","Balistic Impact",""))</f>
        <v>Impact balistique</v>
      </c>
      <c r="G47" s="635"/>
      <c r="H47" s="116">
        <f ca="1">INDEX(t,MATCH("Impact balistique",Event,0))</f>
        <v>30.100000000000161</v>
      </c>
      <c r="I47" s="148" t="s">
        <v>16</v>
      </c>
      <c r="J47" s="117">
        <f ca="1">INDEX(pos_x,MATCH("Impact balistique",Event,0))</f>
        <v>641.70676765127212</v>
      </c>
      <c r="K47" s="119">
        <f ca="1">INDEX(vit_xz,MATCH("Impact balistique",Event,0))</f>
        <v>103.29578178710122</v>
      </c>
      <c r="L47" s="116">
        <f ca="1">INDEX(acc_xz,MATCH("Impact balistique",Event,0))</f>
        <v>1.1799454732032895</v>
      </c>
      <c r="M47" s="116">
        <f ca="1">INDEX(BetaD,MATCH("Impact balistique",Event,0))</f>
        <v>-86.089774490773465</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11.2</v>
      </c>
      <c r="I48" s="123">
        <f ca="1">INDEX(pos_z,MATCH("Para",Event_para,0))</f>
        <v>1265.4633787679209</v>
      </c>
      <c r="J48" s="123">
        <f ca="1">INDEX(pos_x,MATCH("Para",Event_para,0))</f>
        <v>377.75630600640295</v>
      </c>
      <c r="K48" s="123">
        <f ca="1">INDEX(vit_xz,MATCH("Para",Event_para,0))</f>
        <v>19.737593612443746</v>
      </c>
      <c r="L48" s="122">
        <f ca="1">INDEX(acc_xz,MATCH("Para",Event_para,0))</f>
        <v>9.8341194522955035</v>
      </c>
      <c r="M48" s="124">
        <f ca="1">INDEX(BetaD,MATCH("Para",Event_para,0))</f>
        <v>1.1547131932661796</v>
      </c>
    </row>
    <row r="49" spans="1:13" x14ac:dyDescent="0.2">
      <c r="A49" s="161"/>
      <c r="D49" s="162"/>
      <c r="F49" s="636" t="str">
        <f>IF(Lang="Français","Impact fusée sous para.",IF(Lang="English","Impact of rocket with para. ",""))</f>
        <v>Impact fusée sous para.</v>
      </c>
      <c r="G49" s="636"/>
      <c r="H49" s="125">
        <f ca="1">T_para+Dt_para</f>
        <v>114.37682363389621</v>
      </c>
      <c r="I49" s="127" t="s">
        <v>16</v>
      </c>
      <c r="J49" s="126" t="str">
        <f ca="1">CONCATENATE(TEXT(X_para-Dx_para,"0")," | ",TEXT(X_para+Dx_para,"0"))</f>
        <v>-138 | 894</v>
      </c>
      <c r="K49" s="126">
        <f ca="1">V_para</f>
        <v>12.264996480781214</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4.7</v>
      </c>
      <c r="I50" s="123">
        <f ca="1">IF(T_satellite&lt;&gt;0,INDEX(pos_z,MATCH("Satellite",Event_sat,0)),"")</f>
        <v>1040.6485527454454</v>
      </c>
      <c r="J50" s="129">
        <f ca="1">IF(T_satellite&lt;&gt;0,INDEX(pos_x,MATCH("Satellite",Event_sat,0)),"")</f>
        <v>238.8186659549954</v>
      </c>
      <c r="K50" s="123">
        <f ca="1">IF(T_satellite&lt;&gt;0,INDEX(vit_xz,MATCH("Satellite",Event_sat,0)),"")</f>
        <v>77.022813833405309</v>
      </c>
      <c r="L50" s="122">
        <f ca="1">IF(T_satellite&lt;&gt;0,INDEX(acc_xz,MATCH("Satellite",Event_sat,0)),"")</f>
        <v>14.248288321283969</v>
      </c>
      <c r="M50" s="124">
        <f ca="1">IF(T_satellite&lt;&gt;0,INDEX(BetaD,MATCH("Satellite",Event_sat,0)),"")</f>
        <v>71.668654392580748</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86.928549116377127</v>
      </c>
      <c r="I51" s="130" t="str">
        <f>IF(T_satellite&lt;&gt;0,"~0","")</f>
        <v>~0</v>
      </c>
      <c r="J51" s="130" t="str">
        <f ca="1">IF(T_satellite&lt;&gt;0,CONCATENATE(TEXT(X_satellite-Dx_sat,"0")," | ",TEXT(X_satellite+Dx_sat,"0")),"")</f>
        <v>-172 | 650</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558</v>
      </c>
    </row>
    <row r="105" spans="2:9" x14ac:dyDescent="0.2">
      <c r="B105" s="1" t="s">
        <v>120</v>
      </c>
      <c r="F105" s="477">
        <f ca="1">Combustion+Depotage-9</f>
        <v>-9</v>
      </c>
      <c r="G105" s="478" t="s">
        <v>409</v>
      </c>
      <c r="I105" s="1" t="s">
        <v>559</v>
      </c>
    </row>
    <row r="106" spans="2:9" x14ac:dyDescent="0.2">
      <c r="B106" s="1" t="s">
        <v>121</v>
      </c>
      <c r="F106" s="477">
        <f ca="1">Combustion+Depotage-7</f>
        <v>-7</v>
      </c>
      <c r="G106" s="478" t="s">
        <v>410</v>
      </c>
      <c r="I106" s="1" t="s">
        <v>560</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11.2</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1265.4633787679209</v>
      </c>
      <c r="C121" s="216">
        <f ca="1">MAX(Altitude_culmi,Portee_balistique)</f>
        <v>1265.4633787679209</v>
      </c>
    </row>
    <row r="123" spans="2:3" x14ac:dyDescent="0.2">
      <c r="B123" s="210" t="s">
        <v>49</v>
      </c>
      <c r="C123" s="211" t="s">
        <v>45</v>
      </c>
    </row>
    <row r="124" spans="2:3" x14ac:dyDescent="0.2">
      <c r="B124" s="217">
        <f ca="1">X_para</f>
        <v>377.75630600640295</v>
      </c>
      <c r="C124" s="214">
        <f ca="1">Alt_para</f>
        <v>1265.4633787679209</v>
      </c>
    </row>
    <row r="125" spans="2:3" x14ac:dyDescent="0.2">
      <c r="B125" s="217">
        <f ca="1">X_para</f>
        <v>377.75630600640295</v>
      </c>
      <c r="C125" s="214">
        <f ca="1">Alt_para/2</f>
        <v>632.73168938396043</v>
      </c>
    </row>
    <row r="126" spans="2:3" x14ac:dyDescent="0.2">
      <c r="B126" s="217">
        <f ca="1">X_para</f>
        <v>377.75630600640295</v>
      </c>
      <c r="C126" s="214">
        <v>0</v>
      </c>
    </row>
    <row r="127" spans="2:3" x14ac:dyDescent="0.2">
      <c r="B127" s="217">
        <f ca="1">X_para+Alt_para/40</f>
        <v>409.39289047560095</v>
      </c>
      <c r="C127" s="214">
        <f ca="1">Alt_para/20</f>
        <v>63.27316893839604</v>
      </c>
    </row>
    <row r="128" spans="2:3" x14ac:dyDescent="0.2">
      <c r="B128" s="217">
        <f ca="1">X_para</f>
        <v>377.75630600640295</v>
      </c>
      <c r="C128" s="214">
        <v>0</v>
      </c>
    </row>
    <row r="129" spans="2:6" x14ac:dyDescent="0.2">
      <c r="B129" s="217">
        <f ca="1">X_para-Alt_para/40</f>
        <v>346.11972153720495</v>
      </c>
      <c r="C129" s="214">
        <f ca="1">Alt_para/20</f>
        <v>63.27316893839604</v>
      </c>
    </row>
    <row r="130" spans="2:6" x14ac:dyDescent="0.2">
      <c r="B130" s="218">
        <f ca="1">X_para</f>
        <v>377.75630600640295</v>
      </c>
      <c r="C130" s="219">
        <v>0</v>
      </c>
    </row>
    <row r="131" spans="2:6" x14ac:dyDescent="0.2">
      <c r="B131" s="210" t="s">
        <v>48</v>
      </c>
      <c r="C131" s="211" t="s">
        <v>45</v>
      </c>
    </row>
    <row r="132" spans="2:6" x14ac:dyDescent="0.2">
      <c r="B132" s="213">
        <f>T_para</f>
        <v>11.2</v>
      </c>
      <c r="C132" s="214">
        <f ca="1">Alt_para</f>
        <v>1265.4633787679209</v>
      </c>
    </row>
    <row r="133" spans="2:6" x14ac:dyDescent="0.2">
      <c r="B133" s="213">
        <f ca="1">(B132+B134)/2</f>
        <v>62.788411816948106</v>
      </c>
      <c r="C133" s="214">
        <f ca="1">(C132+C134)/2</f>
        <v>632.73168938396043</v>
      </c>
      <c r="E133" s="232">
        <v>1</v>
      </c>
      <c r="F133" s="233" t="s">
        <v>175</v>
      </c>
    </row>
    <row r="134" spans="2:6" x14ac:dyDescent="0.2">
      <c r="B134" s="213">
        <f ca="1">H49</f>
        <v>114.37682363389621</v>
      </c>
      <c r="C134" s="214">
        <f>0</f>
        <v>0</v>
      </c>
      <c r="E134" s="161">
        <v>1</v>
      </c>
      <c r="F134" s="234" t="s">
        <v>176</v>
      </c>
    </row>
    <row r="135" spans="2:6" x14ac:dyDescent="0.2">
      <c r="B135" s="213">
        <f ca="1">H49+E133*sS/2*zZ_fus-E134*sS*tT_fus</f>
        <v>113.16656866115721</v>
      </c>
      <c r="C135" s="214">
        <f ca="1">Alt_para-V_para*(H49-T_para)+E133*sS*Altitude_culmi/H49*zZ_fus+E134*sS/2*Altitude_culmi/H49*tT_fus</f>
        <v>48.323361853378451</v>
      </c>
      <c r="E135" s="161"/>
      <c r="F135" s="241" t="s">
        <v>177</v>
      </c>
    </row>
    <row r="136" spans="2:6" x14ac:dyDescent="0.2">
      <c r="B136" s="213">
        <f ca="1">H49</f>
        <v>114.37682363389621</v>
      </c>
      <c r="C136" s="214">
        <f ca="1">Alt_para-V_para*(H49-T_para)</f>
        <v>0</v>
      </c>
      <c r="E136" s="235" t="s">
        <v>172</v>
      </c>
      <c r="F136" s="236">
        <f ca="1">T_balistique/10</f>
        <v>3.0100000000000162</v>
      </c>
    </row>
    <row r="137" spans="2:6" x14ac:dyDescent="0.2">
      <c r="B137" s="213">
        <f ca="1">H49-E133*sS/2*zZ_fus-E134*sS*tT_fus</f>
        <v>110.15656866115719</v>
      </c>
      <c r="C137" s="214">
        <f ca="1">Alt_para-V_para*(H49-T_para)+E133*sS*Altitude_culmi/H49*zZ_fus-E134*sS/2*Altitude_culmi/H49*tT_fus</f>
        <v>18.281823516756809</v>
      </c>
      <c r="E137" s="235" t="s">
        <v>173</v>
      </c>
      <c r="F137" s="236">
        <f ca="1">(H49-T_para)/H49</f>
        <v>0.90207806403288837</v>
      </c>
    </row>
    <row r="138" spans="2:6" x14ac:dyDescent="0.2">
      <c r="B138" s="215">
        <f ca="1">H49</f>
        <v>114.37682363389621</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0.84385382059800751</v>
      </c>
    </row>
    <row r="155" spans="2:6" x14ac:dyDescent="0.2">
      <c r="B155" s="215" t="b">
        <f>IF(Nb_sat="1 satellite",H51)</f>
        <v>0</v>
      </c>
      <c r="C155" s="216" t="b">
        <f>IF(Nb_sat="1 satellite",0)</f>
        <v>0</v>
      </c>
      <c r="E155" s="237" t="s">
        <v>174</v>
      </c>
      <c r="F155" s="238">
        <f ca="1">V_satellite*(T_balistique-T_satellite)/Alt_sat</f>
        <v>0.30889514983478344</v>
      </c>
    </row>
    <row r="157" spans="2:6" x14ac:dyDescent="0.2">
      <c r="B157" s="210" t="s">
        <v>2</v>
      </c>
      <c r="C157" s="228" t="s">
        <v>29</v>
      </c>
      <c r="D157" s="211" t="s">
        <v>3</v>
      </c>
    </row>
    <row r="158" spans="2:6" x14ac:dyDescent="0.2">
      <c r="B158" s="231">
        <f>T_para/4</f>
        <v>2.8</v>
      </c>
      <c r="C158" s="82">
        <f ca="1">Alt_para/2</f>
        <v>632.73168938396043</v>
      </c>
      <c r="D158" s="214">
        <f ca="1">X_para/4</f>
        <v>94.439076501600738</v>
      </c>
    </row>
    <row r="159" spans="2:6" x14ac:dyDescent="0.2">
      <c r="B159" s="229">
        <f ca="1">Temps_culmi + (T_balistique-Temps_culmi)/2</f>
        <v>20.65000000000007</v>
      </c>
      <c r="C159" s="230">
        <f ca="1">Altitude_culmi/2</f>
        <v>632.73168938396043</v>
      </c>
      <c r="D159" s="216">
        <f ca="1">X_culmi+(Portee_balistique-X_culmi)*2/3</f>
        <v>553.72328043631569</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377.75630600640295</v>
      </c>
      <c r="E162" s="422"/>
      <c r="F162" s="423" t="s">
        <v>305</v>
      </c>
    </row>
    <row r="163" spans="2:6" x14ac:dyDescent="0.2">
      <c r="B163" s="231" t="e">
        <f ca="1">IF(AND(Altitude_culmi&gt;80, Altitude_culmi&lt;=350), 49, NA())</f>
        <v>#N/A</v>
      </c>
      <c r="C163" s="5">
        <v>23</v>
      </c>
      <c r="D163" s="82">
        <f t="shared" ca="1" si="0"/>
        <v>400.75630600640295</v>
      </c>
      <c r="E163" s="82"/>
      <c r="F163" s="214">
        <f t="shared" ref="F163:F178" ca="1" si="1">X_culmi-C162</f>
        <v>377.75630600640295</v>
      </c>
    </row>
    <row r="164" spans="2:6" x14ac:dyDescent="0.2">
      <c r="B164" s="231" t="e">
        <f ca="1">IF(AND(Altitude_culmi&gt;80, Altitude_culmi&lt;=350), 43, NA())</f>
        <v>#N/A</v>
      </c>
      <c r="C164" s="5">
        <v>23</v>
      </c>
      <c r="D164" s="82">
        <f t="shared" ca="1" si="0"/>
        <v>400.75630600640295</v>
      </c>
      <c r="E164" s="82"/>
      <c r="F164" s="214">
        <f t="shared" ca="1" si="1"/>
        <v>354.75630600640295</v>
      </c>
    </row>
    <row r="165" spans="2:6" x14ac:dyDescent="0.2">
      <c r="B165" s="231" t="e">
        <f ca="1">IF(AND(Altitude_culmi&gt;80, Altitude_culmi&lt;=350), 43, NA())</f>
        <v>#N/A</v>
      </c>
      <c r="C165" s="5">
        <v>0</v>
      </c>
      <c r="D165" s="82">
        <f t="shared" ca="1" si="0"/>
        <v>377.75630600640295</v>
      </c>
      <c r="E165" s="82"/>
      <c r="F165" s="214">
        <f t="shared" ca="1" si="1"/>
        <v>354.75630600640295</v>
      </c>
    </row>
    <row r="166" spans="2:6" x14ac:dyDescent="0.2">
      <c r="B166" s="231" t="e">
        <f ca="1">IF(AND(Altitude_culmi&gt;80, Altitude_culmi&lt;=350), 43, NA())</f>
        <v>#N/A</v>
      </c>
      <c r="C166" s="5">
        <v>23</v>
      </c>
      <c r="D166" s="82">
        <f t="shared" ca="1" si="0"/>
        <v>400.75630600640295</v>
      </c>
      <c r="E166" s="82"/>
      <c r="F166" s="214">
        <f t="shared" ca="1" si="1"/>
        <v>377.75630600640295</v>
      </c>
    </row>
    <row r="167" spans="2:6" x14ac:dyDescent="0.2">
      <c r="B167" s="231" t="e">
        <f ca="1">IF(AND(Altitude_culmi&gt;80, Altitude_culmi&lt;=350), 0.5, NA())</f>
        <v>#N/A</v>
      </c>
      <c r="C167" s="5">
        <v>23</v>
      </c>
      <c r="D167" s="82">
        <f t="shared" ca="1" si="0"/>
        <v>400.75630600640295</v>
      </c>
      <c r="E167" s="82"/>
      <c r="F167" s="214">
        <f t="shared" ca="1" si="1"/>
        <v>354.75630600640295</v>
      </c>
    </row>
    <row r="168" spans="2:6" x14ac:dyDescent="0.2">
      <c r="B168" s="231" t="e">
        <f ca="1">IF(AND(Altitude_culmi&gt;80, Altitude_culmi&lt;=350), 0.5, NA())</f>
        <v>#N/A</v>
      </c>
      <c r="C168" s="5">
        <v>8</v>
      </c>
      <c r="D168" s="82">
        <f t="shared" ca="1" si="0"/>
        <v>385.75630600640295</v>
      </c>
      <c r="E168" s="82"/>
      <c r="F168" s="214">
        <f t="shared" ca="1" si="1"/>
        <v>354.75630600640295</v>
      </c>
    </row>
    <row r="169" spans="2:6" x14ac:dyDescent="0.2">
      <c r="B169" s="231" t="e">
        <f ca="1">IF(AND(Altitude_culmi&gt;80, Altitude_culmi&lt;=350), 27, NA())</f>
        <v>#N/A</v>
      </c>
      <c r="C169" s="5">
        <v>8</v>
      </c>
      <c r="D169" s="82">
        <f t="shared" ca="1" si="0"/>
        <v>385.75630600640295</v>
      </c>
      <c r="E169" s="82"/>
      <c r="F169" s="214">
        <f t="shared" ca="1" si="1"/>
        <v>369.75630600640295</v>
      </c>
    </row>
    <row r="170" spans="2:6" x14ac:dyDescent="0.2">
      <c r="B170" s="231" t="e">
        <f ca="1">IF(AND(Altitude_culmi&gt;80, Altitude_culmi&lt;=350), 27, NA())</f>
        <v>#N/A</v>
      </c>
      <c r="C170" s="5">
        <v>23</v>
      </c>
      <c r="D170" s="82">
        <f t="shared" ca="1" si="0"/>
        <v>400.75630600640295</v>
      </c>
      <c r="E170" s="82"/>
      <c r="F170" s="214">
        <f t="shared" ca="1" si="1"/>
        <v>369.75630600640295</v>
      </c>
    </row>
    <row r="171" spans="2:6" x14ac:dyDescent="0.2">
      <c r="B171" s="231" t="e">
        <f ca="1">IF(AND(Altitude_culmi&gt;80, Altitude_culmi&lt;=350), 27, NA())</f>
        <v>#N/A</v>
      </c>
      <c r="C171" s="5">
        <v>8</v>
      </c>
      <c r="D171" s="82">
        <f t="shared" ca="1" si="0"/>
        <v>385.75630600640295</v>
      </c>
      <c r="E171" s="82"/>
      <c r="F171" s="214">
        <f t="shared" ca="1" si="1"/>
        <v>354.75630600640295</v>
      </c>
    </row>
    <row r="172" spans="2:6" x14ac:dyDescent="0.2">
      <c r="B172" s="231" t="e">
        <f ca="1">IF(AND(Altitude_culmi&gt;80, Altitude_culmi&lt;=350), 29, NA())</f>
        <v>#N/A</v>
      </c>
      <c r="C172" s="5">
        <v>7.6</v>
      </c>
      <c r="D172" s="82">
        <f t="shared" ca="1" si="0"/>
        <v>385.35630600640297</v>
      </c>
      <c r="E172" s="82"/>
      <c r="F172" s="214">
        <f t="shared" ca="1" si="1"/>
        <v>369.75630600640295</v>
      </c>
    </row>
    <row r="173" spans="2:6" x14ac:dyDescent="0.2">
      <c r="B173" s="231" t="e">
        <f ca="1">IF(AND(Altitude_culmi&gt;80, Altitude_culmi&lt;=350), 31, NA())</f>
        <v>#N/A</v>
      </c>
      <c r="C173" s="5">
        <v>6.8</v>
      </c>
      <c r="D173" s="82">
        <f t="shared" ca="1" si="0"/>
        <v>384.55630600640296</v>
      </c>
      <c r="E173" s="82"/>
      <c r="F173" s="214">
        <f t="shared" ca="1" si="1"/>
        <v>370.15630600640293</v>
      </c>
    </row>
    <row r="174" spans="2:6" x14ac:dyDescent="0.2">
      <c r="B174" s="231" t="e">
        <f ca="1">IF(AND(Altitude_culmi&gt;80, Altitude_culmi&lt;=350), 32, NA())</f>
        <v>#N/A</v>
      </c>
      <c r="C174" s="5">
        <v>6</v>
      </c>
      <c r="D174" s="82">
        <f t="shared" ca="1" si="0"/>
        <v>383.75630600640295</v>
      </c>
      <c r="E174" s="82"/>
      <c r="F174" s="214">
        <f t="shared" ca="1" si="1"/>
        <v>370.95630600640294</v>
      </c>
    </row>
    <row r="175" spans="2:6" x14ac:dyDescent="0.2">
      <c r="B175" s="231" t="e">
        <f ca="1">IF(AND(Altitude_culmi&gt;80, Altitude_culmi&lt;=350), 33, NA())</f>
        <v>#N/A</v>
      </c>
      <c r="C175" s="5">
        <v>5</v>
      </c>
      <c r="D175" s="82">
        <f t="shared" ca="1" si="0"/>
        <v>382.75630600640295</v>
      </c>
      <c r="E175" s="82"/>
      <c r="F175" s="214">
        <f t="shared" ca="1" si="1"/>
        <v>371.75630600640295</v>
      </c>
    </row>
    <row r="176" spans="2:6" x14ac:dyDescent="0.2">
      <c r="B176" s="231" t="e">
        <f ca="1">IF(AND(Altitude_culmi&gt;80, Altitude_culmi&lt;=350), 34, NA())</f>
        <v>#N/A</v>
      </c>
      <c r="C176" s="5">
        <v>3.8</v>
      </c>
      <c r="D176" s="82">
        <f t="shared" ca="1" si="0"/>
        <v>381.55630600640296</v>
      </c>
      <c r="E176" s="82"/>
      <c r="F176" s="214">
        <f t="shared" ca="1" si="1"/>
        <v>372.75630600640295</v>
      </c>
    </row>
    <row r="177" spans="2:6" x14ac:dyDescent="0.2">
      <c r="B177" s="229" t="e">
        <f ca="1">IF(AND(Altitude_culmi&gt;80, Altitude_culmi&lt;=350), 35, NA())</f>
        <v>#N/A</v>
      </c>
      <c r="C177" s="421">
        <v>0</v>
      </c>
      <c r="D177" s="230">
        <f t="shared" ca="1" si="0"/>
        <v>377.75630600640295</v>
      </c>
      <c r="E177" s="82"/>
      <c r="F177" s="214">
        <f t="shared" ca="1" si="1"/>
        <v>373.95630600640294</v>
      </c>
    </row>
    <row r="178" spans="2:6" x14ac:dyDescent="0.2">
      <c r="E178" s="230"/>
      <c r="F178" s="216">
        <f t="shared" ca="1" si="1"/>
        <v>377.75630600640295</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377.75630600640295</v>
      </c>
      <c r="E180" s="228"/>
      <c r="F180" s="211" t="s">
        <v>308</v>
      </c>
    </row>
    <row r="181" spans="2:6" x14ac:dyDescent="0.2">
      <c r="B181" s="231">
        <f ca="1">IF(Altitude_culmi&gt;350, 300, NA())</f>
        <v>300</v>
      </c>
      <c r="C181" s="5">
        <v>0</v>
      </c>
      <c r="D181" s="82">
        <f t="shared" ca="1" si="2"/>
        <v>377.75630600640295</v>
      </c>
      <c r="E181" s="82"/>
      <c r="F181" s="214">
        <f t="shared" ref="F181:F201" ca="1" si="3">X_culmi-C180</f>
        <v>377.75630600640295</v>
      </c>
    </row>
    <row r="182" spans="2:6" x14ac:dyDescent="0.2">
      <c r="B182" s="231">
        <f ca="1">IF(Altitude_culmi&gt;350, 280, NA())</f>
        <v>280</v>
      </c>
      <c r="C182" s="5">
        <v>10</v>
      </c>
      <c r="D182" s="82">
        <f t="shared" ca="1" si="2"/>
        <v>387.75630600640295</v>
      </c>
      <c r="E182" s="82"/>
      <c r="F182" s="214">
        <f t="shared" ca="1" si="3"/>
        <v>377.75630600640295</v>
      </c>
    </row>
    <row r="183" spans="2:6" x14ac:dyDescent="0.2">
      <c r="B183" s="231">
        <f ca="1">IF(Altitude_culmi&gt;350, 280, NA())</f>
        <v>280</v>
      </c>
      <c r="C183" s="5">
        <v>0</v>
      </c>
      <c r="D183" s="82">
        <f t="shared" ca="1" si="2"/>
        <v>377.75630600640295</v>
      </c>
      <c r="E183" s="82"/>
      <c r="F183" s="214">
        <f t="shared" ca="1" si="3"/>
        <v>367.75630600640295</v>
      </c>
    </row>
    <row r="184" spans="2:6" x14ac:dyDescent="0.2">
      <c r="B184" s="231">
        <f ca="1">IF(Altitude_culmi&gt;350, 280, NA())</f>
        <v>280</v>
      </c>
      <c r="C184" s="5">
        <v>10</v>
      </c>
      <c r="D184" s="82">
        <f t="shared" ca="1" si="2"/>
        <v>387.75630600640295</v>
      </c>
      <c r="E184" s="82"/>
      <c r="F184" s="214">
        <f t="shared" ca="1" si="3"/>
        <v>377.75630600640295</v>
      </c>
    </row>
    <row r="185" spans="2:6" x14ac:dyDescent="0.2">
      <c r="B185" s="231">
        <f ca="1">IF(Altitude_culmi&gt;350, 200, NA())</f>
        <v>200</v>
      </c>
      <c r="C185" s="5">
        <v>13</v>
      </c>
      <c r="D185" s="82">
        <f t="shared" ca="1" si="2"/>
        <v>390.75630600640295</v>
      </c>
      <c r="E185" s="82"/>
      <c r="F185" s="214">
        <f t="shared" ca="1" si="3"/>
        <v>367.75630600640295</v>
      </c>
    </row>
    <row r="186" spans="2:6" x14ac:dyDescent="0.2">
      <c r="B186" s="231">
        <f ca="1">IF(Altitude_culmi&gt;350, 160, NA())</f>
        <v>160</v>
      </c>
      <c r="C186" s="5">
        <v>17</v>
      </c>
      <c r="D186" s="82">
        <f t="shared" ca="1" si="2"/>
        <v>394.75630600640295</v>
      </c>
      <c r="E186" s="82"/>
      <c r="F186" s="214">
        <f t="shared" ca="1" si="3"/>
        <v>364.75630600640295</v>
      </c>
    </row>
    <row r="187" spans="2:6" x14ac:dyDescent="0.2">
      <c r="B187" s="231">
        <f ca="1">IF(Altitude_culmi&gt;350, 115, NA())</f>
        <v>115</v>
      </c>
      <c r="C187" s="5">
        <v>20</v>
      </c>
      <c r="D187" s="82">
        <f t="shared" ca="1" si="2"/>
        <v>397.75630600640295</v>
      </c>
      <c r="E187" s="82"/>
      <c r="F187" s="214">
        <f t="shared" ca="1" si="3"/>
        <v>360.75630600640295</v>
      </c>
    </row>
    <row r="188" spans="2:6" x14ac:dyDescent="0.2">
      <c r="B188" s="231">
        <f ca="1">IF(Altitude_culmi&gt;350, 90, NA())</f>
        <v>90</v>
      </c>
      <c r="C188" s="5">
        <v>25</v>
      </c>
      <c r="D188" s="82">
        <f t="shared" ca="1" si="2"/>
        <v>402.75630600640295</v>
      </c>
      <c r="E188" s="82"/>
      <c r="F188" s="214">
        <f t="shared" ca="1" si="3"/>
        <v>357.75630600640295</v>
      </c>
    </row>
    <row r="189" spans="2:6" x14ac:dyDescent="0.2">
      <c r="B189" s="231">
        <f ca="1">IF(Altitude_culmi&gt;350, 57, NA())</f>
        <v>57</v>
      </c>
      <c r="C189" s="5">
        <v>30</v>
      </c>
      <c r="D189" s="82">
        <f t="shared" ca="1" si="2"/>
        <v>407.75630600640295</v>
      </c>
      <c r="E189" s="82"/>
      <c r="F189" s="214">
        <f t="shared" ca="1" si="3"/>
        <v>352.75630600640295</v>
      </c>
    </row>
    <row r="190" spans="2:6" x14ac:dyDescent="0.2">
      <c r="B190" s="231">
        <f ca="1">IF(Altitude_culmi&gt;350, 40, NA())</f>
        <v>40</v>
      </c>
      <c r="C190" s="5">
        <v>36</v>
      </c>
      <c r="D190" s="82">
        <f t="shared" ca="1" si="2"/>
        <v>413.75630600640295</v>
      </c>
      <c r="E190" s="82"/>
      <c r="F190" s="214">
        <f t="shared" ca="1" si="3"/>
        <v>347.75630600640295</v>
      </c>
    </row>
    <row r="191" spans="2:6" x14ac:dyDescent="0.2">
      <c r="B191" s="231">
        <f ca="1">IF(Altitude_culmi&gt;350, 20, NA())</f>
        <v>20</v>
      </c>
      <c r="C191" s="5">
        <v>48</v>
      </c>
      <c r="D191" s="82">
        <f t="shared" ca="1" si="2"/>
        <v>425.75630600640295</v>
      </c>
      <c r="E191" s="82"/>
      <c r="F191" s="214">
        <f t="shared" ca="1" si="3"/>
        <v>341.75630600640295</v>
      </c>
    </row>
    <row r="192" spans="2:6" x14ac:dyDescent="0.2">
      <c r="B192" s="231">
        <f ca="1">IF(Altitude_culmi&gt;350, 0.5, NA())</f>
        <v>0.5</v>
      </c>
      <c r="C192" s="5">
        <v>62</v>
      </c>
      <c r="D192" s="82">
        <f t="shared" ca="1" si="2"/>
        <v>439.75630600640295</v>
      </c>
      <c r="E192" s="82"/>
      <c r="F192" s="214">
        <f t="shared" ca="1" si="3"/>
        <v>329.75630600640295</v>
      </c>
    </row>
    <row r="193" spans="2:6" x14ac:dyDescent="0.2">
      <c r="B193" s="231">
        <f ca="1">IF(Altitude_culmi&gt;350, 0.5, NA())</f>
        <v>0.5</v>
      </c>
      <c r="C193" s="5">
        <v>37</v>
      </c>
      <c r="D193" s="82">
        <f t="shared" ca="1" si="2"/>
        <v>414.75630600640295</v>
      </c>
      <c r="E193" s="82"/>
      <c r="F193" s="214">
        <f t="shared" ca="1" si="3"/>
        <v>315.75630600640295</v>
      </c>
    </row>
    <row r="194" spans="2:6" x14ac:dyDescent="0.2">
      <c r="B194" s="231">
        <f ca="1">IF(Altitude_culmi&gt;350, 15, NA())</f>
        <v>15</v>
      </c>
      <c r="C194" s="5">
        <v>30</v>
      </c>
      <c r="D194" s="82">
        <f t="shared" ca="1" si="2"/>
        <v>407.75630600640295</v>
      </c>
      <c r="E194" s="82"/>
      <c r="F194" s="214">
        <f t="shared" ca="1" si="3"/>
        <v>340.75630600640295</v>
      </c>
    </row>
    <row r="195" spans="2:6" x14ac:dyDescent="0.2">
      <c r="B195" s="231">
        <f ca="1">IF(Altitude_culmi&gt;350, 30, NA())</f>
        <v>30</v>
      </c>
      <c r="C195" s="5">
        <v>15</v>
      </c>
      <c r="D195" s="82">
        <f t="shared" ca="1" si="2"/>
        <v>392.75630600640295</v>
      </c>
      <c r="E195" s="82"/>
      <c r="F195" s="214">
        <f t="shared" ca="1" si="3"/>
        <v>347.75630600640295</v>
      </c>
    </row>
    <row r="196" spans="2:6" x14ac:dyDescent="0.2">
      <c r="B196" s="231">
        <f ca="1">IF(Altitude_culmi&gt;350, 37, NA())</f>
        <v>37</v>
      </c>
      <c r="C196" s="5">
        <v>0</v>
      </c>
      <c r="D196" s="82">
        <f t="shared" ca="1" si="2"/>
        <v>377.75630600640295</v>
      </c>
      <c r="E196" s="82"/>
      <c r="F196" s="214">
        <f t="shared" ca="1" si="3"/>
        <v>362.75630600640295</v>
      </c>
    </row>
    <row r="197" spans="2:6" x14ac:dyDescent="0.2">
      <c r="B197" s="231">
        <f ca="1">IF(Altitude_culmi&gt;350, 67, NA())</f>
        <v>67</v>
      </c>
      <c r="C197" s="5">
        <v>0</v>
      </c>
      <c r="D197" s="82">
        <f t="shared" ca="1" si="2"/>
        <v>377.75630600640295</v>
      </c>
      <c r="E197" s="82"/>
      <c r="F197" s="214">
        <f t="shared" ca="1" si="3"/>
        <v>377.75630600640295</v>
      </c>
    </row>
    <row r="198" spans="2:6" x14ac:dyDescent="0.2">
      <c r="B198" s="231">
        <f ca="1">IF(Altitude_culmi&gt;350, 67, NA())</f>
        <v>67</v>
      </c>
      <c r="C198" s="5">
        <v>17</v>
      </c>
      <c r="D198" s="82">
        <f t="shared" ca="1" si="2"/>
        <v>394.75630600640295</v>
      </c>
      <c r="E198" s="82"/>
      <c r="F198" s="214">
        <f t="shared" ca="1" si="3"/>
        <v>377.75630600640295</v>
      </c>
    </row>
    <row r="199" spans="2:6" x14ac:dyDescent="0.2">
      <c r="B199" s="231">
        <f ca="1">IF(Altitude_culmi&gt;350, 100, NA())</f>
        <v>100</v>
      </c>
      <c r="C199" s="5">
        <v>11</v>
      </c>
      <c r="D199" s="82">
        <f t="shared" ca="1" si="2"/>
        <v>388.75630600640295</v>
      </c>
      <c r="E199" s="82"/>
      <c r="F199" s="214">
        <f t="shared" ca="1" si="3"/>
        <v>360.75630600640295</v>
      </c>
    </row>
    <row r="200" spans="2:6" x14ac:dyDescent="0.2">
      <c r="B200" s="229">
        <f ca="1">IF(Altitude_culmi&gt;350, 100, NA())</f>
        <v>100</v>
      </c>
      <c r="C200" s="421">
        <v>0</v>
      </c>
      <c r="D200" s="230">
        <f t="shared" ca="1" si="2"/>
        <v>377.75630600640295</v>
      </c>
      <c r="E200" s="82"/>
      <c r="F200" s="214">
        <f t="shared" ca="1" si="3"/>
        <v>366.75630600640295</v>
      </c>
    </row>
    <row r="201" spans="2:6" x14ac:dyDescent="0.2">
      <c r="E201" s="230"/>
      <c r="F201" s="216">
        <f t="shared" ca="1" si="3"/>
        <v>377.75630600640295</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04"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Aucun (2e ét. inerte)</v>
      </c>
      <c r="B2" s="352">
        <f>VLOOKUP(A2,A26:B314,2,FALSE)</f>
        <v>309</v>
      </c>
      <c r="C2" s="363" t="s">
        <v>115</v>
      </c>
      <c r="D2" s="353">
        <f ca="1">INDIRECT(ADDRESS(B2,4))</f>
        <v>1E-3</v>
      </c>
      <c r="E2" s="363" t="s">
        <v>114</v>
      </c>
      <c r="F2" s="354">
        <f ca="1">INDIRECT(ADDRESS(B2,6))</f>
        <v>1.019367991845056</v>
      </c>
      <c r="G2" s="363" t="s">
        <v>56</v>
      </c>
      <c r="H2" s="355">
        <f ca="1">INDIRECT(ADDRESS(B2,8))</f>
        <v>1E-4</v>
      </c>
      <c r="I2" s="363" t="s">
        <v>273</v>
      </c>
      <c r="J2" s="356">
        <f ca="1">INDIRECT(ADDRESS(B2,10))</f>
        <v>1E-4</v>
      </c>
      <c r="K2" s="363" t="s">
        <v>58</v>
      </c>
      <c r="L2" s="355">
        <f ca="1">INDIRECT(ADDRESS(B2,12))</f>
        <v>0</v>
      </c>
      <c r="M2" s="363" t="s">
        <v>57</v>
      </c>
      <c r="N2" s="357">
        <f ca="1">INDIRECT(ADDRESS(B2,14))</f>
        <v>0</v>
      </c>
      <c r="O2" s="363" t="s">
        <v>59</v>
      </c>
      <c r="P2" s="357">
        <f ca="1">INDIRECT(ADDRESS(B2,16))</f>
        <v>0</v>
      </c>
      <c r="Q2" s="363" t="s">
        <v>60</v>
      </c>
      <c r="R2" s="357">
        <f ca="1">INDIRECT(ADDRESS(B2,18))</f>
        <v>0</v>
      </c>
      <c r="S2" s="363" t="s">
        <v>61</v>
      </c>
      <c r="T2" s="357">
        <f ca="1">INDIRECT(ADDRESS(B2,20))</f>
        <v>0</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0.1</v>
      </c>
      <c r="D3" s="365">
        <f t="shared" ca="1" si="0"/>
        <v>0.2</v>
      </c>
      <c r="E3" s="365">
        <f t="shared" ca="1" si="0"/>
        <v>1</v>
      </c>
      <c r="F3" s="365">
        <f t="shared" ca="1" si="0"/>
        <v>1</v>
      </c>
      <c r="G3" s="365">
        <f t="shared" ca="1" si="0"/>
        <v>1</v>
      </c>
      <c r="H3" s="365">
        <f t="shared" ca="1" si="0"/>
        <v>1</v>
      </c>
      <c r="I3" s="365">
        <f t="shared" ca="1" si="0"/>
        <v>1</v>
      </c>
      <c r="J3" s="365">
        <f t="shared" ca="1" si="0"/>
        <v>1</v>
      </c>
      <c r="K3" s="365">
        <f t="shared" ca="1" si="0"/>
        <v>1</v>
      </c>
      <c r="L3" s="365">
        <f t="shared" ca="1" si="0"/>
        <v>1</v>
      </c>
      <c r="M3" s="365">
        <f t="shared" ca="1" si="0"/>
        <v>1</v>
      </c>
      <c r="N3" s="365">
        <f t="shared" ca="1" si="0"/>
        <v>1</v>
      </c>
      <c r="O3" s="365">
        <f t="shared" ca="1" si="0"/>
        <v>1</v>
      </c>
      <c r="P3" s="365">
        <f t="shared" ca="1" si="0"/>
        <v>1</v>
      </c>
      <c r="Q3" s="365">
        <f t="shared" ca="1" si="0"/>
        <v>1</v>
      </c>
      <c r="R3" s="365">
        <f t="shared" ca="1" si="0"/>
        <v>1</v>
      </c>
      <c r="S3" s="365">
        <f t="shared" ca="1" si="0"/>
        <v>1</v>
      </c>
      <c r="T3" s="365">
        <f t="shared" ca="1" si="0"/>
        <v>1</v>
      </c>
      <c r="U3" s="365">
        <f t="shared" ca="1" si="0"/>
        <v>1</v>
      </c>
      <c r="V3" s="365">
        <f t="shared" ca="1" si="0"/>
        <v>1</v>
      </c>
      <c r="W3" s="365">
        <f t="shared" ca="1" si="0"/>
        <v>1</v>
      </c>
      <c r="X3" s="365">
        <f ca="1">INDIRECT(ADDRESS($B2+1,COLUMN(X3)))</f>
        <v>1</v>
      </c>
      <c r="Y3" s="366">
        <f t="shared" ca="1" si="0"/>
        <v>1000</v>
      </c>
    </row>
    <row r="4" spans="1:26" ht="13.5" thickBot="1" x14ac:dyDescent="0.25">
      <c r="A4" s="379" t="str">
        <f>IF(Lang="Français","Poussée (en N)","Thrust (N)")</f>
        <v>Poussée (en N)</v>
      </c>
      <c r="B4" s="367">
        <f t="shared" ref="B4:Y4" ca="1" si="1">INDIRECT(ADDRESS($B2+2,COLUMN(B3)))</f>
        <v>0</v>
      </c>
      <c r="C4" s="368">
        <f t="shared" ca="1" si="1"/>
        <v>0.01</v>
      </c>
      <c r="D4" s="368">
        <f t="shared" ca="1" si="1"/>
        <v>0</v>
      </c>
      <c r="E4" s="368">
        <f t="shared" ca="1" si="1"/>
        <v>0</v>
      </c>
      <c r="F4" s="368">
        <f t="shared" ca="1" si="1"/>
        <v>0</v>
      </c>
      <c r="G4" s="368">
        <f t="shared" ca="1" si="1"/>
        <v>0</v>
      </c>
      <c r="H4" s="368">
        <f t="shared" ca="1" si="1"/>
        <v>0</v>
      </c>
      <c r="I4" s="368">
        <f t="shared" ca="1" si="1"/>
        <v>0</v>
      </c>
      <c r="J4" s="368">
        <f t="shared" ca="1" si="1"/>
        <v>0</v>
      </c>
      <c r="K4" s="368">
        <f t="shared" ca="1" si="1"/>
        <v>0</v>
      </c>
      <c r="L4" s="368">
        <f t="shared" ca="1" si="1"/>
        <v>0</v>
      </c>
      <c r="M4" s="368">
        <f t="shared" ca="1" si="1"/>
        <v>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540</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538</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539</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543</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535</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544</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547</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537</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536</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548</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551</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549</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555</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550</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37.417891998770763</v>
      </c>
      <c r="H4" s="293">
        <f>vit_xz*SIN(Beta)</f>
        <v>172.70387046431256</v>
      </c>
      <c r="I4" s="349">
        <f>V_ini</f>
        <v>176.71085285003218</v>
      </c>
      <c r="J4" s="350">
        <f>X_ini</f>
        <v>100.55190764607381</v>
      </c>
      <c r="K4" s="351">
        <f>Z_ini</f>
        <v>497.16938386972515</v>
      </c>
      <c r="L4" s="327">
        <f t="shared" ref="L4:L67" si="0">SQRT(pos_x^2+pos_z^2)</f>
        <v>507.23572664853435</v>
      </c>
      <c r="M4" s="292">
        <f>RADIANS(N4)</f>
        <v>1.3574347634966677</v>
      </c>
      <c r="N4" s="349">
        <f>Beta_rampe</f>
        <v>77.775282912698117</v>
      </c>
      <c r="P4" s="292" t="s">
        <v>14</v>
      </c>
      <c r="Q4" s="294" t="s">
        <v>14</v>
      </c>
      <c r="R4" s="292" t="s">
        <v>14</v>
      </c>
      <c r="S4" s="351">
        <f ca="1">m_tot</f>
        <v>4.5130999999999997</v>
      </c>
      <c r="T4" s="327">
        <f t="shared" ref="T4:T67" ca="1" si="1">m*g</f>
        <v>44.273510999999999</v>
      </c>
      <c r="U4" s="328">
        <f t="shared" ref="U4:U67" si="2">IF(pos_xz&lt;L_rampe,Poids*COS(Beta),0)</f>
        <v>0</v>
      </c>
      <c r="V4" s="329">
        <f t="shared" ref="V4:V67" si="3">Rho_moyen*(20000-Alt_rampe-pos_z)/(20000+Alt_rampe+pos_z)</f>
        <v>1.1655739901120501</v>
      </c>
      <c r="W4" s="327">
        <f t="shared" ref="W4:W67" si="4">1/2*Rho*Sref*Cx*vit_xz^2</f>
        <v>111.10056545368428</v>
      </c>
      <c r="Y4" s="295" t="s">
        <v>14</v>
      </c>
      <c r="Z4" s="296" t="s">
        <v>14</v>
      </c>
      <c r="AA4" s="297" t="s">
        <v>14</v>
      </c>
      <c r="AC4" s="320">
        <f>IF(ABS(t-ROUND(t,0))&lt;0.001,t,-1)</f>
        <v>0</v>
      </c>
      <c r="AD4" s="321">
        <f>IF(ABS(t-ROUND(t,0))&lt;0.001,pos_x,-1)</f>
        <v>100.55190764607381</v>
      </c>
      <c r="AE4" s="322">
        <f t="shared" ref="AE4:AE67" si="5">IF(t&lt;T_para, pos_z, NA())</f>
        <v>497.16938386972515</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-5.2126132129735927</v>
      </c>
      <c r="E5" s="307">
        <f t="shared" ref="E5:E68" ca="1" si="9">IF(AND(L4&lt;L_rampe,Poussee&lt;Poids*SIN(M4)),0,(-W4+Poussee)/m*SIN(M4)+U4/m*COS(M4)-Poids/m)</f>
        <v>-33.869037776460786</v>
      </c>
      <c r="F5" s="304">
        <f t="shared" ref="F5:F68" ca="1" si="10">SQRT(acc_x^2+acc_z^2)</f>
        <v>34.267813709243178</v>
      </c>
      <c r="G5" s="306">
        <f t="shared" ref="G5:G68" ca="1" si="11">G4+acc_x*pas</f>
        <v>37.365765866641027</v>
      </c>
      <c r="H5" s="307">
        <f t="shared" ref="H5:H68" ca="1" si="12">H4+acc_z*pas</f>
        <v>172.36518008654795</v>
      </c>
      <c r="I5" s="304">
        <f t="shared" ref="I5:I68" ca="1" si="13">SQRT(vit_x^2+vit_z^2)</f>
        <v>176.36880609979968</v>
      </c>
      <c r="J5" s="306">
        <f t="shared" ref="J5:J68" ca="1" si="14">J4+0.5*(vit_x+G4)*pas*(K4&gt;=0)</f>
        <v>100.92582593540088</v>
      </c>
      <c r="K5" s="307">
        <f t="shared" ref="K5:K68" ca="1" si="15">K4+0.5*(vit_z+H4)*pas</f>
        <v>498.89472912247948</v>
      </c>
      <c r="L5" s="304">
        <f t="shared" ca="1" si="0"/>
        <v>509.00095588017808</v>
      </c>
      <c r="M5" s="306">
        <f t="shared" ref="M5:M68" ca="1" si="16">IF(AND(L4&gt;L_rampe,G5&gt;0),ATAN2(G5,H5),$M$4)</f>
        <v>1.3573169857265495</v>
      </c>
      <c r="N5" s="304">
        <f t="shared" ref="N5:N68" ca="1" si="17">DEGREES(Beta)</f>
        <v>77.768534743549878</v>
      </c>
      <c r="P5" s="310">
        <f t="shared" ref="P5:P68" ca="1" si="18">MATCH(t-pas/2-T_ini,CdP_t)</f>
        <v>1</v>
      </c>
      <c r="Q5" s="304">
        <f t="shared" ref="Q5:Q68" ca="1" si="19">(INDEX(CdP,2,i_P+1)-INDEX(CdP,2,i_P+0))/(INDEX(CdP,1,i_P+1)-INDEX(CdP,1,i_P+0))*(t-pas/2-T_ini-INDEX(CdP,1,i_P+0))+INDEX(CdP,2,i_P+0)</f>
        <v>5.0000000000000001E-4</v>
      </c>
      <c r="R5" s="306">
        <f t="shared" ref="R5:R68" ca="1" si="20">Poussee/(g*ISP)</f>
        <v>5.0000000000000002E-5</v>
      </c>
      <c r="S5" s="307">
        <f t="shared" ref="S5:S68" ca="1" si="21">S4-Débit*pas</f>
        <v>4.5130995</v>
      </c>
      <c r="T5" s="304">
        <f t="shared" ca="1" si="1"/>
        <v>44.273506095000002</v>
      </c>
      <c r="U5" s="311">
        <f t="shared" ca="1" si="2"/>
        <v>0</v>
      </c>
      <c r="V5" s="306">
        <f t="shared" ca="1" si="3"/>
        <v>1.1653727809473757</v>
      </c>
      <c r="W5" s="304">
        <f t="shared" ca="1" si="4"/>
        <v>110.65177788611889</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498.89472912247948</v>
      </c>
      <c r="AG5" s="306">
        <f t="shared" ref="AG5:AG68" ca="1" si="27">IF(AND(L4&lt;L_rampe,Poussee&lt;Poids*SIN(M4)),0,(-W4+Poussee)/m-Poids*SIN(M4)/m)</f>
        <v>-34.204797349152187</v>
      </c>
      <c r="AH5" s="304">
        <f t="shared" ref="AH5:AH68" ca="1" si="28">IF(AND(L4&lt;L_rampe,Poussee&lt;Poids*SIN(M4)), g*SIN(M4), (-W4+Poussee)/m)</f>
        <v>-24.617242640824621</v>
      </c>
    </row>
    <row r="6" spans="1:248" x14ac:dyDescent="0.2">
      <c r="A6" s="347">
        <f t="shared" ca="1" si="6"/>
        <v>0.01</v>
      </c>
      <c r="B6" s="304">
        <f t="shared" ca="1" si="7"/>
        <v>0.02</v>
      </c>
      <c r="D6" s="306">
        <f t="shared" ca="1" si="8"/>
        <v>-5.194333835866666</v>
      </c>
      <c r="E6" s="307">
        <f t="shared" ca="1" si="9"/>
        <v>-33.771031342010382</v>
      </c>
      <c r="F6" s="304">
        <f t="shared" ca="1" si="10"/>
        <v>34.168167376982289</v>
      </c>
      <c r="G6" s="306">
        <f t="shared" ca="1" si="11"/>
        <v>37.313822528282358</v>
      </c>
      <c r="H6" s="307">
        <f t="shared" ca="1" si="12"/>
        <v>172.02746977312785</v>
      </c>
      <c r="I6" s="304">
        <f t="shared" ca="1" si="13"/>
        <v>176.02775834571253</v>
      </c>
      <c r="J6" s="306">
        <f t="shared" ca="1" si="14"/>
        <v>101.2992238773755</v>
      </c>
      <c r="K6" s="307">
        <f t="shared" ca="1" si="15"/>
        <v>500.61669237177784</v>
      </c>
      <c r="L6" s="304">
        <f t="shared" ca="1" si="0"/>
        <v>510.76276825882474</v>
      </c>
      <c r="M6" s="306">
        <f t="shared" ca="1" si="16"/>
        <v>1.3571989156178321</v>
      </c>
      <c r="N6" s="304">
        <f t="shared" ca="1" si="17"/>
        <v>77.761769824633731</v>
      </c>
      <c r="P6" s="310">
        <f t="shared" ca="1" si="18"/>
        <v>1</v>
      </c>
      <c r="Q6" s="304">
        <f t="shared" ca="1" si="19"/>
        <v>1.4999999999999998E-3</v>
      </c>
      <c r="R6" s="306">
        <f t="shared" ca="1" si="20"/>
        <v>1.4999999999999999E-4</v>
      </c>
      <c r="S6" s="307">
        <f t="shared" ca="1" si="21"/>
        <v>4.5130980000000003</v>
      </c>
      <c r="T6" s="304">
        <f t="shared" ca="1" si="1"/>
        <v>44.273491380000003</v>
      </c>
      <c r="U6" s="311">
        <f t="shared" ca="1" si="2"/>
        <v>0</v>
      </c>
      <c r="V6" s="306">
        <f t="shared" ca="1" si="3"/>
        <v>1.1651719999590433</v>
      </c>
      <c r="W6" s="304">
        <f t="shared" ca="1" si="4"/>
        <v>110.20526226524785</v>
      </c>
      <c r="Y6" s="314" t="str">
        <f t="shared" ca="1" si="22"/>
        <v/>
      </c>
      <c r="Z6" s="315" t="str">
        <f t="shared" ca="1" si="23"/>
        <v/>
      </c>
      <c r="AA6" s="316" t="str">
        <f t="shared" ca="1" si="24"/>
        <v/>
      </c>
      <c r="AC6" s="310" t="e">
        <f t="shared" ca="1" si="25"/>
        <v>#N/A</v>
      </c>
      <c r="AD6" s="323" t="e">
        <f t="shared" ca="1" si="26"/>
        <v>#N/A</v>
      </c>
      <c r="AE6" s="324">
        <f t="shared" ca="1" si="5"/>
        <v>500.61669237177784</v>
      </c>
      <c r="AG6" s="306">
        <f t="shared" ca="1" si="27"/>
        <v>-34.104898104909672</v>
      </c>
      <c r="AH6" s="304">
        <f t="shared" ca="1" si="28"/>
        <v>-24.517588114886692</v>
      </c>
    </row>
    <row r="7" spans="1:248" x14ac:dyDescent="0.2">
      <c r="A7" s="347">
        <f t="shared" ca="1" si="6"/>
        <v>0.01</v>
      </c>
      <c r="B7" s="304">
        <f t="shared" ca="1" si="7"/>
        <v>0.03</v>
      </c>
      <c r="D7" s="306">
        <f t="shared" ca="1" si="8"/>
        <v>-5.176146266075774</v>
      </c>
      <c r="E7" s="307">
        <f t="shared" ca="1" si="9"/>
        <v>-33.673525229925787</v>
      </c>
      <c r="F7" s="304">
        <f t="shared" ca="1" si="10"/>
        <v>34.069029800953516</v>
      </c>
      <c r="G7" s="306">
        <f t="shared" ca="1" si="11"/>
        <v>37.262061065621602</v>
      </c>
      <c r="H7" s="307">
        <f t="shared" ca="1" si="12"/>
        <v>171.69073452082858</v>
      </c>
      <c r="I7" s="304">
        <f t="shared" ca="1" si="13"/>
        <v>175.68770450762841</v>
      </c>
      <c r="J7" s="306">
        <f t="shared" ca="1" si="14"/>
        <v>101.67210329534501</v>
      </c>
      <c r="K7" s="307">
        <f t="shared" ca="1" si="15"/>
        <v>502.33528339324761</v>
      </c>
      <c r="L7" s="304">
        <f t="shared" ca="1" si="0"/>
        <v>512.52117373848444</v>
      </c>
      <c r="M7" s="306">
        <f t="shared" ca="1" si="16"/>
        <v>1.3570805525472567</v>
      </c>
      <c r="N7" s="304">
        <f t="shared" ca="1" si="17"/>
        <v>77.754988120239545</v>
      </c>
      <c r="P7" s="310">
        <f t="shared" ca="1" si="18"/>
        <v>1</v>
      </c>
      <c r="Q7" s="304">
        <f t="shared" ca="1" si="19"/>
        <v>2.4999999999999996E-3</v>
      </c>
      <c r="R7" s="306">
        <f t="shared" ca="1" si="20"/>
        <v>2.4999999999999995E-4</v>
      </c>
      <c r="S7" s="307">
        <f t="shared" ca="1" si="21"/>
        <v>4.5130955000000004</v>
      </c>
      <c r="T7" s="304">
        <f t="shared" ca="1" si="1"/>
        <v>44.273466855000002</v>
      </c>
      <c r="U7" s="311">
        <f t="shared" ca="1" si="2"/>
        <v>0</v>
      </c>
      <c r="V7" s="306">
        <f t="shared" ca="1" si="3"/>
        <v>1.1649716458002553</v>
      </c>
      <c r="W7" s="304">
        <f t="shared" ca="1" si="4"/>
        <v>109.76100329907453</v>
      </c>
      <c r="Y7" s="314" t="str">
        <f t="shared" ca="1" si="22"/>
        <v/>
      </c>
      <c r="Z7" s="315" t="str">
        <f t="shared" ca="1" si="23"/>
        <v/>
      </c>
      <c r="AA7" s="316" t="str">
        <f t="shared" ca="1" si="24"/>
        <v/>
      </c>
      <c r="AC7" s="310" t="e">
        <f t="shared" ca="1" si="25"/>
        <v>#N/A</v>
      </c>
      <c r="AD7" s="323" t="e">
        <f t="shared" ca="1" si="26"/>
        <v>#N/A</v>
      </c>
      <c r="AE7" s="324">
        <f t="shared" ca="1" si="5"/>
        <v>502.33528339324761</v>
      </c>
      <c r="AG7" s="306">
        <f t="shared" ca="1" si="27"/>
        <v>-34.005506876036954</v>
      </c>
      <c r="AH7" s="304">
        <f t="shared" ca="1" si="28"/>
        <v>-24.418442345225763</v>
      </c>
    </row>
    <row r="8" spans="1:248" x14ac:dyDescent="0.2">
      <c r="A8" s="347">
        <f t="shared" ca="1" si="6"/>
        <v>0.01</v>
      </c>
      <c r="B8" s="304">
        <f t="shared" ca="1" si="7"/>
        <v>0.04</v>
      </c>
      <c r="D8" s="306">
        <f t="shared" ca="1" si="8"/>
        <v>-5.1580498774067198</v>
      </c>
      <c r="E8" s="307">
        <f t="shared" ca="1" si="9"/>
        <v>-33.576516043957767</v>
      </c>
      <c r="F8" s="304">
        <f t="shared" ca="1" si="10"/>
        <v>33.970397527670599</v>
      </c>
      <c r="G8" s="306">
        <f t="shared" ca="1" si="11"/>
        <v>37.210480566847536</v>
      </c>
      <c r="H8" s="307">
        <f t="shared" ca="1" si="12"/>
        <v>171.35496936038902</v>
      </c>
      <c r="I8" s="304">
        <f t="shared" ca="1" si="13"/>
        <v>175.34863953996219</v>
      </c>
      <c r="J8" s="306">
        <f t="shared" ca="1" si="14"/>
        <v>102.04446600350735</v>
      </c>
      <c r="K8" s="307">
        <f t="shared" ca="1" si="15"/>
        <v>504.05051191265369</v>
      </c>
      <c r="L8" s="304">
        <f t="shared" ca="1" si="0"/>
        <v>514.27618222249919</v>
      </c>
      <c r="M8" s="306">
        <f t="shared" ca="1" si="16"/>
        <v>1.3569618958891783</v>
      </c>
      <c r="N8" s="304">
        <f t="shared" ca="1" si="17"/>
        <v>77.748189594520525</v>
      </c>
      <c r="P8" s="310">
        <f t="shared" ca="1" si="18"/>
        <v>1</v>
      </c>
      <c r="Q8" s="304">
        <f t="shared" ca="1" si="19"/>
        <v>3.5000000000000001E-3</v>
      </c>
      <c r="R8" s="306">
        <f t="shared" ca="1" si="20"/>
        <v>3.5E-4</v>
      </c>
      <c r="S8" s="307">
        <f t="shared" ca="1" si="21"/>
        <v>4.5130920000000003</v>
      </c>
      <c r="T8" s="304">
        <f t="shared" ca="1" si="1"/>
        <v>44.273432520000007</v>
      </c>
      <c r="U8" s="311">
        <f t="shared" ca="1" si="2"/>
        <v>0</v>
      </c>
      <c r="V8" s="306">
        <f t="shared" ca="1" si="3"/>
        <v>1.1647717171312799</v>
      </c>
      <c r="W8" s="304">
        <f t="shared" ca="1" si="4"/>
        <v>109.31898582553377</v>
      </c>
      <c r="Y8" s="314" t="str">
        <f t="shared" ca="1" si="22"/>
        <v/>
      </c>
      <c r="Z8" s="315" t="str">
        <f t="shared" ca="1" si="23"/>
        <v/>
      </c>
      <c r="AA8" s="316" t="str">
        <f t="shared" ca="1" si="24"/>
        <v/>
      </c>
      <c r="AC8" s="310" t="e">
        <f t="shared" ca="1" si="25"/>
        <v>#N/A</v>
      </c>
      <c r="AD8" s="323" t="e">
        <f t="shared" ca="1" si="26"/>
        <v>#N/A</v>
      </c>
      <c r="AE8" s="324">
        <f t="shared" ca="1" si="5"/>
        <v>504.05051191265369</v>
      </c>
      <c r="AG8" s="306">
        <f t="shared" ca="1" si="27"/>
        <v>-33.906620206824392</v>
      </c>
      <c r="AH8" s="304">
        <f t="shared" ca="1" si="28"/>
        <v>-24.319801878418282</v>
      </c>
    </row>
    <row r="9" spans="1:248" x14ac:dyDescent="0.2">
      <c r="A9" s="347">
        <f t="shared" ca="1" si="6"/>
        <v>0.01</v>
      </c>
      <c r="B9" s="304">
        <f t="shared" ca="1" si="7"/>
        <v>0.05</v>
      </c>
      <c r="D9" s="306">
        <f t="shared" ca="1" si="8"/>
        <v>-5.140044048999961</v>
      </c>
      <c r="E9" s="307">
        <f t="shared" ca="1" si="9"/>
        <v>-33.480000416822271</v>
      </c>
      <c r="F9" s="304">
        <f t="shared" ca="1" si="10"/>
        <v>33.872267133099896</v>
      </c>
      <c r="G9" s="306">
        <f t="shared" ca="1" si="11"/>
        <v>37.159080126357537</v>
      </c>
      <c r="H9" s="307">
        <f t="shared" ca="1" si="12"/>
        <v>171.0201693562208</v>
      </c>
      <c r="I9" s="304">
        <f t="shared" ca="1" si="13"/>
        <v>175.01055843139153</v>
      </c>
      <c r="J9" s="306">
        <f t="shared" ca="1" si="14"/>
        <v>102.41631380697338</v>
      </c>
      <c r="K9" s="307">
        <f t="shared" ca="1" si="15"/>
        <v>505.76238760623676</v>
      </c>
      <c r="L9" s="304">
        <f t="shared" ca="1" si="0"/>
        <v>516.02780356388712</v>
      </c>
      <c r="M9" s="306">
        <f t="shared" ca="1" si="16"/>
        <v>1.3568429450155568</v>
      </c>
      <c r="N9" s="304">
        <f t="shared" ca="1" si="17"/>
        <v>77.741374211492627</v>
      </c>
      <c r="P9" s="310">
        <f t="shared" ca="1" si="18"/>
        <v>1</v>
      </c>
      <c r="Q9" s="304">
        <f t="shared" ca="1" si="19"/>
        <v>4.5000000000000005E-3</v>
      </c>
      <c r="R9" s="306">
        <f t="shared" ca="1" si="20"/>
        <v>4.5000000000000004E-4</v>
      </c>
      <c r="S9" s="307">
        <f t="shared" ca="1" si="21"/>
        <v>4.5130875000000001</v>
      </c>
      <c r="T9" s="304">
        <f t="shared" ca="1" si="1"/>
        <v>44.273388375000003</v>
      </c>
      <c r="U9" s="311">
        <f t="shared" ca="1" si="2"/>
        <v>0</v>
      </c>
      <c r="V9" s="306">
        <f t="shared" ca="1" si="3"/>
        <v>1.1645722126194049</v>
      </c>
      <c r="W9" s="304">
        <f t="shared" ca="1" si="4"/>
        <v>108.87919481116445</v>
      </c>
      <c r="Y9" s="314" t="str">
        <f t="shared" ca="1" si="22"/>
        <v/>
      </c>
      <c r="Z9" s="315" t="str">
        <f t="shared" ca="1" si="23"/>
        <v/>
      </c>
      <c r="AA9" s="316" t="str">
        <f t="shared" ca="1" si="24"/>
        <v/>
      </c>
      <c r="AC9" s="310" t="e">
        <f t="shared" ca="1" si="25"/>
        <v>#N/A</v>
      </c>
      <c r="AD9" s="323" t="e">
        <f t="shared" ca="1" si="26"/>
        <v>#N/A</v>
      </c>
      <c r="AE9" s="324">
        <f t="shared" ca="1" si="5"/>
        <v>505.76238760623676</v>
      </c>
      <c r="AG9" s="306">
        <f t="shared" ca="1" si="27"/>
        <v>-33.808234671004641</v>
      </c>
      <c r="AH9" s="304">
        <f t="shared" ca="1" si="28"/>
        <v>-24.221663290493211</v>
      </c>
    </row>
    <row r="10" spans="1:248" x14ac:dyDescent="0.2">
      <c r="A10" s="347">
        <f t="shared" ca="1" si="6"/>
        <v>0.01</v>
      </c>
      <c r="B10" s="304">
        <f t="shared" ca="1" si="7"/>
        <v>6.0000000000000005E-2</v>
      </c>
      <c r="D10" s="306">
        <f t="shared" ca="1" si="8"/>
        <v>-5.1221281652759725</v>
      </c>
      <c r="E10" s="307">
        <f t="shared" ca="1" si="9"/>
        <v>-33.383975009903814</v>
      </c>
      <c r="F10" s="304">
        <f t="shared" ca="1" si="10"/>
        <v>33.774635222358739</v>
      </c>
      <c r="G10" s="306">
        <f t="shared" ca="1" si="11"/>
        <v>37.107858844704779</v>
      </c>
      <c r="H10" s="307">
        <f t="shared" ca="1" si="12"/>
        <v>170.68632960612177</v>
      </c>
      <c r="I10" s="304">
        <f t="shared" ca="1" si="13"/>
        <v>174.67345620456527</v>
      </c>
      <c r="J10" s="306">
        <f t="shared" ca="1" si="14"/>
        <v>102.78764850182868</v>
      </c>
      <c r="K10" s="307">
        <f t="shared" ca="1" si="15"/>
        <v>507.47092010104848</v>
      </c>
      <c r="L10" s="304">
        <f t="shared" ca="1" si="0"/>
        <v>517.7760475656828</v>
      </c>
      <c r="M10" s="306">
        <f t="shared" ca="1" si="16"/>
        <v>1.3567236992959473</v>
      </c>
      <c r="N10" s="304">
        <f t="shared" ca="1" si="17"/>
        <v>77.734541935034002</v>
      </c>
      <c r="P10" s="310">
        <f t="shared" ca="1" si="18"/>
        <v>1</v>
      </c>
      <c r="Q10" s="304">
        <f t="shared" ca="1" si="19"/>
        <v>5.5000000000000005E-3</v>
      </c>
      <c r="R10" s="306">
        <f t="shared" ca="1" si="20"/>
        <v>5.5000000000000003E-4</v>
      </c>
      <c r="S10" s="307">
        <f t="shared" ca="1" si="21"/>
        <v>4.5130819999999998</v>
      </c>
      <c r="T10" s="304">
        <f t="shared" ca="1" si="1"/>
        <v>44.273334419999998</v>
      </c>
      <c r="U10" s="311">
        <f t="shared" ca="1" si="2"/>
        <v>0</v>
      </c>
      <c r="V10" s="306">
        <f t="shared" ca="1" si="3"/>
        <v>1.1643731309388861</v>
      </c>
      <c r="W10" s="304">
        <f t="shared" ca="1" si="4"/>
        <v>108.44161534979706</v>
      </c>
      <c r="Y10" s="314" t="str">
        <f t="shared" ca="1" si="22"/>
        <v/>
      </c>
      <c r="Z10" s="315" t="str">
        <f t="shared" ca="1" si="23"/>
        <v/>
      </c>
      <c r="AA10" s="316" t="str">
        <f t="shared" ca="1" si="24"/>
        <v/>
      </c>
      <c r="AC10" s="310" t="e">
        <f t="shared" ca="1" si="25"/>
        <v>#N/A</v>
      </c>
      <c r="AD10" s="323" t="e">
        <f t="shared" ca="1" si="26"/>
        <v>#N/A</v>
      </c>
      <c r="AE10" s="324">
        <f t="shared" ca="1" si="5"/>
        <v>507.47092010104848</v>
      </c>
      <c r="AG10" s="306">
        <f t="shared" ca="1" si="27"/>
        <v>-33.710346871451023</v>
      </c>
      <c r="AH10" s="304">
        <f t="shared" ca="1" si="28"/>
        <v>-24.124023186630435</v>
      </c>
    </row>
    <row r="11" spans="1:248" x14ac:dyDescent="0.2">
      <c r="A11" s="347">
        <f t="shared" ca="1" si="6"/>
        <v>0.01</v>
      </c>
      <c r="B11" s="304">
        <f t="shared" ca="1" si="7"/>
        <v>7.0000000000000007E-2</v>
      </c>
      <c r="D11" s="306">
        <f t="shared" ca="1" si="8"/>
        <v>-5.104301615881238</v>
      </c>
      <c r="E11" s="307">
        <f t="shared" ca="1" si="9"/>
        <v>-33.288436512962235</v>
      </c>
      <c r="F11" s="304">
        <f t="shared" ca="1" si="10"/>
        <v>33.677498429417305</v>
      </c>
      <c r="G11" s="306">
        <f t="shared" ca="1" si="11"/>
        <v>37.056815828545965</v>
      </c>
      <c r="H11" s="307">
        <f t="shared" ca="1" si="12"/>
        <v>170.35344524099216</v>
      </c>
      <c r="I11" s="304">
        <f t="shared" ca="1" si="13"/>
        <v>174.33732791581522</v>
      </c>
      <c r="J11" s="306">
        <f t="shared" ca="1" si="14"/>
        <v>103.15847187519493</v>
      </c>
      <c r="K11" s="307">
        <f t="shared" ca="1" si="15"/>
        <v>509.17611897528406</v>
      </c>
      <c r="L11" s="304">
        <f t="shared" ca="1" si="0"/>
        <v>519.52092398127525</v>
      </c>
      <c r="M11" s="306">
        <f t="shared" ca="1" si="16"/>
        <v>1.3566041580974917</v>
      </c>
      <c r="N11" s="304">
        <f t="shared" ca="1" si="17"/>
        <v>77.727692728884563</v>
      </c>
      <c r="P11" s="310">
        <f t="shared" ca="1" si="18"/>
        <v>1</v>
      </c>
      <c r="Q11" s="304">
        <f t="shared" ca="1" si="19"/>
        <v>6.4999999999999997E-3</v>
      </c>
      <c r="R11" s="306">
        <f t="shared" ca="1" si="20"/>
        <v>6.4999999999999997E-4</v>
      </c>
      <c r="S11" s="307">
        <f t="shared" ca="1" si="21"/>
        <v>4.5130755000000002</v>
      </c>
      <c r="T11" s="304">
        <f t="shared" ca="1" si="1"/>
        <v>44.273270655000005</v>
      </c>
      <c r="U11" s="311">
        <f t="shared" ca="1" si="2"/>
        <v>0</v>
      </c>
      <c r="V11" s="306">
        <f t="shared" ca="1" si="3"/>
        <v>1.1641744707709025</v>
      </c>
      <c r="W11" s="304">
        <f t="shared" ca="1" si="4"/>
        <v>108.00623266125788</v>
      </c>
      <c r="Y11" s="314" t="str">
        <f t="shared" ca="1" si="22"/>
        <v/>
      </c>
      <c r="Z11" s="315" t="str">
        <f t="shared" ca="1" si="23"/>
        <v/>
      </c>
      <c r="AA11" s="316" t="str">
        <f t="shared" ca="1" si="24"/>
        <v/>
      </c>
      <c r="AC11" s="310" t="e">
        <f t="shared" ca="1" si="25"/>
        <v>#N/A</v>
      </c>
      <c r="AD11" s="323" t="e">
        <f t="shared" ca="1" si="26"/>
        <v>#N/A</v>
      </c>
      <c r="AE11" s="324">
        <f t="shared" ca="1" si="5"/>
        <v>509.17611897528406</v>
      </c>
      <c r="AG11" s="306">
        <f t="shared" ca="1" si="27"/>
        <v>-33.61295343987932</v>
      </c>
      <c r="AH11" s="304">
        <f t="shared" ca="1" si="28"/>
        <v>-24.026878200862594</v>
      </c>
    </row>
    <row r="12" spans="1:248" x14ac:dyDescent="0.2">
      <c r="A12" s="347">
        <f t="shared" ca="1" si="6"/>
        <v>0.01</v>
      </c>
      <c r="B12" s="304">
        <f t="shared" ca="1" si="7"/>
        <v>0.08</v>
      </c>
      <c r="D12" s="306">
        <f t="shared" ca="1" si="8"/>
        <v>-5.0865637956348753</v>
      </c>
      <c r="E12" s="307">
        <f t="shared" ca="1" si="9"/>
        <v>-33.193381643843189</v>
      </c>
      <c r="F12" s="304">
        <f t="shared" ca="1" si="10"/>
        <v>33.580853416804189</v>
      </c>
      <c r="G12" s="306">
        <f t="shared" ca="1" si="11"/>
        <v>37.005950190589616</v>
      </c>
      <c r="H12" s="307">
        <f t="shared" ca="1" si="12"/>
        <v>170.02151142455372</v>
      </c>
      <c r="I12" s="304">
        <f t="shared" ca="1" si="13"/>
        <v>174.00216865487064</v>
      </c>
      <c r="J12" s="306">
        <f t="shared" ca="1" si="14"/>
        <v>103.52878570529062</v>
      </c>
      <c r="K12" s="307">
        <f t="shared" ca="1" si="15"/>
        <v>510.87799375861181</v>
      </c>
      <c r="L12" s="304">
        <f t="shared" ca="1" si="0"/>
        <v>521.26244251474338</v>
      </c>
      <c r="M12" s="306">
        <f t="shared" ca="1" si="16"/>
        <v>1.3564843207849089</v>
      </c>
      <c r="N12" s="304">
        <f t="shared" ca="1" si="17"/>
        <v>77.720826556645378</v>
      </c>
      <c r="P12" s="310">
        <f t="shared" ca="1" si="18"/>
        <v>1</v>
      </c>
      <c r="Q12" s="304">
        <f t="shared" ca="1" si="19"/>
        <v>7.4999999999999989E-3</v>
      </c>
      <c r="R12" s="306">
        <f t="shared" ca="1" si="20"/>
        <v>7.4999999999999991E-4</v>
      </c>
      <c r="S12" s="307">
        <f t="shared" ca="1" si="21"/>
        <v>4.5130680000000005</v>
      </c>
      <c r="T12" s="304">
        <f t="shared" ca="1" si="1"/>
        <v>44.27319708000001</v>
      </c>
      <c r="U12" s="311">
        <f t="shared" ca="1" si="2"/>
        <v>0</v>
      </c>
      <c r="V12" s="306">
        <f t="shared" ca="1" si="3"/>
        <v>1.1639762308035049</v>
      </c>
      <c r="W12" s="304">
        <f t="shared" ca="1" si="4"/>
        <v>107.57303209008762</v>
      </c>
      <c r="Y12" s="314" t="str">
        <f t="shared" ca="1" si="22"/>
        <v/>
      </c>
      <c r="Z12" s="315" t="str">
        <f t="shared" ca="1" si="23"/>
        <v/>
      </c>
      <c r="AA12" s="316" t="str">
        <f t="shared" ca="1" si="24"/>
        <v/>
      </c>
      <c r="AC12" s="310" t="e">
        <f t="shared" ca="1" si="25"/>
        <v>#N/A</v>
      </c>
      <c r="AD12" s="323" t="e">
        <f t="shared" ca="1" si="26"/>
        <v>#N/A</v>
      </c>
      <c r="AE12" s="324">
        <f t="shared" ca="1" si="5"/>
        <v>510.87799375861181</v>
      </c>
      <c r="AG12" s="306">
        <f t="shared" ca="1" si="27"/>
        <v>-33.516051036553264</v>
      </c>
      <c r="AH12" s="304">
        <f t="shared" ca="1" si="28"/>
        <v>-23.930224995780669</v>
      </c>
    </row>
    <row r="13" spans="1:248" x14ac:dyDescent="0.2">
      <c r="A13" s="347">
        <f t="shared" ca="1" si="6"/>
        <v>0.01</v>
      </c>
      <c r="B13" s="304">
        <f t="shared" ca="1" si="7"/>
        <v>0.09</v>
      </c>
      <c r="D13" s="306">
        <f t="shared" ca="1" si="8"/>
        <v>-5.0689141044759118</v>
      </c>
      <c r="E13" s="307">
        <f t="shared" ca="1" si="9"/>
        <v>-33.098807148191788</v>
      </c>
      <c r="F13" s="304">
        <f t="shared" ca="1" si="10"/>
        <v>33.484696875315244</v>
      </c>
      <c r="G13" s="306">
        <f t="shared" ca="1" si="11"/>
        <v>36.955261049544859</v>
      </c>
      <c r="H13" s="307">
        <f t="shared" ca="1" si="12"/>
        <v>169.6905233530718</v>
      </c>
      <c r="I13" s="304">
        <f t="shared" ca="1" si="13"/>
        <v>173.6679735445756</v>
      </c>
      <c r="J13" s="306">
        <f t="shared" ca="1" si="14"/>
        <v>103.89859176149129</v>
      </c>
      <c r="K13" s="307">
        <f t="shared" ca="1" si="15"/>
        <v>512.57655393249991</v>
      </c>
      <c r="L13" s="304">
        <f t="shared" ca="1" si="0"/>
        <v>523.00061282118781</v>
      </c>
      <c r="M13" s="306">
        <f t="shared" ca="1" si="16"/>
        <v>1.3563641867204859</v>
      </c>
      <c r="N13" s="304">
        <f t="shared" ca="1" si="17"/>
        <v>77.713943381778179</v>
      </c>
      <c r="P13" s="310">
        <f t="shared" ca="1" si="18"/>
        <v>1</v>
      </c>
      <c r="Q13" s="304">
        <f t="shared" ca="1" si="19"/>
        <v>8.4999999999999989E-3</v>
      </c>
      <c r="R13" s="306">
        <f t="shared" ca="1" si="20"/>
        <v>8.4999999999999984E-4</v>
      </c>
      <c r="S13" s="307">
        <f t="shared" ca="1" si="21"/>
        <v>4.5130595000000007</v>
      </c>
      <c r="T13" s="304">
        <f t="shared" ca="1" si="1"/>
        <v>44.273113695000006</v>
      </c>
      <c r="U13" s="311">
        <f t="shared" ca="1" si="2"/>
        <v>0</v>
      </c>
      <c r="V13" s="306">
        <f t="shared" ca="1" si="3"/>
        <v>1.1637784097315718</v>
      </c>
      <c r="W13" s="304">
        <f t="shared" ca="1" si="4"/>
        <v>107.14199910427607</v>
      </c>
      <c r="Y13" s="314" t="str">
        <f t="shared" ca="1" si="22"/>
        <v/>
      </c>
      <c r="Z13" s="315" t="str">
        <f t="shared" ca="1" si="23"/>
        <v/>
      </c>
      <c r="AA13" s="316" t="str">
        <f t="shared" ca="1" si="24"/>
        <v/>
      </c>
      <c r="AC13" s="310" t="e">
        <f t="shared" ca="1" si="25"/>
        <v>#N/A</v>
      </c>
      <c r="AD13" s="323" t="e">
        <f t="shared" ca="1" si="26"/>
        <v>#N/A</v>
      </c>
      <c r="AE13" s="324">
        <f t="shared" ca="1" si="5"/>
        <v>512.57655393249991</v>
      </c>
      <c r="AG13" s="306">
        <f t="shared" ca="1" si="27"/>
        <v>-33.419636349993439</v>
      </c>
      <c r="AH13" s="304">
        <f t="shared" ca="1" si="28"/>
        <v>-23.834060262242854</v>
      </c>
    </row>
    <row r="14" spans="1:248" x14ac:dyDescent="0.2">
      <c r="A14" s="347">
        <f t="shared" ca="1" si="6"/>
        <v>0.01</v>
      </c>
      <c r="B14" s="304">
        <f t="shared" ca="1" si="7"/>
        <v>9.9999999999999992E-2</v>
      </c>
      <c r="D14" s="306">
        <f t="shared" ca="1" si="8"/>
        <v>-5.0513519474111863</v>
      </c>
      <c r="E14" s="307">
        <f t="shared" ca="1" si="9"/>
        <v>-33.004709799169973</v>
      </c>
      <c r="F14" s="304">
        <f t="shared" ca="1" si="10"/>
        <v>33.389025523726218</v>
      </c>
      <c r="G14" s="306">
        <f t="shared" ca="1" si="11"/>
        <v>36.90474753007075</v>
      </c>
      <c r="H14" s="307">
        <f t="shared" ca="1" si="12"/>
        <v>169.3604762550801</v>
      </c>
      <c r="I14" s="304">
        <f t="shared" ca="1" si="13"/>
        <v>173.33473774060931</v>
      </c>
      <c r="J14" s="306">
        <f t="shared" ca="1" si="14"/>
        <v>104.26789180438936</v>
      </c>
      <c r="K14" s="307">
        <f t="shared" ca="1" si="15"/>
        <v>514.27180893054071</v>
      </c>
      <c r="L14" s="304">
        <f t="shared" ca="1" si="0"/>
        <v>524.73544450706061</v>
      </c>
      <c r="M14" s="306">
        <f t="shared" ca="1" si="16"/>
        <v>1.3562437552640683</v>
      </c>
      <c r="N14" s="304">
        <f t="shared" ca="1" si="17"/>
        <v>77.707043167604837</v>
      </c>
      <c r="P14" s="310">
        <f t="shared" ca="1" si="18"/>
        <v>1</v>
      </c>
      <c r="Q14" s="304">
        <f t="shared" ca="1" si="19"/>
        <v>9.499999999999998E-3</v>
      </c>
      <c r="R14" s="306">
        <f t="shared" ca="1" si="20"/>
        <v>9.4999999999999978E-4</v>
      </c>
      <c r="S14" s="307">
        <f t="shared" ca="1" si="21"/>
        <v>4.5130500000000007</v>
      </c>
      <c r="T14" s="304">
        <f t="shared" ca="1" si="1"/>
        <v>44.273020500000008</v>
      </c>
      <c r="U14" s="311">
        <f t="shared" ca="1" si="2"/>
        <v>0</v>
      </c>
      <c r="V14" s="306">
        <f t="shared" ca="1" si="3"/>
        <v>1.1635810062567602</v>
      </c>
      <c r="W14" s="304">
        <f t="shared" ca="1" si="4"/>
        <v>106.71311929401107</v>
      </c>
      <c r="Y14" s="314" t="str">
        <f t="shared" ca="1" si="22"/>
        <v/>
      </c>
      <c r="Z14" s="315" t="str">
        <f t="shared" ca="1" si="23"/>
        <v/>
      </c>
      <c r="AA14" s="316" t="str">
        <f t="shared" ca="1" si="24"/>
        <v/>
      </c>
      <c r="AC14" s="310" t="e">
        <f t="shared" ca="1" si="25"/>
        <v>#N/A</v>
      </c>
      <c r="AD14" s="323" t="e">
        <f t="shared" ca="1" si="26"/>
        <v>#N/A</v>
      </c>
      <c r="AE14" s="324">
        <f t="shared" ca="1" si="5"/>
        <v>514.27180893054071</v>
      </c>
      <c r="AG14" s="306">
        <f t="shared" ca="1" si="27"/>
        <v>-33.323706096689683</v>
      </c>
      <c r="AH14" s="304">
        <f t="shared" ca="1" si="28"/>
        <v>-23.738380719087104</v>
      </c>
    </row>
    <row r="15" spans="1:248" x14ac:dyDescent="0.2">
      <c r="A15" s="347">
        <f t="shared" ca="1" si="6"/>
        <v>0.01</v>
      </c>
      <c r="B15" s="304">
        <f t="shared" ca="1" si="7"/>
        <v>0.10999999999999999</v>
      </c>
      <c r="D15" s="306">
        <f t="shared" ca="1" si="8"/>
        <v>-5.0339227957396586</v>
      </c>
      <c r="E15" s="307">
        <f t="shared" ca="1" si="9"/>
        <v>-32.911297778100213</v>
      </c>
      <c r="F15" s="304">
        <f t="shared" ca="1" si="10"/>
        <v>33.29405202363106</v>
      </c>
      <c r="G15" s="306">
        <f t="shared" ca="1" si="11"/>
        <v>36.854408302113356</v>
      </c>
      <c r="H15" s="307">
        <f t="shared" ca="1" si="12"/>
        <v>169.03136327729911</v>
      </c>
      <c r="I15" s="304">
        <f t="shared" ca="1" si="13"/>
        <v>173.00245426779685</v>
      </c>
      <c r="J15" s="306">
        <f t="shared" ca="1" si="14"/>
        <v>104.63668758355028</v>
      </c>
      <c r="K15" s="307">
        <f t="shared" ca="1" si="15"/>
        <v>515.96376812820256</v>
      </c>
      <c r="L15" s="304">
        <f t="shared" ca="1" si="0"/>
        <v>526.46694711967541</v>
      </c>
      <c r="M15" s="306">
        <f t="shared" ca="1" si="16"/>
        <v>1.3561230257715413</v>
      </c>
      <c r="N15" s="304">
        <f t="shared" ca="1" si="17"/>
        <v>77.700125877220287</v>
      </c>
      <c r="P15" s="310">
        <f t="shared" ca="1" si="18"/>
        <v>2</v>
      </c>
      <c r="Q15" s="304">
        <f t="shared" ca="1" si="19"/>
        <v>9.5000000000000032E-3</v>
      </c>
      <c r="R15" s="306">
        <f t="shared" ca="1" si="20"/>
        <v>9.5000000000000032E-4</v>
      </c>
      <c r="S15" s="307">
        <f t="shared" ca="1" si="21"/>
        <v>4.5130405000000007</v>
      </c>
      <c r="T15" s="304">
        <f t="shared" ca="1" si="1"/>
        <v>44.27292730500001</v>
      </c>
      <c r="U15" s="311">
        <f t="shared" ca="1" si="2"/>
        <v>0</v>
      </c>
      <c r="V15" s="306">
        <f t="shared" ca="1" si="3"/>
        <v>1.1633840190886908</v>
      </c>
      <c r="W15" s="304">
        <f t="shared" ca="1" si="4"/>
        <v>106.28637571231245</v>
      </c>
      <c r="Y15" s="314" t="str">
        <f t="shared" ca="1" si="22"/>
        <v/>
      </c>
      <c r="Z15" s="315" t="str">
        <f t="shared" ca="1" si="23"/>
        <v/>
      </c>
      <c r="AA15" s="316" t="str">
        <f t="shared" ca="1" si="24"/>
        <v/>
      </c>
      <c r="AC15" s="310" t="e">
        <f t="shared" ca="1" si="25"/>
        <v>#N/A</v>
      </c>
      <c r="AD15" s="323" t="e">
        <f t="shared" ca="1" si="26"/>
        <v>#N/A</v>
      </c>
      <c r="AE15" s="324">
        <f t="shared" ca="1" si="5"/>
        <v>515.96376812820256</v>
      </c>
      <c r="AG15" s="306">
        <f t="shared" ca="1" si="27"/>
        <v>-33.228473362065529</v>
      </c>
      <c r="AH15" s="304">
        <f t="shared" ca="1" si="28"/>
        <v>-23.643399454095537</v>
      </c>
    </row>
    <row r="16" spans="1:248" x14ac:dyDescent="0.2">
      <c r="A16" s="347">
        <f t="shared" ca="1" si="6"/>
        <v>0.01</v>
      </c>
      <c r="B16" s="304">
        <f t="shared" ca="1" si="7"/>
        <v>0.11999999999999998</v>
      </c>
      <c r="D16" s="306">
        <f t="shared" ca="1" si="8"/>
        <v>-5.0166249176893256</v>
      </c>
      <c r="E16" s="307">
        <f t="shared" ca="1" si="9"/>
        <v>-32.818562284780185</v>
      </c>
      <c r="F16" s="304">
        <f t="shared" ca="1" si="10"/>
        <v>33.199767408895774</v>
      </c>
      <c r="G16" s="306">
        <f t="shared" ca="1" si="11"/>
        <v>36.804242052936466</v>
      </c>
      <c r="H16" s="307">
        <f t="shared" ca="1" si="12"/>
        <v>168.70317765445131</v>
      </c>
      <c r="I16" s="304">
        <f t="shared" ca="1" si="13"/>
        <v>172.67111624067442</v>
      </c>
      <c r="J16" s="306">
        <f t="shared" ca="1" si="14"/>
        <v>105.00498083532554</v>
      </c>
      <c r="K16" s="307">
        <f t="shared" ca="1" si="15"/>
        <v>517.65244083286132</v>
      </c>
      <c r="L16" s="304">
        <f t="shared" ca="1" si="0"/>
        <v>528.1951301370035</v>
      </c>
      <c r="M16" s="306">
        <f t="shared" ca="1" si="16"/>
        <v>1.356001997594833</v>
      </c>
      <c r="N16" s="304">
        <f t="shared" ca="1" si="17"/>
        <v>77.693191473492732</v>
      </c>
      <c r="P16" s="310">
        <f t="shared" ca="1" si="18"/>
        <v>2</v>
      </c>
      <c r="Q16" s="304">
        <f t="shared" ca="1" si="19"/>
        <v>8.5000000000000041E-3</v>
      </c>
      <c r="R16" s="306">
        <f t="shared" ca="1" si="20"/>
        <v>8.5000000000000039E-4</v>
      </c>
      <c r="S16" s="307">
        <f t="shared" ca="1" si="21"/>
        <v>4.5130320000000008</v>
      </c>
      <c r="T16" s="304">
        <f t="shared" ca="1" si="1"/>
        <v>44.272843920000007</v>
      </c>
      <c r="U16" s="311">
        <f t="shared" ca="1" si="2"/>
        <v>0</v>
      </c>
      <c r="V16" s="306">
        <f t="shared" ca="1" si="3"/>
        <v>1.1631874469460977</v>
      </c>
      <c r="W16" s="304">
        <f t="shared" ca="1" si="4"/>
        <v>105.86175162473259</v>
      </c>
      <c r="Y16" s="314" t="str">
        <f t="shared" ca="1" si="22"/>
        <v/>
      </c>
      <c r="Z16" s="315" t="str">
        <f t="shared" ca="1" si="23"/>
        <v/>
      </c>
      <c r="AA16" s="316" t="str">
        <f t="shared" ca="1" si="24"/>
        <v/>
      </c>
      <c r="AC16" s="310" t="e">
        <f t="shared" ca="1" si="25"/>
        <v>#N/A</v>
      </c>
      <c r="AD16" s="323" t="e">
        <f t="shared" ca="1" si="26"/>
        <v>#N/A</v>
      </c>
      <c r="AE16" s="324">
        <f t="shared" ca="1" si="5"/>
        <v>517.65244083286132</v>
      </c>
      <c r="AG16" s="306">
        <f t="shared" ca="1" si="27"/>
        <v>-33.13392917501195</v>
      </c>
      <c r="AH16" s="304">
        <f t="shared" ca="1" si="28"/>
        <v>-23.549107498531459</v>
      </c>
    </row>
    <row r="17" spans="1:34" x14ac:dyDescent="0.2">
      <c r="A17" s="347">
        <f t="shared" ca="1" si="6"/>
        <v>0.01</v>
      </c>
      <c r="B17" s="304">
        <f t="shared" ca="1" si="7"/>
        <v>0.12999999999999998</v>
      </c>
      <c r="D17" s="306">
        <f t="shared" ca="1" si="8"/>
        <v>-4.9994104846126239</v>
      </c>
      <c r="E17" s="307">
        <f t="shared" ca="1" si="9"/>
        <v>-32.72628323550375</v>
      </c>
      <c r="F17" s="304">
        <f t="shared" ca="1" si="10"/>
        <v>33.105946891820942</v>
      </c>
      <c r="G17" s="306">
        <f t="shared" ca="1" si="11"/>
        <v>36.754247948090338</v>
      </c>
      <c r="H17" s="307">
        <f t="shared" ca="1" si="12"/>
        <v>168.37591482209626</v>
      </c>
      <c r="I17" s="304">
        <f t="shared" ca="1" si="13"/>
        <v>172.34071902602565</v>
      </c>
      <c r="J17" s="306">
        <f t="shared" ca="1" si="14"/>
        <v>105.37277328533068</v>
      </c>
      <c r="K17" s="307">
        <f t="shared" ca="1" si="15"/>
        <v>519.33783629524407</v>
      </c>
      <c r="L17" s="304">
        <f t="shared" ca="1" si="0"/>
        <v>529.92000297938125</v>
      </c>
      <c r="M17" s="306">
        <f t="shared" ca="1" si="16"/>
        <v>1.3558806700834412</v>
      </c>
      <c r="N17" s="304">
        <f t="shared" ca="1" si="17"/>
        <v>77.686239919151163</v>
      </c>
      <c r="P17" s="310">
        <f t="shared" ca="1" si="18"/>
        <v>2</v>
      </c>
      <c r="Q17" s="304">
        <f t="shared" ca="1" si="19"/>
        <v>7.5000000000000032E-3</v>
      </c>
      <c r="R17" s="306">
        <f t="shared" ca="1" si="20"/>
        <v>7.5000000000000034E-4</v>
      </c>
      <c r="S17" s="307">
        <f t="shared" ca="1" si="21"/>
        <v>4.5130245000000011</v>
      </c>
      <c r="T17" s="304">
        <f t="shared" ca="1" si="1"/>
        <v>44.272770345000012</v>
      </c>
      <c r="U17" s="311">
        <f t="shared" ca="1" si="2"/>
        <v>0</v>
      </c>
      <c r="V17" s="306">
        <f t="shared" ca="1" si="3"/>
        <v>1.1629912885554854</v>
      </c>
      <c r="W17" s="304">
        <f t="shared" ca="1" si="4"/>
        <v>105.43923315356446</v>
      </c>
      <c r="Y17" s="314" t="str">
        <f t="shared" ca="1" si="22"/>
        <v/>
      </c>
      <c r="Z17" s="315" t="str">
        <f t="shared" ca="1" si="23"/>
        <v/>
      </c>
      <c r="AA17" s="316" t="str">
        <f t="shared" ca="1" si="24"/>
        <v/>
      </c>
      <c r="AC17" s="310" t="e">
        <f t="shared" ca="1" si="25"/>
        <v>#N/A</v>
      </c>
      <c r="AD17" s="323" t="e">
        <f t="shared" ca="1" si="26"/>
        <v>#N/A</v>
      </c>
      <c r="AE17" s="324">
        <f t="shared" ca="1" si="5"/>
        <v>519.33783629524407</v>
      </c>
      <c r="AG17" s="306">
        <f t="shared" ca="1" si="27"/>
        <v>-33.039848310790475</v>
      </c>
      <c r="AH17" s="304">
        <f t="shared" ca="1" si="28"/>
        <v>-23.455279630042462</v>
      </c>
    </row>
    <row r="18" spans="1:34" x14ac:dyDescent="0.2">
      <c r="A18" s="347">
        <f t="shared" ca="1" si="6"/>
        <v>0.01</v>
      </c>
      <c r="B18" s="304">
        <f t="shared" ca="1" si="7"/>
        <v>0.13999999999999999</v>
      </c>
      <c r="D18" s="306">
        <f t="shared" ca="1" si="8"/>
        <v>-4.9822789521375546</v>
      </c>
      <c r="E18" s="307">
        <f t="shared" ca="1" si="9"/>
        <v>-32.63445766948751</v>
      </c>
      <c r="F18" s="304">
        <f t="shared" ca="1" si="10"/>
        <v>33.012587462034617</v>
      </c>
      <c r="G18" s="306">
        <f t="shared" ca="1" si="11"/>
        <v>36.704425158568959</v>
      </c>
      <c r="H18" s="307">
        <f t="shared" ca="1" si="12"/>
        <v>168.04957024540138</v>
      </c>
      <c r="I18" s="304">
        <f t="shared" ca="1" si="13"/>
        <v>172.01125802076177</v>
      </c>
      <c r="J18" s="306">
        <f t="shared" ca="1" si="14"/>
        <v>105.74006665086398</v>
      </c>
      <c r="K18" s="307">
        <f t="shared" ca="1" si="15"/>
        <v>521.01996372058159</v>
      </c>
      <c r="L18" s="304">
        <f t="shared" ca="1" si="0"/>
        <v>531.64157502092075</v>
      </c>
      <c r="M18" s="306">
        <f t="shared" ca="1" si="16"/>
        <v>1.3557590425844235</v>
      </c>
      <c r="N18" s="304">
        <f t="shared" ca="1" si="17"/>
        <v>77.679271176784709</v>
      </c>
      <c r="P18" s="310">
        <f t="shared" ca="1" si="18"/>
        <v>2</v>
      </c>
      <c r="Q18" s="304">
        <f t="shared" ca="1" si="19"/>
        <v>6.5000000000000023E-3</v>
      </c>
      <c r="R18" s="306">
        <f t="shared" ca="1" si="20"/>
        <v>6.5000000000000019E-4</v>
      </c>
      <c r="S18" s="307">
        <f t="shared" ca="1" si="21"/>
        <v>4.5130180000000015</v>
      </c>
      <c r="T18" s="304">
        <f t="shared" ca="1" si="1"/>
        <v>44.272706580000019</v>
      </c>
      <c r="U18" s="311">
        <f t="shared" ca="1" si="2"/>
        <v>0</v>
      </c>
      <c r="V18" s="306">
        <f t="shared" ca="1" si="3"/>
        <v>1.1627955426498213</v>
      </c>
      <c r="W18" s="304">
        <f t="shared" ca="1" si="4"/>
        <v>105.01880653508508</v>
      </c>
      <c r="Y18" s="314" t="str">
        <f t="shared" ca="1" si="22"/>
        <v/>
      </c>
      <c r="Z18" s="315" t="str">
        <f t="shared" ca="1" si="23"/>
        <v/>
      </c>
      <c r="AA18" s="316" t="str">
        <f t="shared" ca="1" si="24"/>
        <v/>
      </c>
      <c r="AC18" s="310" t="e">
        <f t="shared" ca="1" si="25"/>
        <v>#N/A</v>
      </c>
      <c r="AD18" s="323" t="e">
        <f t="shared" ca="1" si="26"/>
        <v>#N/A</v>
      </c>
      <c r="AE18" s="324">
        <f t="shared" ca="1" si="5"/>
        <v>521.01996372058159</v>
      </c>
      <c r="AG18" s="306">
        <f t="shared" ca="1" si="27"/>
        <v>-32.946227756650501</v>
      </c>
      <c r="AH18" s="304">
        <f t="shared" ca="1" si="28"/>
        <v>-23.361912838274613</v>
      </c>
    </row>
    <row r="19" spans="1:34" x14ac:dyDescent="0.2">
      <c r="A19" s="347">
        <f t="shared" ca="1" si="6"/>
        <v>0.01</v>
      </c>
      <c r="B19" s="304">
        <f t="shared" ca="1" si="7"/>
        <v>0.15</v>
      </c>
      <c r="D19" s="306">
        <f t="shared" ca="1" si="8"/>
        <v>-4.9652297803448402</v>
      </c>
      <c r="E19" s="307">
        <f t="shared" ca="1" si="9"/>
        <v>-32.543082650167044</v>
      </c>
      <c r="F19" s="304">
        <f t="shared" ca="1" si="10"/>
        <v>32.91968613378971</v>
      </c>
      <c r="G19" s="306">
        <f t="shared" ca="1" si="11"/>
        <v>36.654772860765512</v>
      </c>
      <c r="H19" s="307">
        <f t="shared" ca="1" si="12"/>
        <v>167.72413941889971</v>
      </c>
      <c r="I19" s="304">
        <f t="shared" ca="1" si="13"/>
        <v>171.68272865167543</v>
      </c>
      <c r="J19" s="306">
        <f t="shared" ca="1" si="14"/>
        <v>106.10686264096066</v>
      </c>
      <c r="K19" s="307">
        <f t="shared" ca="1" si="15"/>
        <v>522.69883226890306</v>
      </c>
      <c r="L19" s="304">
        <f t="shared" ca="1" si="0"/>
        <v>533.35985558980963</v>
      </c>
      <c r="M19" s="306">
        <f t="shared" ca="1" si="16"/>
        <v>1.3556371144423887</v>
      </c>
      <c r="N19" s="304">
        <f t="shared" ca="1" si="17"/>
        <v>77.672285208842254</v>
      </c>
      <c r="P19" s="310">
        <f t="shared" ca="1" si="18"/>
        <v>2</v>
      </c>
      <c r="Q19" s="304">
        <f t="shared" ca="1" si="19"/>
        <v>5.5000000000000023E-3</v>
      </c>
      <c r="R19" s="306">
        <f t="shared" ca="1" si="20"/>
        <v>5.5000000000000025E-4</v>
      </c>
      <c r="S19" s="307">
        <f t="shared" ca="1" si="21"/>
        <v>4.5130125000000012</v>
      </c>
      <c r="T19" s="304">
        <f t="shared" ca="1" si="1"/>
        <v>44.272652625000013</v>
      </c>
      <c r="U19" s="311">
        <f t="shared" ca="1" si="2"/>
        <v>0</v>
      </c>
      <c r="V19" s="306">
        <f t="shared" ca="1" si="3"/>
        <v>1.1626002079684941</v>
      </c>
      <c r="W19" s="304">
        <f t="shared" ca="1" si="4"/>
        <v>104.60045811843268</v>
      </c>
      <c r="Y19" s="314" t="str">
        <f t="shared" ca="1" si="22"/>
        <v/>
      </c>
      <c r="Z19" s="315" t="str">
        <f t="shared" ca="1" si="23"/>
        <v/>
      </c>
      <c r="AA19" s="316" t="str">
        <f t="shared" ca="1" si="24"/>
        <v/>
      </c>
      <c r="AC19" s="310" t="e">
        <f t="shared" ca="1" si="25"/>
        <v>#N/A</v>
      </c>
      <c r="AD19" s="323" t="e">
        <f t="shared" ca="1" si="26"/>
        <v>#N/A</v>
      </c>
      <c r="AE19" s="324">
        <f t="shared" ca="1" si="5"/>
        <v>522.69883226890306</v>
      </c>
      <c r="AG19" s="306">
        <f t="shared" ca="1" si="27"/>
        <v>-32.853064524455874</v>
      </c>
      <c r="AH19" s="304">
        <f t="shared" ca="1" si="28"/>
        <v>-23.269004137499078</v>
      </c>
    </row>
    <row r="20" spans="1:34" x14ac:dyDescent="0.2">
      <c r="A20" s="347">
        <f t="shared" ca="1" si="6"/>
        <v>0.01</v>
      </c>
      <c r="B20" s="304">
        <f t="shared" ca="1" si="7"/>
        <v>0.16</v>
      </c>
      <c r="D20" s="306">
        <f t="shared" ca="1" si="8"/>
        <v>-4.9482624337241443</v>
      </c>
      <c r="E20" s="307">
        <f t="shared" ca="1" si="9"/>
        <v>-32.45215526495884</v>
      </c>
      <c r="F20" s="304">
        <f t="shared" ca="1" si="10"/>
        <v>32.827239945721928</v>
      </c>
      <c r="G20" s="306">
        <f t="shared" ca="1" si="11"/>
        <v>36.605290236428267</v>
      </c>
      <c r="H20" s="307">
        <f t="shared" ca="1" si="12"/>
        <v>167.39961786625011</v>
      </c>
      <c r="I20" s="304">
        <f t="shared" ca="1" si="13"/>
        <v>171.35512637519693</v>
      </c>
      <c r="J20" s="306">
        <f t="shared" ca="1" si="14"/>
        <v>106.47316295644663</v>
      </c>
      <c r="K20" s="307">
        <f t="shared" ca="1" si="15"/>
        <v>524.37445105532879</v>
      </c>
      <c r="L20" s="304">
        <f t="shared" ca="1" si="0"/>
        <v>535.07485396860829</v>
      </c>
      <c r="M20" s="306">
        <f t="shared" ca="1" si="16"/>
        <v>1.3555148849994858</v>
      </c>
      <c r="N20" s="304">
        <f t="shared" ca="1" si="17"/>
        <v>77.665281977631679</v>
      </c>
      <c r="P20" s="310">
        <f t="shared" ca="1" si="18"/>
        <v>2</v>
      </c>
      <c r="Q20" s="304">
        <f t="shared" ca="1" si="19"/>
        <v>4.5000000000000014E-3</v>
      </c>
      <c r="R20" s="306">
        <f t="shared" ca="1" si="20"/>
        <v>4.5000000000000015E-4</v>
      </c>
      <c r="S20" s="307">
        <f t="shared" ca="1" si="21"/>
        <v>4.513008000000001</v>
      </c>
      <c r="T20" s="304">
        <f t="shared" ca="1" si="1"/>
        <v>44.272608480000009</v>
      </c>
      <c r="U20" s="311">
        <f t="shared" ca="1" si="2"/>
        <v>0</v>
      </c>
      <c r="V20" s="306">
        <f t="shared" ca="1" si="3"/>
        <v>1.1624052832572689</v>
      </c>
      <c r="W20" s="304">
        <f t="shared" ca="1" si="4"/>
        <v>104.18417436449626</v>
      </c>
      <c r="Y20" s="314" t="str">
        <f t="shared" ca="1" si="22"/>
        <v/>
      </c>
      <c r="Z20" s="315" t="str">
        <f t="shared" ca="1" si="23"/>
        <v/>
      </c>
      <c r="AA20" s="316" t="str">
        <f t="shared" ca="1" si="24"/>
        <v/>
      </c>
      <c r="AC20" s="310" t="e">
        <f t="shared" ca="1" si="25"/>
        <v>#N/A</v>
      </c>
      <c r="AD20" s="323" t="e">
        <f t="shared" ca="1" si="26"/>
        <v>#N/A</v>
      </c>
      <c r="AE20" s="324">
        <f t="shared" ca="1" si="5"/>
        <v>524.37445105532879</v>
      </c>
      <c r="AG20" s="306">
        <f t="shared" ca="1" si="27"/>
        <v>-32.760355650442804</v>
      </c>
      <c r="AH20" s="304">
        <f t="shared" ca="1" si="28"/>
        <v>-23.176550566370071</v>
      </c>
    </row>
    <row r="21" spans="1:34" x14ac:dyDescent="0.2">
      <c r="A21" s="347">
        <f t="shared" ca="1" si="6"/>
        <v>0.01</v>
      </c>
      <c r="B21" s="304">
        <f t="shared" ca="1" si="7"/>
        <v>0.17</v>
      </c>
      <c r="D21" s="306">
        <f t="shared" ca="1" si="8"/>
        <v>-4.9313763811308275</v>
      </c>
      <c r="E21" s="307">
        <f t="shared" ca="1" si="9"/>
        <v>-32.36167262502493</v>
      </c>
      <c r="F21" s="304">
        <f t="shared" ca="1" si="10"/>
        <v>32.735245960610456</v>
      </c>
      <c r="G21" s="306">
        <f t="shared" ca="1" si="11"/>
        <v>36.555976472616962</v>
      </c>
      <c r="H21" s="307">
        <f t="shared" ca="1" si="12"/>
        <v>167.07600113999987</v>
      </c>
      <c r="I21" s="304">
        <f t="shared" ca="1" si="13"/>
        <v>171.028446677153</v>
      </c>
      <c r="J21" s="306">
        <f t="shared" ca="1" si="14"/>
        <v>106.83896928999185</v>
      </c>
      <c r="K21" s="307">
        <f t="shared" ca="1" si="15"/>
        <v>526.04682915036005</v>
      </c>
      <c r="L21" s="304">
        <f t="shared" ca="1" si="0"/>
        <v>536.78657939454479</v>
      </c>
      <c r="M21" s="306">
        <f t="shared" ca="1" si="16"/>
        <v>1.3553923535953956</v>
      </c>
      <c r="N21" s="304">
        <f t="shared" ca="1" si="17"/>
        <v>77.658261445319496</v>
      </c>
      <c r="P21" s="310">
        <f t="shared" ca="1" si="18"/>
        <v>2</v>
      </c>
      <c r="Q21" s="304">
        <f t="shared" ca="1" si="19"/>
        <v>3.5000000000000005E-3</v>
      </c>
      <c r="R21" s="306">
        <f t="shared" ca="1" si="20"/>
        <v>3.5000000000000005E-4</v>
      </c>
      <c r="S21" s="307">
        <f t="shared" ca="1" si="21"/>
        <v>4.513004500000001</v>
      </c>
      <c r="T21" s="304">
        <f t="shared" ca="1" si="1"/>
        <v>44.272574145000014</v>
      </c>
      <c r="U21" s="311">
        <f t="shared" ca="1" si="2"/>
        <v>0</v>
      </c>
      <c r="V21" s="306">
        <f t="shared" ca="1" si="3"/>
        <v>1.1622107672682471</v>
      </c>
      <c r="W21" s="304">
        <f t="shared" ca="1" si="4"/>
        <v>103.76994184481853</v>
      </c>
      <c r="Y21" s="314" t="str">
        <f t="shared" ca="1" si="22"/>
        <v/>
      </c>
      <c r="Z21" s="315" t="str">
        <f t="shared" ca="1" si="23"/>
        <v/>
      </c>
      <c r="AA21" s="316" t="str">
        <f t="shared" ca="1" si="24"/>
        <v/>
      </c>
      <c r="AC21" s="310" t="e">
        <f t="shared" ca="1" si="25"/>
        <v>#N/A</v>
      </c>
      <c r="AD21" s="323" t="e">
        <f t="shared" ca="1" si="26"/>
        <v>#N/A</v>
      </c>
      <c r="AE21" s="324">
        <f t="shared" ca="1" si="5"/>
        <v>526.04682915036005</v>
      </c>
      <c r="AG21" s="306">
        <f t="shared" ca="1" si="27"/>
        <v>-32.668098194980466</v>
      </c>
      <c r="AH21" s="304">
        <f t="shared" ca="1" si="28"/>
        <v>-23.08454918768555</v>
      </c>
    </row>
    <row r="22" spans="1:34" x14ac:dyDescent="0.2">
      <c r="A22" s="347">
        <f t="shared" ca="1" si="6"/>
        <v>0.01</v>
      </c>
      <c r="B22" s="304">
        <f t="shared" ca="1" si="7"/>
        <v>0.18000000000000002</v>
      </c>
      <c r="D22" s="306">
        <f t="shared" ca="1" si="8"/>
        <v>-4.9145710957431747</v>
      </c>
      <c r="E22" s="307">
        <f t="shared" ca="1" si="9"/>
        <v>-32.27163186504032</v>
      </c>
      <c r="F22" s="304">
        <f t="shared" ca="1" si="10"/>
        <v>32.643701265141488</v>
      </c>
      <c r="G22" s="306">
        <f t="shared" ca="1" si="11"/>
        <v>36.506830761659529</v>
      </c>
      <c r="H22" s="307">
        <f t="shared" ca="1" si="12"/>
        <v>166.75328482134947</v>
      </c>
      <c r="I22" s="304">
        <f t="shared" ca="1" si="13"/>
        <v>170.70268507252763</v>
      </c>
      <c r="J22" s="306">
        <f t="shared" ca="1" si="14"/>
        <v>107.20428332616324</v>
      </c>
      <c r="K22" s="307">
        <f t="shared" ca="1" si="15"/>
        <v>527.71597558016686</v>
      </c>
      <c r="L22" s="304">
        <f t="shared" ca="1" si="0"/>
        <v>538.49504105980725</v>
      </c>
      <c r="M22" s="306">
        <f t="shared" ca="1" si="16"/>
        <v>1.3552695195673194</v>
      </c>
      <c r="N22" s="304">
        <f t="shared" ca="1" si="17"/>
        <v>77.651223573930139</v>
      </c>
      <c r="P22" s="310">
        <f t="shared" ca="1" si="18"/>
        <v>2</v>
      </c>
      <c r="Q22" s="304">
        <f t="shared" ca="1" si="19"/>
        <v>2.4999999999999996E-3</v>
      </c>
      <c r="R22" s="306">
        <f t="shared" ca="1" si="20"/>
        <v>2.4999999999999995E-4</v>
      </c>
      <c r="S22" s="307">
        <f t="shared" ca="1" si="21"/>
        <v>4.5130020000000011</v>
      </c>
      <c r="T22" s="304">
        <f t="shared" ca="1" si="1"/>
        <v>44.272549620000014</v>
      </c>
      <c r="U22" s="311">
        <f t="shared" ca="1" si="2"/>
        <v>0</v>
      </c>
      <c r="V22" s="306">
        <f t="shared" ca="1" si="3"/>
        <v>1.1620166587598226</v>
      </c>
      <c r="W22" s="304">
        <f t="shared" ca="1" si="4"/>
        <v>103.35774724051078</v>
      </c>
      <c r="Y22" s="314" t="str">
        <f t="shared" ca="1" si="22"/>
        <v/>
      </c>
      <c r="Z22" s="315" t="str">
        <f t="shared" ca="1" si="23"/>
        <v/>
      </c>
      <c r="AA22" s="316" t="str">
        <f t="shared" ca="1" si="24"/>
        <v/>
      </c>
      <c r="AC22" s="310" t="e">
        <f t="shared" ca="1" si="25"/>
        <v>#N/A</v>
      </c>
      <c r="AD22" s="323" t="e">
        <f t="shared" ca="1" si="26"/>
        <v>#N/A</v>
      </c>
      <c r="AE22" s="324">
        <f t="shared" ca="1" si="5"/>
        <v>527.71597558016686</v>
      </c>
      <c r="AG22" s="306">
        <f t="shared" ca="1" si="27"/>
        <v>-32.576289242334532</v>
      </c>
      <c r="AH22" s="304">
        <f t="shared" ca="1" si="28"/>
        <v>-22.992997088150751</v>
      </c>
    </row>
    <row r="23" spans="1:34" x14ac:dyDescent="0.2">
      <c r="A23" s="347">
        <f t="shared" ca="1" si="6"/>
        <v>0.01</v>
      </c>
      <c r="B23" s="304">
        <f t="shared" ca="1" si="7"/>
        <v>0.19000000000000003</v>
      </c>
      <c r="D23" s="306">
        <f t="shared" ca="1" si="8"/>
        <v>-4.8978460550201248</v>
      </c>
      <c r="E23" s="307">
        <f t="shared" ca="1" si="9"/>
        <v>-32.182030142962944</v>
      </c>
      <c r="F23" s="304">
        <f t="shared" ca="1" si="10"/>
        <v>32.552602969674361</v>
      </c>
      <c r="G23" s="306">
        <f t="shared" ca="1" si="11"/>
        <v>36.457852301109327</v>
      </c>
      <c r="H23" s="307">
        <f t="shared" ca="1" si="12"/>
        <v>166.43146451991984</v>
      </c>
      <c r="I23" s="304">
        <f t="shared" ca="1" si="13"/>
        <v>170.37783710522575</v>
      </c>
      <c r="J23" s="306">
        <f t="shared" ca="1" si="14"/>
        <v>107.56910674147709</v>
      </c>
      <c r="K23" s="307">
        <f t="shared" ca="1" si="15"/>
        <v>529.38189932687317</v>
      </c>
      <c r="L23" s="304">
        <f t="shared" ca="1" si="0"/>
        <v>540.20024811183396</v>
      </c>
      <c r="M23" s="306">
        <f t="shared" ca="1" si="16"/>
        <v>1.3551463822499714</v>
      </c>
      <c r="N23" s="304">
        <f t="shared" ca="1" si="17"/>
        <v>77.644168325345532</v>
      </c>
      <c r="P23" s="310">
        <f t="shared" ca="1" si="18"/>
        <v>2</v>
      </c>
      <c r="Q23" s="304">
        <f t="shared" ca="1" si="19"/>
        <v>1.4999999999999996E-3</v>
      </c>
      <c r="R23" s="306">
        <f t="shared" ca="1" si="20"/>
        <v>1.4999999999999996E-4</v>
      </c>
      <c r="S23" s="307">
        <f t="shared" ca="1" si="21"/>
        <v>4.5130005000000013</v>
      </c>
      <c r="T23" s="304">
        <f t="shared" ca="1" si="1"/>
        <v>44.272534905000015</v>
      </c>
      <c r="U23" s="311">
        <f t="shared" ca="1" si="2"/>
        <v>0</v>
      </c>
      <c r="V23" s="306">
        <f t="shared" ca="1" si="3"/>
        <v>1.1618229564966414</v>
      </c>
      <c r="W23" s="304">
        <f t="shared" ca="1" si="4"/>
        <v>102.94757734118089</v>
      </c>
      <c r="Y23" s="314" t="str">
        <f t="shared" ca="1" si="22"/>
        <v/>
      </c>
      <c r="Z23" s="315" t="str">
        <f t="shared" ca="1" si="23"/>
        <v/>
      </c>
      <c r="AA23" s="316" t="str">
        <f t="shared" ca="1" si="24"/>
        <v/>
      </c>
      <c r="AC23" s="310" t="e">
        <f t="shared" ca="1" si="25"/>
        <v>#N/A</v>
      </c>
      <c r="AD23" s="323" t="e">
        <f t="shared" ca="1" si="26"/>
        <v>#N/A</v>
      </c>
      <c r="AE23" s="324">
        <f t="shared" ca="1" si="5"/>
        <v>529.38189932687317</v>
      </c>
      <c r="AG23" s="306">
        <f t="shared" ca="1" si="27"/>
        <v>-32.48492590043314</v>
      </c>
      <c r="AH23" s="304">
        <f t="shared" ca="1" si="28"/>
        <v>-22.901891378144263</v>
      </c>
    </row>
    <row r="24" spans="1:34" x14ac:dyDescent="0.2">
      <c r="A24" s="347">
        <f t="shared" ca="1" si="6"/>
        <v>0.01</v>
      </c>
      <c r="B24" s="304">
        <f t="shared" ca="1" si="7"/>
        <v>0.20000000000000004</v>
      </c>
      <c r="D24" s="306">
        <f t="shared" ca="1" si="8"/>
        <v>-4.8812007406594713</v>
      </c>
      <c r="E24" s="307">
        <f t="shared" ca="1" si="9"/>
        <v>-32.0928646398064</v>
      </c>
      <c r="F24" s="304">
        <f t="shared" ca="1" si="10"/>
        <v>32.461948208010412</v>
      </c>
      <c r="G24" s="306">
        <f t="shared" ca="1" si="11"/>
        <v>36.409040293702731</v>
      </c>
      <c r="H24" s="307">
        <f t="shared" ca="1" si="12"/>
        <v>166.11053587352177</v>
      </c>
      <c r="I24" s="304">
        <f t="shared" ca="1" si="13"/>
        <v>170.05389834783861</v>
      </c>
      <c r="J24" s="306">
        <f t="shared" ca="1" si="14"/>
        <v>107.93344120445114</v>
      </c>
      <c r="K24" s="307">
        <f t="shared" ca="1" si="15"/>
        <v>531.04460932884035</v>
      </c>
      <c r="L24" s="304">
        <f t="shared" ca="1" si="0"/>
        <v>541.90220965360106</v>
      </c>
      <c r="M24" s="306">
        <f t="shared" ca="1" si="16"/>
        <v>1.3550229409755667</v>
      </c>
      <c r="N24" s="304">
        <f t="shared" ca="1" si="17"/>
        <v>77.637095661304429</v>
      </c>
      <c r="P24" s="310">
        <f t="shared" ca="1" si="18"/>
        <v>2</v>
      </c>
      <c r="Q24" s="304">
        <f t="shared" ca="1" si="19"/>
        <v>4.9999999999999871E-4</v>
      </c>
      <c r="R24" s="306">
        <f t="shared" ca="1" si="20"/>
        <v>4.9999999999999874E-5</v>
      </c>
      <c r="S24" s="307">
        <f t="shared" ca="1" si="21"/>
        <v>4.5130000000000017</v>
      </c>
      <c r="T24" s="304">
        <f t="shared" ca="1" si="1"/>
        <v>44.272530000000017</v>
      </c>
      <c r="U24" s="311">
        <f t="shared" ca="1" si="2"/>
        <v>0</v>
      </c>
      <c r="V24" s="306">
        <f t="shared" ca="1" si="3"/>
        <v>1.1616296592495596</v>
      </c>
      <c r="W24" s="304">
        <f t="shared" ca="1" si="4"/>
        <v>102.53941904387284</v>
      </c>
      <c r="Y24" s="314" t="str">
        <f t="shared" ca="1" si="22"/>
        <v/>
      </c>
      <c r="Z24" s="315" t="str">
        <f t="shared" ca="1" si="23"/>
        <v/>
      </c>
      <c r="AA24" s="316" t="str">
        <f t="shared" ca="1" si="24"/>
        <v/>
      </c>
      <c r="AC24" s="310" t="e">
        <f t="shared" ca="1" si="25"/>
        <v>#N/A</v>
      </c>
      <c r="AD24" s="323" t="e">
        <f t="shared" ca="1" si="26"/>
        <v>#N/A</v>
      </c>
      <c r="AE24" s="324">
        <f t="shared" ca="1" si="5"/>
        <v>531.04460932884035</v>
      </c>
      <c r="AG24" s="306">
        <f t="shared" ca="1" si="27"/>
        <v>-32.394005300635868</v>
      </c>
      <c r="AH24" s="304">
        <f t="shared" ca="1" si="28"/>
        <v>-22.811229191487005</v>
      </c>
    </row>
    <row r="25" spans="1:34" x14ac:dyDescent="0.2">
      <c r="A25" s="347">
        <f t="shared" ca="1" si="6"/>
        <v>0.01</v>
      </c>
      <c r="B25" s="304">
        <f t="shared" ca="1" si="7"/>
        <v>0.21000000000000005</v>
      </c>
      <c r="D25" s="306">
        <f t="shared" ca="1" si="8"/>
        <v>-4.8646114568249494</v>
      </c>
      <c r="E25" s="307">
        <f t="shared" ca="1" si="9"/>
        <v>-32.004026796400552</v>
      </c>
      <c r="F25" s="304">
        <f t="shared" ca="1" si="10"/>
        <v>32.371626091541913</v>
      </c>
      <c r="G25" s="306">
        <f t="shared" ca="1" si="11"/>
        <v>36.360394179134481</v>
      </c>
      <c r="H25" s="307">
        <f t="shared" ca="1" si="12"/>
        <v>165.79049560555777</v>
      </c>
      <c r="I25" s="304">
        <f t="shared" ca="1" si="13"/>
        <v>169.73086548414966</v>
      </c>
      <c r="J25" s="306">
        <f t="shared" ca="1" si="14"/>
        <v>108.29728837681533</v>
      </c>
      <c r="K25" s="307">
        <f t="shared" ca="1" si="15"/>
        <v>532.70411448623577</v>
      </c>
      <c r="L25" s="304">
        <f t="shared" ca="1" si="0"/>
        <v>543.60093474932114</v>
      </c>
      <c r="M25" s="306">
        <f t="shared" ca="1" si="16"/>
        <v>1.3548991950746021</v>
      </c>
      <c r="N25" s="304">
        <f t="shared" ca="1" si="17"/>
        <v>77.630005543447112</v>
      </c>
      <c r="P25" s="310">
        <f t="shared" ca="1" si="18"/>
        <v>3</v>
      </c>
      <c r="Q25" s="304">
        <f t="shared" ca="1" si="19"/>
        <v>0</v>
      </c>
      <c r="R25" s="306">
        <f t="shared" ca="1" si="20"/>
        <v>0</v>
      </c>
      <c r="S25" s="307">
        <f t="shared" ca="1" si="21"/>
        <v>4.5130000000000017</v>
      </c>
      <c r="T25" s="304">
        <f t="shared" ca="1" si="1"/>
        <v>44.272530000000017</v>
      </c>
      <c r="U25" s="311">
        <f t="shared" ca="1" si="2"/>
        <v>0</v>
      </c>
      <c r="V25" s="306">
        <f t="shared" ca="1" si="3"/>
        <v>1.1614367657949896</v>
      </c>
      <c r="W25" s="304">
        <f t="shared" ca="1" si="4"/>
        <v>102.1332606550106</v>
      </c>
      <c r="Y25" s="314" t="str">
        <f t="shared" ca="1" si="22"/>
        <v>Fin de propulsion</v>
      </c>
      <c r="Z25" s="315" t="str">
        <f t="shared" ca="1" si="23"/>
        <v/>
      </c>
      <c r="AA25" s="316" t="str">
        <f t="shared" ca="1" si="24"/>
        <v/>
      </c>
      <c r="AC25" s="310" t="e">
        <f t="shared" ca="1" si="25"/>
        <v>#N/A</v>
      </c>
      <c r="AD25" s="323" t="e">
        <f t="shared" ca="1" si="26"/>
        <v>#N/A</v>
      </c>
      <c r="AE25" s="324">
        <f t="shared" ca="1" si="5"/>
        <v>532.70411448623577</v>
      </c>
      <c r="AG25" s="306">
        <f t="shared" ca="1" si="27"/>
        <v>-32.303416323741182</v>
      </c>
      <c r="AH25" s="304">
        <f t="shared" ca="1" si="28"/>
        <v>-22.720899411449768</v>
      </c>
    </row>
    <row r="26" spans="1:34" x14ac:dyDescent="0.2">
      <c r="A26" s="347">
        <f t="shared" ca="1" si="6"/>
        <v>0.01</v>
      </c>
      <c r="B26" s="304">
        <f t="shared" ca="1" si="7"/>
        <v>0.22000000000000006</v>
      </c>
      <c r="D26" s="306">
        <f t="shared" ca="1" si="8"/>
        <v>-4.8480782468776038</v>
      </c>
      <c r="E26" s="307">
        <f t="shared" ca="1" si="9"/>
        <v>-31.915516549806938</v>
      </c>
      <c r="F26" s="304">
        <f t="shared" ca="1" si="10"/>
        <v>32.281636565218442</v>
      </c>
      <c r="G26" s="306">
        <f t="shared" ca="1" si="11"/>
        <v>36.311913396665702</v>
      </c>
      <c r="H26" s="307">
        <f t="shared" ca="1" si="12"/>
        <v>165.47134044005969</v>
      </c>
      <c r="I26" s="304">
        <f t="shared" ca="1" si="13"/>
        <v>169.4087351985047</v>
      </c>
      <c r="J26" s="306">
        <f t="shared" ca="1" si="14"/>
        <v>108.66064991469433</v>
      </c>
      <c r="K26" s="307">
        <f t="shared" ca="1" si="15"/>
        <v>534.36042366646382</v>
      </c>
      <c r="L26" s="304">
        <f t="shared" ca="1" si="0"/>
        <v>545.29643243000078</v>
      </c>
      <c r="M26" s="306">
        <f t="shared" ca="1" si="16"/>
        <v>1.35477514387584</v>
      </c>
      <c r="N26" s="304">
        <f t="shared" ca="1" si="17"/>
        <v>77.622897933314505</v>
      </c>
      <c r="P26" s="310">
        <f t="shared" ca="1" si="18"/>
        <v>3</v>
      </c>
      <c r="Q26" s="304">
        <f t="shared" ca="1" si="19"/>
        <v>0</v>
      </c>
      <c r="R26" s="306">
        <f t="shared" ca="1" si="20"/>
        <v>0</v>
      </c>
      <c r="S26" s="307">
        <f t="shared" ca="1" si="21"/>
        <v>4.5130000000000017</v>
      </c>
      <c r="T26" s="304">
        <f t="shared" ca="1" si="1"/>
        <v>44.272530000000017</v>
      </c>
      <c r="U26" s="311">
        <f t="shared" ca="1" si="2"/>
        <v>0</v>
      </c>
      <c r="V26" s="306">
        <f t="shared" ca="1" si="3"/>
        <v>1.1612442749142571</v>
      </c>
      <c r="W26" s="304">
        <f t="shared" ca="1" si="4"/>
        <v>101.72909054228801</v>
      </c>
      <c r="Y26" s="314" t="str">
        <f t="shared" ca="1" si="22"/>
        <v/>
      </c>
      <c r="Z26" s="315" t="str">
        <f t="shared" ca="1" si="23"/>
        <v/>
      </c>
      <c r="AA26" s="316" t="str">
        <f t="shared" ca="1" si="24"/>
        <v/>
      </c>
      <c r="AC26" s="310" t="e">
        <f t="shared" ca="1" si="25"/>
        <v>#N/A</v>
      </c>
      <c r="AD26" s="323" t="e">
        <f t="shared" ca="1" si="26"/>
        <v>#N/A</v>
      </c>
      <c r="AE26" s="324">
        <f t="shared" ca="1" si="5"/>
        <v>534.36042366646382</v>
      </c>
      <c r="AG26" s="306">
        <f t="shared" ca="1" si="27"/>
        <v>-32.213158913504863</v>
      </c>
      <c r="AH26" s="304">
        <f t="shared" ca="1" si="28"/>
        <v>-22.630901984270011</v>
      </c>
    </row>
    <row r="27" spans="1:34" x14ac:dyDescent="0.2">
      <c r="A27" s="347">
        <f t="shared" ca="1" si="6"/>
        <v>0.01</v>
      </c>
      <c r="B27" s="304">
        <f t="shared" ca="1" si="7"/>
        <v>0.23000000000000007</v>
      </c>
      <c r="D27" s="306">
        <f t="shared" ca="1" si="8"/>
        <v>-4.8316243611006326</v>
      </c>
      <c r="E27" s="307">
        <f t="shared" ca="1" si="9"/>
        <v>-31.827439587955759</v>
      </c>
      <c r="F27" s="304">
        <f t="shared" ca="1" si="10"/>
        <v>32.192087610028565</v>
      </c>
      <c r="G27" s="306">
        <f t="shared" ca="1" si="11"/>
        <v>36.263597153054697</v>
      </c>
      <c r="H27" s="307">
        <f t="shared" ca="1" si="12"/>
        <v>165.15306604418012</v>
      </c>
      <c r="I27" s="304">
        <f t="shared" ca="1" si="13"/>
        <v>169.08750309313919</v>
      </c>
      <c r="J27" s="306">
        <f t="shared" ca="1" si="14"/>
        <v>109.02352746744293</v>
      </c>
      <c r="K27" s="307">
        <f t="shared" ca="1" si="15"/>
        <v>536.01354569888497</v>
      </c>
      <c r="L27" s="304">
        <f t="shared" ca="1" si="0"/>
        <v>546.98871168803385</v>
      </c>
      <c r="M27" s="306">
        <f t="shared" ca="1" si="16"/>
        <v>1.3546507867054953</v>
      </c>
      <c r="N27" s="304">
        <f t="shared" ca="1" si="17"/>
        <v>77.61577279230157</v>
      </c>
      <c r="P27" s="310">
        <f t="shared" ca="1" si="18"/>
        <v>3</v>
      </c>
      <c r="Q27" s="304">
        <f t="shared" ca="1" si="19"/>
        <v>0</v>
      </c>
      <c r="R27" s="306">
        <f t="shared" ca="1" si="20"/>
        <v>0</v>
      </c>
      <c r="S27" s="307">
        <f t="shared" ca="1" si="21"/>
        <v>4.5130000000000017</v>
      </c>
      <c r="T27" s="304">
        <f t="shared" ca="1" si="1"/>
        <v>44.272530000000017</v>
      </c>
      <c r="U27" s="311">
        <f t="shared" ca="1" si="2"/>
        <v>0</v>
      </c>
      <c r="V27" s="306">
        <f t="shared" ca="1" si="3"/>
        <v>1.1610521853942137</v>
      </c>
      <c r="W27" s="304">
        <f t="shared" ca="1" si="4"/>
        <v>101.32689583680144</v>
      </c>
      <c r="Y27" s="314" t="str">
        <f t="shared" ca="1" si="22"/>
        <v/>
      </c>
      <c r="Z27" s="315" t="str">
        <f t="shared" ca="1" si="23"/>
        <v/>
      </c>
      <c r="AA27" s="316" t="str">
        <f t="shared" ca="1" si="24"/>
        <v/>
      </c>
      <c r="AC27" s="310" t="e">
        <f t="shared" ca="1" si="25"/>
        <v>#N/A</v>
      </c>
      <c r="AD27" s="323" t="e">
        <f t="shared" ca="1" si="26"/>
        <v>#N/A</v>
      </c>
      <c r="AE27" s="324">
        <f t="shared" ca="1" si="5"/>
        <v>536.01354569888497</v>
      </c>
      <c r="AG27" s="306">
        <f t="shared" ca="1" si="27"/>
        <v>-32.123341280973108</v>
      </c>
      <c r="AH27" s="304">
        <f t="shared" ca="1" si="28"/>
        <v>-22.541345123485037</v>
      </c>
    </row>
    <row r="28" spans="1:34" x14ac:dyDescent="0.2">
      <c r="A28" s="347">
        <f t="shared" ca="1" si="6"/>
        <v>0.01</v>
      </c>
      <c r="B28" s="304">
        <f t="shared" ca="1" si="7"/>
        <v>0.24000000000000007</v>
      </c>
      <c r="D28" s="306">
        <f t="shared" ca="1" si="8"/>
        <v>-4.8152492830394706</v>
      </c>
      <c r="E28" s="307">
        <f t="shared" ca="1" si="9"/>
        <v>-31.739793106418844</v>
      </c>
      <c r="F28" s="304">
        <f t="shared" ca="1" si="10"/>
        <v>32.102976374412471</v>
      </c>
      <c r="G28" s="306">
        <f t="shared" ca="1" si="11"/>
        <v>36.2154446602243</v>
      </c>
      <c r="H28" s="307">
        <f t="shared" ca="1" si="12"/>
        <v>164.83566811311593</v>
      </c>
      <c r="I28" s="304">
        <f t="shared" ca="1" si="13"/>
        <v>168.7671647988289</v>
      </c>
      <c r="J28" s="306">
        <f t="shared" ca="1" si="14"/>
        <v>109.38592267650932</v>
      </c>
      <c r="K28" s="307">
        <f t="shared" ca="1" si="15"/>
        <v>537.66348936967142</v>
      </c>
      <c r="L28" s="304">
        <f t="shared" ca="1" si="0"/>
        <v>548.6777814719328</v>
      </c>
      <c r="M28" s="306">
        <f t="shared" ca="1" si="16"/>
        <v>1.3545261228872261</v>
      </c>
      <c r="N28" s="304">
        <f t="shared" ca="1" si="17"/>
        <v>77.608630081656756</v>
      </c>
      <c r="P28" s="310">
        <f t="shared" ca="1" si="18"/>
        <v>3</v>
      </c>
      <c r="Q28" s="304">
        <f t="shared" ca="1" si="19"/>
        <v>0</v>
      </c>
      <c r="R28" s="306">
        <f t="shared" ca="1" si="20"/>
        <v>0</v>
      </c>
      <c r="S28" s="307">
        <f t="shared" ca="1" si="21"/>
        <v>4.5130000000000017</v>
      </c>
      <c r="T28" s="304">
        <f t="shared" ca="1" si="1"/>
        <v>44.272530000000017</v>
      </c>
      <c r="U28" s="311">
        <f t="shared" ca="1" si="2"/>
        <v>0</v>
      </c>
      <c r="V28" s="306">
        <f t="shared" ca="1" si="3"/>
        <v>1.1608604960278213</v>
      </c>
      <c r="W28" s="304">
        <f t="shared" ca="1" si="4"/>
        <v>100.9266637745292</v>
      </c>
      <c r="Y28" s="314" t="str">
        <f t="shared" ca="1" si="22"/>
        <v/>
      </c>
      <c r="Z28" s="315" t="str">
        <f t="shared" ca="1" si="23"/>
        <v/>
      </c>
      <c r="AA28" s="316" t="str">
        <f t="shared" ca="1" si="24"/>
        <v/>
      </c>
      <c r="AC28" s="310" t="e">
        <f t="shared" ca="1" si="25"/>
        <v>#N/A</v>
      </c>
      <c r="AD28" s="323" t="e">
        <f t="shared" ca="1" si="26"/>
        <v>#N/A</v>
      </c>
      <c r="AE28" s="324">
        <f t="shared" ca="1" si="5"/>
        <v>537.66348936967142</v>
      </c>
      <c r="AG28" s="306">
        <f t="shared" ca="1" si="27"/>
        <v>-32.03396057212499</v>
      </c>
      <c r="AH28" s="304">
        <f t="shared" ca="1" si="28"/>
        <v>-22.452225977576202</v>
      </c>
    </row>
    <row r="29" spans="1:34" x14ac:dyDescent="0.2">
      <c r="A29" s="347">
        <f t="shared" ca="1" si="6"/>
        <v>0.01</v>
      </c>
      <c r="B29" s="304">
        <f t="shared" ca="1" si="7"/>
        <v>0.25000000000000006</v>
      </c>
      <c r="D29" s="306">
        <f t="shared" ca="1" si="8"/>
        <v>-4.7989525004454983</v>
      </c>
      <c r="E29" s="307">
        <f t="shared" ca="1" si="9"/>
        <v>-31.652574323624016</v>
      </c>
      <c r="F29" s="304">
        <f t="shared" ca="1" si="10"/>
        <v>32.014300030050237</v>
      </c>
      <c r="G29" s="306">
        <f t="shared" ca="1" si="11"/>
        <v>36.167455135219846</v>
      </c>
      <c r="H29" s="307">
        <f t="shared" ca="1" si="12"/>
        <v>164.51914236987969</v>
      </c>
      <c r="I29" s="304">
        <f t="shared" ca="1" si="13"/>
        <v>168.44771597465748</v>
      </c>
      <c r="J29" s="306">
        <f t="shared" ca="1" si="14"/>
        <v>109.74783717548654</v>
      </c>
      <c r="K29" s="307">
        <f t="shared" ca="1" si="15"/>
        <v>539.31026342208645</v>
      </c>
      <c r="L29" s="304">
        <f t="shared" ca="1" si="0"/>
        <v>550.36365068661405</v>
      </c>
      <c r="M29" s="306">
        <f t="shared" ca="1" si="16"/>
        <v>1.3544011517421235</v>
      </c>
      <c r="N29" s="304">
        <f t="shared" ca="1" si="17"/>
        <v>77.601469762481457</v>
      </c>
      <c r="P29" s="310">
        <f t="shared" ca="1" si="18"/>
        <v>3</v>
      </c>
      <c r="Q29" s="304">
        <f t="shared" ca="1" si="19"/>
        <v>0</v>
      </c>
      <c r="R29" s="306">
        <f t="shared" ca="1" si="20"/>
        <v>0</v>
      </c>
      <c r="S29" s="307">
        <f t="shared" ca="1" si="21"/>
        <v>4.5130000000000017</v>
      </c>
      <c r="T29" s="304">
        <f t="shared" ca="1" si="1"/>
        <v>44.272530000000017</v>
      </c>
      <c r="U29" s="311">
        <f t="shared" ca="1" si="2"/>
        <v>0</v>
      </c>
      <c r="V29" s="306">
        <f t="shared" ca="1" si="3"/>
        <v>1.1606692056141148</v>
      </c>
      <c r="W29" s="304">
        <f t="shared" ca="1" si="4"/>
        <v>100.52838169530493</v>
      </c>
      <c r="Y29" s="314" t="str">
        <f t="shared" ca="1" si="22"/>
        <v/>
      </c>
      <c r="Z29" s="315" t="str">
        <f t="shared" ca="1" si="23"/>
        <v/>
      </c>
      <c r="AA29" s="316" t="str">
        <f t="shared" ca="1" si="24"/>
        <v/>
      </c>
      <c r="AC29" s="310" t="e">
        <f t="shared" ca="1" si="25"/>
        <v>#N/A</v>
      </c>
      <c r="AD29" s="323" t="e">
        <f t="shared" ca="1" si="26"/>
        <v>#N/A</v>
      </c>
      <c r="AE29" s="324">
        <f t="shared" ca="1" si="5"/>
        <v>539.31026342208645</v>
      </c>
      <c r="AG29" s="306">
        <f t="shared" ca="1" si="27"/>
        <v>-31.945013956168346</v>
      </c>
      <c r="AH29" s="304">
        <f t="shared" ca="1" si="28"/>
        <v>-22.363541718264827</v>
      </c>
    </row>
    <row r="30" spans="1:34" x14ac:dyDescent="0.2">
      <c r="A30" s="347">
        <f t="shared" ca="1" si="6"/>
        <v>0.01</v>
      </c>
      <c r="B30" s="304">
        <f t="shared" ca="1" si="7"/>
        <v>0.26000000000000006</v>
      </c>
      <c r="D30" s="306">
        <f t="shared" ca="1" si="8"/>
        <v>-4.782733505234857</v>
      </c>
      <c r="E30" s="307">
        <f t="shared" ca="1" si="9"/>
        <v>-31.565780480631382</v>
      </c>
      <c r="F30" s="304">
        <f t="shared" ca="1" si="10"/>
        <v>31.926055771634321</v>
      </c>
      <c r="G30" s="306">
        <f t="shared" ca="1" si="11"/>
        <v>36.1196278001675</v>
      </c>
      <c r="H30" s="307">
        <f t="shared" ca="1" si="12"/>
        <v>164.20348456507338</v>
      </c>
      <c r="I30" s="304">
        <f t="shared" ca="1" si="13"/>
        <v>168.12915230778665</v>
      </c>
      <c r="J30" s="306">
        <f t="shared" ca="1" si="14"/>
        <v>110.10927259016347</v>
      </c>
      <c r="K30" s="307">
        <f t="shared" ca="1" si="15"/>
        <v>540.9538765567612</v>
      </c>
      <c r="L30" s="304">
        <f t="shared" ca="1" si="0"/>
        <v>552.04632819367851</v>
      </c>
      <c r="M30" s="306">
        <f t="shared" ca="1" si="16"/>
        <v>1.3542758725887012</v>
      </c>
      <c r="N30" s="304">
        <f t="shared" ca="1" si="17"/>
        <v>77.59429179572939</v>
      </c>
      <c r="P30" s="310">
        <f t="shared" ca="1" si="18"/>
        <v>3</v>
      </c>
      <c r="Q30" s="304">
        <f t="shared" ca="1" si="19"/>
        <v>0</v>
      </c>
      <c r="R30" s="306">
        <f t="shared" ca="1" si="20"/>
        <v>0</v>
      </c>
      <c r="S30" s="307">
        <f t="shared" ca="1" si="21"/>
        <v>4.5130000000000017</v>
      </c>
      <c r="T30" s="304">
        <f t="shared" ca="1" si="1"/>
        <v>44.272530000000017</v>
      </c>
      <c r="U30" s="311">
        <f t="shared" ca="1" si="2"/>
        <v>0</v>
      </c>
      <c r="V30" s="306">
        <f t="shared" ca="1" si="3"/>
        <v>1.1604783129581602</v>
      </c>
      <c r="W30" s="304">
        <f t="shared" ca="1" si="4"/>
        <v>100.13203704180269</v>
      </c>
      <c r="Y30" s="314" t="str">
        <f t="shared" ca="1" si="22"/>
        <v/>
      </c>
      <c r="Z30" s="315" t="str">
        <f t="shared" ca="1" si="23"/>
        <v/>
      </c>
      <c r="AA30" s="316" t="str">
        <f t="shared" ca="1" si="24"/>
        <v/>
      </c>
      <c r="AC30" s="310" t="e">
        <f t="shared" ca="1" si="25"/>
        <v>#N/A</v>
      </c>
      <c r="AD30" s="323" t="e">
        <f t="shared" ca="1" si="26"/>
        <v>#N/A</v>
      </c>
      <c r="AE30" s="324">
        <f t="shared" ca="1" si="5"/>
        <v>540.9538765567612</v>
      </c>
      <c r="AG30" s="306">
        <f t="shared" ca="1" si="27"/>
        <v>-31.856498625312206</v>
      </c>
      <c r="AH30" s="304">
        <f t="shared" ca="1" si="28"/>
        <v>-22.27528954028471</v>
      </c>
    </row>
    <row r="31" spans="1:34" x14ac:dyDescent="0.2">
      <c r="A31" s="347">
        <f t="shared" ca="1" si="6"/>
        <v>0.01</v>
      </c>
      <c r="B31" s="304">
        <f t="shared" ca="1" si="7"/>
        <v>0.27000000000000007</v>
      </c>
      <c r="D31" s="306">
        <f t="shared" ca="1" si="8"/>
        <v>-4.7665917934477635</v>
      </c>
      <c r="E31" s="307">
        <f t="shared" ca="1" si="9"/>
        <v>-31.479408840912129</v>
      </c>
      <c r="F31" s="304">
        <f t="shared" ca="1" si="10"/>
        <v>31.838240816644696</v>
      </c>
      <c r="G31" s="306">
        <f t="shared" ca="1" si="11"/>
        <v>36.071961882233019</v>
      </c>
      <c r="H31" s="307">
        <f t="shared" ca="1" si="12"/>
        <v>163.88869047666427</v>
      </c>
      <c r="I31" s="304">
        <f t="shared" ca="1" si="13"/>
        <v>167.81146951322825</v>
      </c>
      <c r="J31" s="306">
        <f t="shared" ca="1" si="14"/>
        <v>110.47023053857548</v>
      </c>
      <c r="K31" s="307">
        <f t="shared" ca="1" si="15"/>
        <v>542.59433743196985</v>
      </c>
      <c r="L31" s="304">
        <f t="shared" ca="1" si="0"/>
        <v>553.72582281169116</v>
      </c>
      <c r="M31" s="306">
        <f t="shared" ca="1" si="16"/>
        <v>1.3541502847428857</v>
      </c>
      <c r="N31" s="304">
        <f t="shared" ca="1" si="17"/>
        <v>77.587096142206022</v>
      </c>
      <c r="P31" s="310">
        <f t="shared" ca="1" si="18"/>
        <v>3</v>
      </c>
      <c r="Q31" s="304">
        <f t="shared" ca="1" si="19"/>
        <v>0</v>
      </c>
      <c r="R31" s="306">
        <f t="shared" ca="1" si="20"/>
        <v>0</v>
      </c>
      <c r="S31" s="307">
        <f t="shared" ca="1" si="21"/>
        <v>4.5130000000000017</v>
      </c>
      <c r="T31" s="304">
        <f t="shared" ca="1" si="1"/>
        <v>44.272530000000017</v>
      </c>
      <c r="U31" s="311">
        <f t="shared" ca="1" si="2"/>
        <v>0</v>
      </c>
      <c r="V31" s="306">
        <f t="shared" ca="1" si="3"/>
        <v>1.1602878168710162</v>
      </c>
      <c r="W31" s="304">
        <f t="shared" ca="1" si="4"/>
        <v>99.737617358533569</v>
      </c>
      <c r="Y31" s="314" t="str">
        <f t="shared" ca="1" si="22"/>
        <v/>
      </c>
      <c r="Z31" s="315" t="str">
        <f t="shared" ca="1" si="23"/>
        <v/>
      </c>
      <c r="AA31" s="316" t="str">
        <f t="shared" ca="1" si="24"/>
        <v/>
      </c>
      <c r="AC31" s="310" t="e">
        <f t="shared" ca="1" si="25"/>
        <v>#N/A</v>
      </c>
      <c r="AD31" s="323" t="e">
        <f t="shared" ca="1" si="26"/>
        <v>#N/A</v>
      </c>
      <c r="AE31" s="324">
        <f t="shared" ca="1" si="5"/>
        <v>542.59433743196985</v>
      </c>
      <c r="AG31" s="306">
        <f t="shared" ca="1" si="27"/>
        <v>-31.768411794541862</v>
      </c>
      <c r="AH31" s="304">
        <f t="shared" ca="1" si="28"/>
        <v>-22.187466661157245</v>
      </c>
    </row>
    <row r="32" spans="1:34" x14ac:dyDescent="0.2">
      <c r="A32" s="347">
        <f t="shared" ca="1" si="6"/>
        <v>0.01</v>
      </c>
      <c r="B32" s="304">
        <f t="shared" ca="1" si="7"/>
        <v>0.28000000000000008</v>
      </c>
      <c r="D32" s="306">
        <f t="shared" ca="1" si="8"/>
        <v>-4.7505268652082506</v>
      </c>
      <c r="E32" s="307">
        <f t="shared" ca="1" si="9"/>
        <v>-31.393456690129916</v>
      </c>
      <c r="F32" s="304">
        <f t="shared" ca="1" si="10"/>
        <v>31.750852405126512</v>
      </c>
      <c r="G32" s="306">
        <f t="shared" ca="1" si="11"/>
        <v>36.024456613580938</v>
      </c>
      <c r="H32" s="307">
        <f t="shared" ca="1" si="12"/>
        <v>163.57475590976296</v>
      </c>
      <c r="I32" s="304">
        <f t="shared" ca="1" si="13"/>
        <v>167.4946633336188</v>
      </c>
      <c r="J32" s="306">
        <f t="shared" ca="1" si="14"/>
        <v>110.83071263105455</v>
      </c>
      <c r="K32" s="307">
        <f t="shared" ca="1" si="15"/>
        <v>544.23165466390196</v>
      </c>
      <c r="L32" s="304">
        <f t="shared" ca="1" si="0"/>
        <v>555.40214331645859</v>
      </c>
      <c r="M32" s="306">
        <f t="shared" ca="1" si="16"/>
        <v>1.3540243875180049</v>
      </c>
      <c r="N32" s="304">
        <f t="shared" ca="1" si="17"/>
        <v>77.579882762567948</v>
      </c>
      <c r="P32" s="310">
        <f t="shared" ca="1" si="18"/>
        <v>3</v>
      </c>
      <c r="Q32" s="304">
        <f t="shared" ca="1" si="19"/>
        <v>0</v>
      </c>
      <c r="R32" s="306">
        <f t="shared" ca="1" si="20"/>
        <v>0</v>
      </c>
      <c r="S32" s="307">
        <f t="shared" ca="1" si="21"/>
        <v>4.5130000000000017</v>
      </c>
      <c r="T32" s="304">
        <f t="shared" ca="1" si="1"/>
        <v>44.272530000000017</v>
      </c>
      <c r="U32" s="311">
        <f t="shared" ca="1" si="2"/>
        <v>0</v>
      </c>
      <c r="V32" s="306">
        <f t="shared" ca="1" si="3"/>
        <v>1.1600977161696939</v>
      </c>
      <c r="W32" s="304">
        <f t="shared" ca="1" si="4"/>
        <v>99.34511029085354</v>
      </c>
      <c r="Y32" s="314" t="str">
        <f t="shared" ca="1" si="22"/>
        <v/>
      </c>
      <c r="Z32" s="315" t="str">
        <f t="shared" ca="1" si="23"/>
        <v/>
      </c>
      <c r="AA32" s="316" t="str">
        <f t="shared" ca="1" si="24"/>
        <v/>
      </c>
      <c r="AC32" s="310" t="e">
        <f t="shared" ca="1" si="25"/>
        <v>#N/A</v>
      </c>
      <c r="AD32" s="323" t="e">
        <f t="shared" ca="1" si="26"/>
        <v>#N/A</v>
      </c>
      <c r="AE32" s="324">
        <f t="shared" ca="1" si="5"/>
        <v>544.23165466390196</v>
      </c>
      <c r="AG32" s="306">
        <f t="shared" ca="1" si="27"/>
        <v>-31.680750701396494</v>
      </c>
      <c r="AH32" s="304">
        <f t="shared" ca="1" si="28"/>
        <v>-22.100070320969095</v>
      </c>
    </row>
    <row r="33" spans="1:34" x14ac:dyDescent="0.2">
      <c r="A33" s="347">
        <f t="shared" ca="1" si="6"/>
        <v>0.01</v>
      </c>
      <c r="B33" s="304">
        <f t="shared" ca="1" si="7"/>
        <v>0.29000000000000009</v>
      </c>
      <c r="D33" s="306">
        <f t="shared" ca="1" si="8"/>
        <v>-4.7345382246843952</v>
      </c>
      <c r="E33" s="307">
        <f t="shared" ca="1" si="9"/>
        <v>-31.307921335924611</v>
      </c>
      <c r="F33" s="304">
        <f t="shared" ca="1" si="10"/>
        <v>31.663887799470253</v>
      </c>
      <c r="G33" s="306">
        <f t="shared" ca="1" si="11"/>
        <v>35.977111231334092</v>
      </c>
      <c r="H33" s="307">
        <f t="shared" ca="1" si="12"/>
        <v>163.2616766964037</v>
      </c>
      <c r="I33" s="304">
        <f t="shared" ca="1" si="13"/>
        <v>167.17872953899615</v>
      </c>
      <c r="J33" s="306">
        <f t="shared" ca="1" si="14"/>
        <v>111.19072047027913</v>
      </c>
      <c r="K33" s="307">
        <f t="shared" ca="1" si="15"/>
        <v>545.86583682693276</v>
      </c>
      <c r="L33" s="304">
        <f t="shared" ca="1" si="0"/>
        <v>557.07529844130352</v>
      </c>
      <c r="M33" s="306">
        <f t="shared" ca="1" si="16"/>
        <v>1.35389818022478</v>
      </c>
      <c r="N33" s="304">
        <f t="shared" ca="1" si="17"/>
        <v>77.572651617322393</v>
      </c>
      <c r="P33" s="310">
        <f t="shared" ca="1" si="18"/>
        <v>3</v>
      </c>
      <c r="Q33" s="304">
        <f t="shared" ca="1" si="19"/>
        <v>0</v>
      </c>
      <c r="R33" s="306">
        <f t="shared" ca="1" si="20"/>
        <v>0</v>
      </c>
      <c r="S33" s="307">
        <f t="shared" ca="1" si="21"/>
        <v>4.5130000000000017</v>
      </c>
      <c r="T33" s="304">
        <f t="shared" ca="1" si="1"/>
        <v>44.272530000000017</v>
      </c>
      <c r="U33" s="311">
        <f t="shared" ca="1" si="2"/>
        <v>0</v>
      </c>
      <c r="V33" s="306">
        <f t="shared" ca="1" si="3"/>
        <v>1.1599080096771175</v>
      </c>
      <c r="W33" s="304">
        <f t="shared" ca="1" si="4"/>
        <v>98.954503583982898</v>
      </c>
      <c r="Y33" s="314" t="str">
        <f t="shared" ca="1" si="22"/>
        <v/>
      </c>
      <c r="Z33" s="315" t="str">
        <f t="shared" ca="1" si="23"/>
        <v/>
      </c>
      <c r="AA33" s="316" t="str">
        <f t="shared" ca="1" si="24"/>
        <v/>
      </c>
      <c r="AC33" s="310" t="e">
        <f t="shared" ca="1" si="25"/>
        <v>#N/A</v>
      </c>
      <c r="AD33" s="323" t="e">
        <f t="shared" ca="1" si="26"/>
        <v>#N/A</v>
      </c>
      <c r="AE33" s="324">
        <f t="shared" ca="1" si="5"/>
        <v>545.86583682693276</v>
      </c>
      <c r="AG33" s="306">
        <f t="shared" ca="1" si="27"/>
        <v>-31.593512605749247</v>
      </c>
      <c r="AH33" s="304">
        <f t="shared" ca="1" si="28"/>
        <v>-22.013097782152339</v>
      </c>
    </row>
    <row r="34" spans="1:34" x14ac:dyDescent="0.2">
      <c r="A34" s="347">
        <f t="shared" ca="1" si="6"/>
        <v>0.01</v>
      </c>
      <c r="B34" s="304">
        <f t="shared" ca="1" si="7"/>
        <v>0.3000000000000001</v>
      </c>
      <c r="D34" s="306">
        <f t="shared" ca="1" si="8"/>
        <v>-4.7186253800489499</v>
      </c>
      <c r="E34" s="307">
        <f t="shared" ca="1" si="9"/>
        <v>-31.222800107698639</v>
      </c>
      <c r="F34" s="304">
        <f t="shared" ca="1" si="10"/>
        <v>31.577344284194453</v>
      </c>
      <c r="G34" s="306">
        <f t="shared" ca="1" si="11"/>
        <v>35.929924977533602</v>
      </c>
      <c r="H34" s="307">
        <f t="shared" ca="1" si="12"/>
        <v>162.94944869532671</v>
      </c>
      <c r="I34" s="304">
        <f t="shared" ca="1" si="13"/>
        <v>166.8636639265784</v>
      </c>
      <c r="J34" s="306">
        <f t="shared" ca="1" si="14"/>
        <v>111.55025565132347</v>
      </c>
      <c r="K34" s="307">
        <f t="shared" ca="1" si="15"/>
        <v>547.49689245389141</v>
      </c>
      <c r="L34" s="304">
        <f t="shared" ca="1" si="0"/>
        <v>558.74529687733718</v>
      </c>
      <c r="M34" s="306">
        <f t="shared" ca="1" si="16"/>
        <v>1.3537716621713132</v>
      </c>
      <c r="N34" s="304">
        <f t="shared" ca="1" si="17"/>
        <v>77.565402666826529</v>
      </c>
      <c r="P34" s="310">
        <f t="shared" ca="1" si="18"/>
        <v>3</v>
      </c>
      <c r="Q34" s="304">
        <f t="shared" ca="1" si="19"/>
        <v>0</v>
      </c>
      <c r="R34" s="306">
        <f t="shared" ca="1" si="20"/>
        <v>0</v>
      </c>
      <c r="S34" s="307">
        <f t="shared" ca="1" si="21"/>
        <v>4.5130000000000017</v>
      </c>
      <c r="T34" s="304">
        <f t="shared" ca="1" si="1"/>
        <v>44.272530000000017</v>
      </c>
      <c r="U34" s="311">
        <f t="shared" ca="1" si="2"/>
        <v>0</v>
      </c>
      <c r="V34" s="306">
        <f t="shared" ca="1" si="3"/>
        <v>1.1597186962220858</v>
      </c>
      <c r="W34" s="304">
        <f t="shared" ca="1" si="4"/>
        <v>98.56578508203684</v>
      </c>
      <c r="Y34" s="314" t="str">
        <f t="shared" ca="1" si="22"/>
        <v/>
      </c>
      <c r="Z34" s="315" t="str">
        <f t="shared" ca="1" si="23"/>
        <v/>
      </c>
      <c r="AA34" s="316" t="str">
        <f t="shared" ca="1" si="24"/>
        <v/>
      </c>
      <c r="AC34" s="310" t="e">
        <f t="shared" ca="1" si="25"/>
        <v>#N/A</v>
      </c>
      <c r="AD34" s="323" t="e">
        <f t="shared" ca="1" si="26"/>
        <v>#N/A</v>
      </c>
      <c r="AE34" s="324">
        <f t="shared" ca="1" si="5"/>
        <v>547.49689245389141</v>
      </c>
      <c r="AG34" s="306">
        <f t="shared" ca="1" si="27"/>
        <v>-31.506694789589901</v>
      </c>
      <c r="AH34" s="304">
        <f t="shared" ca="1" si="28"/>
        <v>-21.926546329267197</v>
      </c>
    </row>
    <row r="35" spans="1:34" x14ac:dyDescent="0.2">
      <c r="A35" s="347">
        <f t="shared" ca="1" si="6"/>
        <v>0.01</v>
      </c>
      <c r="B35" s="304">
        <f t="shared" ca="1" si="7"/>
        <v>0.31000000000000011</v>
      </c>
      <c r="D35" s="306">
        <f t="shared" ca="1" si="8"/>
        <v>-4.7027878434405039</v>
      </c>
      <c r="E35" s="307">
        <f t="shared" ca="1" si="9"/>
        <v>-31.138090356405698</v>
      </c>
      <c r="F35" s="304">
        <f t="shared" ca="1" si="10"/>
        <v>31.4912191657309</v>
      </c>
      <c r="G35" s="306">
        <f t="shared" ca="1" si="11"/>
        <v>35.882897099099196</v>
      </c>
      <c r="H35" s="307">
        <f t="shared" ca="1" si="12"/>
        <v>162.63806779176267</v>
      </c>
      <c r="I35" s="304">
        <f t="shared" ca="1" si="13"/>
        <v>166.54946232054468</v>
      </c>
      <c r="J35" s="306">
        <f t="shared" ca="1" si="14"/>
        <v>111.90931976170663</v>
      </c>
      <c r="K35" s="307">
        <f t="shared" ca="1" si="15"/>
        <v>549.1248300363269</v>
      </c>
      <c r="L35" s="304">
        <f t="shared" ca="1" si="0"/>
        <v>560.41214727372994</v>
      </c>
      <c r="M35" s="306">
        <f t="shared" ca="1" si="16"/>
        <v>1.3536448326630774</v>
      </c>
      <c r="N35" s="304">
        <f t="shared" ca="1" si="17"/>
        <v>77.558135871286908</v>
      </c>
      <c r="P35" s="310">
        <f t="shared" ca="1" si="18"/>
        <v>3</v>
      </c>
      <c r="Q35" s="304">
        <f t="shared" ca="1" si="19"/>
        <v>0</v>
      </c>
      <c r="R35" s="306">
        <f t="shared" ca="1" si="20"/>
        <v>0</v>
      </c>
      <c r="S35" s="307">
        <f t="shared" ca="1" si="21"/>
        <v>4.5130000000000017</v>
      </c>
      <c r="T35" s="304">
        <f t="shared" ca="1" si="1"/>
        <v>44.272530000000017</v>
      </c>
      <c r="U35" s="311">
        <f t="shared" ca="1" si="2"/>
        <v>0</v>
      </c>
      <c r="V35" s="306">
        <f t="shared" ca="1" si="3"/>
        <v>1.1595297746392337</v>
      </c>
      <c r="W35" s="304">
        <f t="shared" ca="1" si="4"/>
        <v>98.178942727066513</v>
      </c>
      <c r="Y35" s="314" t="str">
        <f t="shared" ca="1" si="22"/>
        <v/>
      </c>
      <c r="Z35" s="315" t="str">
        <f t="shared" ca="1" si="23"/>
        <v/>
      </c>
      <c r="AA35" s="316" t="str">
        <f t="shared" ca="1" si="24"/>
        <v/>
      </c>
      <c r="AC35" s="310" t="e">
        <f t="shared" ca="1" si="25"/>
        <v>#N/A</v>
      </c>
      <c r="AD35" s="323" t="e">
        <f t="shared" ca="1" si="26"/>
        <v>#N/A</v>
      </c>
      <c r="AE35" s="324">
        <f t="shared" ca="1" si="5"/>
        <v>549.1248300363269</v>
      </c>
      <c r="AG35" s="306">
        <f t="shared" ca="1" si="27"/>
        <v>-31.420294556810045</v>
      </c>
      <c r="AH35" s="304">
        <f t="shared" ca="1" si="28"/>
        <v>-21.840413268787238</v>
      </c>
    </row>
    <row r="36" spans="1:34" x14ac:dyDescent="0.2">
      <c r="A36" s="347">
        <f t="shared" ca="1" si="6"/>
        <v>0.01</v>
      </c>
      <c r="B36" s="304">
        <f t="shared" ca="1" si="7"/>
        <v>0.32000000000000012</v>
      </c>
      <c r="D36" s="306">
        <f t="shared" ca="1" si="8"/>
        <v>-4.6870251309250062</v>
      </c>
      <c r="E36" s="307">
        <f t="shared" ca="1" si="9"/>
        <v>-31.053789454341825</v>
      </c>
      <c r="F36" s="304">
        <f t="shared" ca="1" si="10"/>
        <v>31.40550977221217</v>
      </c>
      <c r="G36" s="306">
        <f t="shared" ca="1" si="11"/>
        <v>35.836026847789945</v>
      </c>
      <c r="H36" s="307">
        <f t="shared" ca="1" si="12"/>
        <v>162.32752989721925</v>
      </c>
      <c r="I36" s="304">
        <f t="shared" ca="1" si="13"/>
        <v>166.23612057181836</v>
      </c>
      <c r="J36" s="306">
        <f t="shared" ca="1" si="14"/>
        <v>112.26791438144107</v>
      </c>
      <c r="K36" s="307">
        <f t="shared" ca="1" si="15"/>
        <v>550.74965802477186</v>
      </c>
      <c r="L36" s="304">
        <f t="shared" ca="1" si="0"/>
        <v>562.0758582379799</v>
      </c>
      <c r="M36" s="306">
        <f t="shared" ca="1" si="16"/>
        <v>1.3535176910029074</v>
      </c>
      <c r="N36" s="304">
        <f t="shared" ca="1" si="17"/>
        <v>77.550851190758877</v>
      </c>
      <c r="P36" s="310">
        <f t="shared" ca="1" si="18"/>
        <v>3</v>
      </c>
      <c r="Q36" s="304">
        <f t="shared" ca="1" si="19"/>
        <v>0</v>
      </c>
      <c r="R36" s="306">
        <f t="shared" ca="1" si="20"/>
        <v>0</v>
      </c>
      <c r="S36" s="307">
        <f t="shared" ca="1" si="21"/>
        <v>4.5130000000000017</v>
      </c>
      <c r="T36" s="304">
        <f t="shared" ca="1" si="1"/>
        <v>44.272530000000017</v>
      </c>
      <c r="U36" s="311">
        <f t="shared" ca="1" si="2"/>
        <v>0</v>
      </c>
      <c r="V36" s="306">
        <f t="shared" ca="1" si="3"/>
        <v>1.1593412437689936</v>
      </c>
      <c r="W36" s="304">
        <f t="shared" ca="1" si="4"/>
        <v>97.793964558111583</v>
      </c>
      <c r="Y36" s="314" t="str">
        <f t="shared" ca="1" si="22"/>
        <v/>
      </c>
      <c r="Z36" s="315" t="str">
        <f t="shared" ca="1" si="23"/>
        <v/>
      </c>
      <c r="AA36" s="316" t="str">
        <f t="shared" ca="1" si="24"/>
        <v/>
      </c>
      <c r="AC36" s="310" t="e">
        <f t="shared" ca="1" si="25"/>
        <v>#N/A</v>
      </c>
      <c r="AD36" s="323" t="e">
        <f t="shared" ca="1" si="26"/>
        <v>#N/A</v>
      </c>
      <c r="AE36" s="324">
        <f t="shared" ca="1" si="5"/>
        <v>550.74965802477186</v>
      </c>
      <c r="AG36" s="306">
        <f t="shared" ca="1" si="27"/>
        <v>-31.334309232990485</v>
      </c>
      <c r="AH36" s="304">
        <f t="shared" ca="1" si="28"/>
        <v>-21.754695928886878</v>
      </c>
    </row>
    <row r="37" spans="1:34" x14ac:dyDescent="0.2">
      <c r="A37" s="347">
        <f t="shared" ca="1" si="6"/>
        <v>0.01</v>
      </c>
      <c r="B37" s="304">
        <f t="shared" ca="1" si="7"/>
        <v>0.33000000000000013</v>
      </c>
      <c r="D37" s="306">
        <f t="shared" ca="1" si="8"/>
        <v>-4.6713367624577486</v>
      </c>
      <c r="E37" s="307">
        <f t="shared" ca="1" si="9"/>
        <v>-30.969894794938853</v>
      </c>
      <c r="F37" s="304">
        <f t="shared" ca="1" si="10"/>
        <v>31.320213453261616</v>
      </c>
      <c r="G37" s="306">
        <f t="shared" ca="1" si="11"/>
        <v>35.789313480165369</v>
      </c>
      <c r="H37" s="307">
        <f t="shared" ca="1" si="12"/>
        <v>162.01783094926986</v>
      </c>
      <c r="I37" s="304">
        <f t="shared" ca="1" si="13"/>
        <v>165.92363455785235</v>
      </c>
      <c r="J37" s="306">
        <f t="shared" ca="1" si="14"/>
        <v>112.62604108308085</v>
      </c>
      <c r="K37" s="307">
        <f t="shared" ca="1" si="15"/>
        <v>552.37138482900434</v>
      </c>
      <c r="L37" s="304">
        <f t="shared" ca="1" si="0"/>
        <v>563.73643833617837</v>
      </c>
      <c r="M37" s="306">
        <f t="shared" ca="1" si="16"/>
        <v>1.3533902364909873</v>
      </c>
      <c r="N37" s="304">
        <f t="shared" ca="1" si="17"/>
        <v>77.543548585145956</v>
      </c>
      <c r="P37" s="310">
        <f t="shared" ca="1" si="18"/>
        <v>3</v>
      </c>
      <c r="Q37" s="304">
        <f t="shared" ca="1" si="19"/>
        <v>0</v>
      </c>
      <c r="R37" s="306">
        <f t="shared" ca="1" si="20"/>
        <v>0</v>
      </c>
      <c r="S37" s="307">
        <f t="shared" ca="1" si="21"/>
        <v>4.5130000000000017</v>
      </c>
      <c r="T37" s="304">
        <f t="shared" ca="1" si="1"/>
        <v>44.272530000000017</v>
      </c>
      <c r="U37" s="311">
        <f t="shared" ca="1" si="2"/>
        <v>0</v>
      </c>
      <c r="V37" s="306">
        <f t="shared" ca="1" si="3"/>
        <v>1.1591531024575579</v>
      </c>
      <c r="W37" s="304">
        <f t="shared" ca="1" si="4"/>
        <v>97.41083871026315</v>
      </c>
      <c r="Y37" s="314" t="str">
        <f t="shared" ca="1" si="22"/>
        <v/>
      </c>
      <c r="Z37" s="315" t="str">
        <f t="shared" ca="1" si="23"/>
        <v/>
      </c>
      <c r="AA37" s="316" t="str">
        <f t="shared" ca="1" si="24"/>
        <v/>
      </c>
      <c r="AC37" s="310" t="e">
        <f t="shared" ca="1" si="25"/>
        <v>#N/A</v>
      </c>
      <c r="AD37" s="323" t="e">
        <f t="shared" ca="1" si="26"/>
        <v>#N/A</v>
      </c>
      <c r="AE37" s="324">
        <f t="shared" ca="1" si="5"/>
        <v>552.37138482900434</v>
      </c>
      <c r="AG37" s="306">
        <f t="shared" ca="1" si="27"/>
        <v>-31.248736165191264</v>
      </c>
      <c r="AH37" s="304">
        <f t="shared" ca="1" si="28"/>
        <v>-21.669391659231454</v>
      </c>
    </row>
    <row r="38" spans="1:34" x14ac:dyDescent="0.2">
      <c r="A38" s="347">
        <f t="shared" ca="1" si="6"/>
        <v>0.01</v>
      </c>
      <c r="B38" s="304">
        <f t="shared" ca="1" si="7"/>
        <v>0.34000000000000014</v>
      </c>
      <c r="D38" s="306">
        <f t="shared" ca="1" si="8"/>
        <v>-4.655722261845809</v>
      </c>
      <c r="E38" s="307">
        <f t="shared" ca="1" si="9"/>
        <v>-30.886403792560294</v>
      </c>
      <c r="F38" s="304">
        <f t="shared" ca="1" si="10"/>
        <v>31.235327579785835</v>
      </c>
      <c r="G38" s="306">
        <f t="shared" ca="1" si="11"/>
        <v>35.742756257546908</v>
      </c>
      <c r="H38" s="307">
        <f t="shared" ca="1" si="12"/>
        <v>161.70896691134425</v>
      </c>
      <c r="I38" s="304">
        <f t="shared" ca="1" si="13"/>
        <v>165.61200018241624</v>
      </c>
      <c r="J38" s="306">
        <f t="shared" ca="1" si="14"/>
        <v>112.9837014317694</v>
      </c>
      <c r="K38" s="307">
        <f t="shared" ca="1" si="15"/>
        <v>553.99001881830736</v>
      </c>
      <c r="L38" s="304">
        <f t="shared" ca="1" si="0"/>
        <v>565.39389609327384</v>
      </c>
      <c r="M38" s="306">
        <f t="shared" ca="1" si="16"/>
        <v>1.3532624684248413</v>
      </c>
      <c r="N38" s="304">
        <f t="shared" ca="1" si="17"/>
        <v>77.536228014199239</v>
      </c>
      <c r="P38" s="310">
        <f t="shared" ca="1" si="18"/>
        <v>3</v>
      </c>
      <c r="Q38" s="304">
        <f t="shared" ca="1" si="19"/>
        <v>0</v>
      </c>
      <c r="R38" s="306">
        <f t="shared" ca="1" si="20"/>
        <v>0</v>
      </c>
      <c r="S38" s="307">
        <f t="shared" ca="1" si="21"/>
        <v>4.5130000000000017</v>
      </c>
      <c r="T38" s="304">
        <f t="shared" ca="1" si="1"/>
        <v>44.272530000000017</v>
      </c>
      <c r="U38" s="311">
        <f t="shared" ca="1" si="2"/>
        <v>0</v>
      </c>
      <c r="V38" s="306">
        <f t="shared" ca="1" si="3"/>
        <v>1.1589653495568406</v>
      </c>
      <c r="W38" s="304">
        <f t="shared" ca="1" si="4"/>
        <v>97.029553413737332</v>
      </c>
      <c r="Y38" s="314" t="str">
        <f t="shared" ca="1" si="22"/>
        <v/>
      </c>
      <c r="Z38" s="315" t="str">
        <f t="shared" ca="1" si="23"/>
        <v/>
      </c>
      <c r="AA38" s="316" t="str">
        <f t="shared" ca="1" si="24"/>
        <v/>
      </c>
      <c r="AC38" s="310" t="e">
        <f t="shared" ca="1" si="25"/>
        <v>#N/A</v>
      </c>
      <c r="AD38" s="323" t="e">
        <f t="shared" ca="1" si="26"/>
        <v>#N/A</v>
      </c>
      <c r="AE38" s="324">
        <f t="shared" ca="1" si="5"/>
        <v>553.99001881830736</v>
      </c>
      <c r="AG38" s="306">
        <f t="shared" ca="1" si="27"/>
        <v>-31.163572721743989</v>
      </c>
      <c r="AH38" s="304">
        <f t="shared" ca="1" si="28"/>
        <v>-21.584497830769578</v>
      </c>
    </row>
    <row r="39" spans="1:34" x14ac:dyDescent="0.2">
      <c r="A39" s="347">
        <f t="shared" ca="1" si="6"/>
        <v>0.01</v>
      </c>
      <c r="B39" s="304">
        <f t="shared" ca="1" si="7"/>
        <v>0.35000000000000014</v>
      </c>
      <c r="D39" s="306">
        <f t="shared" ca="1" si="8"/>
        <v>-4.6401811567108773</v>
      </c>
      <c r="E39" s="307">
        <f t="shared" ca="1" si="9"/>
        <v>-30.803313882299385</v>
      </c>
      <c r="F39" s="304">
        <f t="shared" ca="1" si="10"/>
        <v>31.150849543769311</v>
      </c>
      <c r="G39" s="306">
        <f t="shared" ca="1" si="11"/>
        <v>35.6963544459798</v>
      </c>
      <c r="H39" s="307">
        <f t="shared" ca="1" si="12"/>
        <v>161.40093377252126</v>
      </c>
      <c r="I39" s="304">
        <f t="shared" ca="1" si="13"/>
        <v>165.30121337538577</v>
      </c>
      <c r="J39" s="306">
        <f t="shared" ca="1" si="14"/>
        <v>113.34089698528703</v>
      </c>
      <c r="K39" s="307">
        <f t="shared" ca="1" si="15"/>
        <v>555.60556832172665</v>
      </c>
      <c r="L39" s="304">
        <f t="shared" ca="1" si="0"/>
        <v>567.04823999333451</v>
      </c>
      <c r="M39" s="306">
        <f t="shared" ca="1" si="16"/>
        <v>1.3531343860993226</v>
      </c>
      <c r="N39" s="304">
        <f t="shared" ca="1" si="17"/>
        <v>77.528889437516796</v>
      </c>
      <c r="P39" s="310">
        <f t="shared" ca="1" si="18"/>
        <v>3</v>
      </c>
      <c r="Q39" s="304">
        <f t="shared" ca="1" si="19"/>
        <v>0</v>
      </c>
      <c r="R39" s="306">
        <f t="shared" ca="1" si="20"/>
        <v>0</v>
      </c>
      <c r="S39" s="307">
        <f t="shared" ca="1" si="21"/>
        <v>4.5130000000000017</v>
      </c>
      <c r="T39" s="304">
        <f t="shared" ca="1" si="1"/>
        <v>44.272530000000017</v>
      </c>
      <c r="U39" s="311">
        <f t="shared" ca="1" si="2"/>
        <v>0</v>
      </c>
      <c r="V39" s="306">
        <f t="shared" ca="1" si="3"/>
        <v>1.1587779839244421</v>
      </c>
      <c r="W39" s="304">
        <f t="shared" ca="1" si="4"/>
        <v>96.650096992959362</v>
      </c>
      <c r="Y39" s="314" t="str">
        <f t="shared" ca="1" si="22"/>
        <v/>
      </c>
      <c r="Z39" s="315" t="str">
        <f t="shared" ca="1" si="23"/>
        <v/>
      </c>
      <c r="AA39" s="316" t="str">
        <f t="shared" ca="1" si="24"/>
        <v/>
      </c>
      <c r="AC39" s="310" t="e">
        <f t="shared" ca="1" si="25"/>
        <v>#N/A</v>
      </c>
      <c r="AD39" s="323" t="e">
        <f t="shared" ca="1" si="26"/>
        <v>#N/A</v>
      </c>
      <c r="AE39" s="324">
        <f t="shared" ca="1" si="5"/>
        <v>555.60556832172665</v>
      </c>
      <c r="AG39" s="306">
        <f t="shared" ca="1" si="27"/>
        <v>-31.078816292046469</v>
      </c>
      <c r="AH39" s="304">
        <f t="shared" ca="1" si="28"/>
        <v>-21.500011835527875</v>
      </c>
    </row>
    <row r="40" spans="1:34" x14ac:dyDescent="0.2">
      <c r="A40" s="347">
        <f t="shared" ca="1" si="6"/>
        <v>0.01</v>
      </c>
      <c r="B40" s="304">
        <f t="shared" ca="1" si="7"/>
        <v>0.36000000000000015</v>
      </c>
      <c r="D40" s="306">
        <f t="shared" ca="1" si="8"/>
        <v>-4.6247129784525276</v>
      </c>
      <c r="E40" s="307">
        <f t="shared" ca="1" si="9"/>
        <v>-30.720622519779496</v>
      </c>
      <c r="F40" s="304">
        <f t="shared" ca="1" si="10"/>
        <v>31.06677675807148</v>
      </c>
      <c r="G40" s="306">
        <f t="shared" ca="1" si="11"/>
        <v>35.650107316195275</v>
      </c>
      <c r="H40" s="307">
        <f t="shared" ca="1" si="12"/>
        <v>161.09372754732345</v>
      </c>
      <c r="I40" s="304">
        <f t="shared" ca="1" si="13"/>
        <v>164.99127009253405</v>
      </c>
      <c r="J40" s="306">
        <f t="shared" ca="1" si="14"/>
        <v>113.69762929409791</v>
      </c>
      <c r="K40" s="307">
        <f t="shared" ca="1" si="15"/>
        <v>557.21804162832586</v>
      </c>
      <c r="L40" s="304">
        <f t="shared" ca="1" si="0"/>
        <v>568.69947847980723</v>
      </c>
      <c r="M40" s="306">
        <f t="shared" ca="1" si="16"/>
        <v>1.3530059888066024</v>
      </c>
      <c r="N40" s="304">
        <f t="shared" ca="1" si="17"/>
        <v>77.521532814543022</v>
      </c>
      <c r="P40" s="310">
        <f t="shared" ca="1" si="18"/>
        <v>3</v>
      </c>
      <c r="Q40" s="304">
        <f t="shared" ca="1" si="19"/>
        <v>0</v>
      </c>
      <c r="R40" s="306">
        <f t="shared" ca="1" si="20"/>
        <v>0</v>
      </c>
      <c r="S40" s="307">
        <f t="shared" ca="1" si="21"/>
        <v>4.5130000000000017</v>
      </c>
      <c r="T40" s="304">
        <f t="shared" ca="1" si="1"/>
        <v>44.272530000000017</v>
      </c>
      <c r="U40" s="311">
        <f t="shared" ca="1" si="2"/>
        <v>0</v>
      </c>
      <c r="V40" s="306">
        <f t="shared" ca="1" si="3"/>
        <v>1.1585910044236092</v>
      </c>
      <c r="W40" s="304">
        <f t="shared" ca="1" si="4"/>
        <v>96.272457865657515</v>
      </c>
      <c r="Y40" s="314" t="str">
        <f t="shared" ca="1" si="22"/>
        <v/>
      </c>
      <c r="Z40" s="315" t="str">
        <f t="shared" ca="1" si="23"/>
        <v/>
      </c>
      <c r="AA40" s="316" t="str">
        <f t="shared" ca="1" si="24"/>
        <v/>
      </c>
      <c r="AC40" s="310" t="e">
        <f t="shared" ca="1" si="25"/>
        <v>#N/A</v>
      </c>
      <c r="AD40" s="323" t="e">
        <f t="shared" ca="1" si="26"/>
        <v>#N/A</v>
      </c>
      <c r="AE40" s="324">
        <f t="shared" ca="1" si="5"/>
        <v>557.21804162832586</v>
      </c>
      <c r="AG40" s="306">
        <f t="shared" ca="1" si="27"/>
        <v>-30.994464286359712</v>
      </c>
      <c r="AH40" s="304">
        <f t="shared" ca="1" si="28"/>
        <v>-21.415931086408005</v>
      </c>
    </row>
    <row r="41" spans="1:34" x14ac:dyDescent="0.2">
      <c r="A41" s="347">
        <f t="shared" ca="1" si="6"/>
        <v>0.01</v>
      </c>
      <c r="B41" s="304">
        <f t="shared" ca="1" si="7"/>
        <v>0.37000000000000016</v>
      </c>
      <c r="D41" s="306">
        <f t="shared" ca="1" si="8"/>
        <v>-4.6093172622118734</v>
      </c>
      <c r="E41" s="307">
        <f t="shared" ca="1" si="9"/>
        <v>-30.638327180956722</v>
      </c>
      <c r="F41" s="304">
        <f t="shared" ca="1" si="10"/>
        <v>30.983106656225999</v>
      </c>
      <c r="G41" s="306">
        <f t="shared" ca="1" si="11"/>
        <v>35.604014143573153</v>
      </c>
      <c r="H41" s="307">
        <f t="shared" ca="1" si="12"/>
        <v>160.78734427551387</v>
      </c>
      <c r="I41" s="304">
        <f t="shared" ca="1" si="13"/>
        <v>164.68216631532505</v>
      </c>
      <c r="J41" s="306">
        <f t="shared" ca="1" si="14"/>
        <v>114.05389990139675</v>
      </c>
      <c r="K41" s="307">
        <f t="shared" ca="1" si="15"/>
        <v>558.82744698744</v>
      </c>
      <c r="L41" s="304">
        <f t="shared" ca="1" si="0"/>
        <v>570.3476199557756</v>
      </c>
      <c r="M41" s="306">
        <f t="shared" ca="1" si="16"/>
        <v>1.3528772758361602</v>
      </c>
      <c r="N41" s="304">
        <f t="shared" ca="1" si="17"/>
        <v>77.514158104568097</v>
      </c>
      <c r="P41" s="310">
        <f t="shared" ca="1" si="18"/>
        <v>3</v>
      </c>
      <c r="Q41" s="304">
        <f t="shared" ca="1" si="19"/>
        <v>0</v>
      </c>
      <c r="R41" s="306">
        <f t="shared" ca="1" si="20"/>
        <v>0</v>
      </c>
      <c r="S41" s="307">
        <f t="shared" ca="1" si="21"/>
        <v>4.5130000000000017</v>
      </c>
      <c r="T41" s="304">
        <f t="shared" ca="1" si="1"/>
        <v>44.272530000000017</v>
      </c>
      <c r="U41" s="311">
        <f t="shared" ca="1" si="2"/>
        <v>0</v>
      </c>
      <c r="V41" s="306">
        <f t="shared" ca="1" si="3"/>
        <v>1.1584044099232005</v>
      </c>
      <c r="W41" s="304">
        <f t="shared" ca="1" si="4"/>
        <v>95.896624541967995</v>
      </c>
      <c r="Y41" s="314" t="str">
        <f t="shared" ca="1" si="22"/>
        <v/>
      </c>
      <c r="Z41" s="315" t="str">
        <f t="shared" ca="1" si="23"/>
        <v/>
      </c>
      <c r="AA41" s="316" t="str">
        <f t="shared" ca="1" si="24"/>
        <v/>
      </c>
      <c r="AC41" s="310" t="e">
        <f t="shared" ca="1" si="25"/>
        <v>#N/A</v>
      </c>
      <c r="AD41" s="323" t="e">
        <f t="shared" ca="1" si="26"/>
        <v>#N/A</v>
      </c>
      <c r="AE41" s="324">
        <f t="shared" ca="1" si="5"/>
        <v>558.82744698744</v>
      </c>
      <c r="AG41" s="306">
        <f t="shared" ca="1" si="27"/>
        <v>-30.910514135607094</v>
      </c>
      <c r="AH41" s="304">
        <f t="shared" ca="1" si="28"/>
        <v>-21.332253016985923</v>
      </c>
    </row>
    <row r="42" spans="1:34" x14ac:dyDescent="0.2">
      <c r="A42" s="347">
        <f t="shared" ca="1" si="6"/>
        <v>0.01</v>
      </c>
      <c r="B42" s="304">
        <f t="shared" ca="1" si="7"/>
        <v>0.38000000000000017</v>
      </c>
      <c r="D42" s="306">
        <f t="shared" ca="1" si="8"/>
        <v>-4.5939935468356614</v>
      </c>
      <c r="E42" s="307">
        <f t="shared" ca="1" si="9"/>
        <v>-30.556425361924774</v>
      </c>
      <c r="F42" s="304">
        <f t="shared" ca="1" si="10"/>
        <v>30.89983669224236</v>
      </c>
      <c r="G42" s="306">
        <f t="shared" ca="1" si="11"/>
        <v>35.558074208104799</v>
      </c>
      <c r="H42" s="307">
        <f t="shared" ca="1" si="12"/>
        <v>160.48178002189462</v>
      </c>
      <c r="I42" s="304">
        <f t="shared" ca="1" si="13"/>
        <v>164.37389805070896</v>
      </c>
      <c r="J42" s="306">
        <f t="shared" ca="1" si="14"/>
        <v>114.40971034315514</v>
      </c>
      <c r="K42" s="307">
        <f t="shared" ca="1" si="15"/>
        <v>560.43379260892709</v>
      </c>
      <c r="L42" s="304">
        <f t="shared" ca="1" si="0"/>
        <v>571.99267278421542</v>
      </c>
      <c r="M42" s="306">
        <f t="shared" ca="1" si="16"/>
        <v>1.3527482464747718</v>
      </c>
      <c r="N42" s="304">
        <f t="shared" ca="1" si="17"/>
        <v>77.506765266727271</v>
      </c>
      <c r="P42" s="310">
        <f t="shared" ca="1" si="18"/>
        <v>3</v>
      </c>
      <c r="Q42" s="304">
        <f t="shared" ca="1" si="19"/>
        <v>0</v>
      </c>
      <c r="R42" s="306">
        <f t="shared" ca="1" si="20"/>
        <v>0</v>
      </c>
      <c r="S42" s="307">
        <f t="shared" ca="1" si="21"/>
        <v>4.5130000000000017</v>
      </c>
      <c r="T42" s="304">
        <f t="shared" ca="1" si="1"/>
        <v>44.272530000000017</v>
      </c>
      <c r="U42" s="311">
        <f t="shared" ca="1" si="2"/>
        <v>0</v>
      </c>
      <c r="V42" s="306">
        <f t="shared" ca="1" si="3"/>
        <v>1.1582181992976499</v>
      </c>
      <c r="W42" s="304">
        <f t="shared" ca="1" si="4"/>
        <v>95.52258562354929</v>
      </c>
      <c r="Y42" s="314" t="str">
        <f t="shared" ca="1" si="22"/>
        <v/>
      </c>
      <c r="Z42" s="315" t="str">
        <f t="shared" ca="1" si="23"/>
        <v/>
      </c>
      <c r="AA42" s="316" t="str">
        <f t="shared" ca="1" si="24"/>
        <v/>
      </c>
      <c r="AC42" s="310" t="e">
        <f t="shared" ca="1" si="25"/>
        <v>#N/A</v>
      </c>
      <c r="AD42" s="323" t="e">
        <f t="shared" ca="1" si="26"/>
        <v>#N/A</v>
      </c>
      <c r="AE42" s="324">
        <f t="shared" ca="1" si="5"/>
        <v>560.43379260892709</v>
      </c>
      <c r="AG42" s="306">
        <f t="shared" ca="1" si="27"/>
        <v>-30.826963291175982</v>
      </c>
      <c r="AH42" s="304">
        <f t="shared" ca="1" si="28"/>
        <v>-21.248975081313528</v>
      </c>
    </row>
    <row r="43" spans="1:34" x14ac:dyDescent="0.2">
      <c r="A43" s="347">
        <f t="shared" ca="1" si="6"/>
        <v>0.01</v>
      </c>
      <c r="B43" s="304">
        <f t="shared" ca="1" si="7"/>
        <v>0.39000000000000018</v>
      </c>
      <c r="D43" s="306">
        <f t="shared" ca="1" si="8"/>
        <v>-4.578741374840769</v>
      </c>
      <c r="E43" s="307">
        <f t="shared" ca="1" si="9"/>
        <v>-30.474914578721993</v>
      </c>
      <c r="F43" s="304">
        <f t="shared" ca="1" si="10"/>
        <v>30.816964340409665</v>
      </c>
      <c r="G43" s="306">
        <f t="shared" ca="1" si="11"/>
        <v>35.512286794356392</v>
      </c>
      <c r="H43" s="307">
        <f t="shared" ca="1" si="12"/>
        <v>160.17703087610741</v>
      </c>
      <c r="I43" s="304">
        <f t="shared" ca="1" si="13"/>
        <v>164.06646133091945</v>
      </c>
      <c r="J43" s="306">
        <f t="shared" ca="1" si="14"/>
        <v>114.76506214816744</v>
      </c>
      <c r="K43" s="307">
        <f t="shared" ca="1" si="15"/>
        <v>562.03708666341709</v>
      </c>
      <c r="L43" s="304">
        <f t="shared" ca="1" si="0"/>
        <v>573.63464528824807</v>
      </c>
      <c r="M43" s="306">
        <f t="shared" ca="1" si="16"/>
        <v>1.3526189000064992</v>
      </c>
      <c r="N43" s="304">
        <f t="shared" ca="1" si="17"/>
        <v>77.499354260000331</v>
      </c>
      <c r="P43" s="310">
        <f t="shared" ca="1" si="18"/>
        <v>3</v>
      </c>
      <c r="Q43" s="304">
        <f t="shared" ca="1" si="19"/>
        <v>0</v>
      </c>
      <c r="R43" s="306">
        <f t="shared" ca="1" si="20"/>
        <v>0</v>
      </c>
      <c r="S43" s="307">
        <f t="shared" ca="1" si="21"/>
        <v>4.5130000000000017</v>
      </c>
      <c r="T43" s="304">
        <f t="shared" ca="1" si="1"/>
        <v>44.272530000000017</v>
      </c>
      <c r="U43" s="311">
        <f t="shared" ca="1" si="2"/>
        <v>0</v>
      </c>
      <c r="V43" s="306">
        <f t="shared" ca="1" si="3"/>
        <v>1.1580323714269296</v>
      </c>
      <c r="W43" s="304">
        <f t="shared" ca="1" si="4"/>
        <v>95.150329802706494</v>
      </c>
      <c r="Y43" s="314" t="str">
        <f t="shared" ca="1" si="22"/>
        <v/>
      </c>
      <c r="Z43" s="315" t="str">
        <f t="shared" ca="1" si="23"/>
        <v/>
      </c>
      <c r="AA43" s="316" t="str">
        <f t="shared" ca="1" si="24"/>
        <v/>
      </c>
      <c r="AC43" s="310" t="e">
        <f t="shared" ca="1" si="25"/>
        <v>#N/A</v>
      </c>
      <c r="AD43" s="323" t="e">
        <f t="shared" ca="1" si="26"/>
        <v>#N/A</v>
      </c>
      <c r="AE43" s="324">
        <f t="shared" ca="1" si="5"/>
        <v>562.03708666341709</v>
      </c>
      <c r="AG43" s="306">
        <f t="shared" ca="1" si="27"/>
        <v>-30.743809224721396</v>
      </c>
      <c r="AH43" s="304">
        <f t="shared" ca="1" si="28"/>
        <v>-21.166094753722415</v>
      </c>
    </row>
    <row r="44" spans="1:34" x14ac:dyDescent="0.2">
      <c r="A44" s="347">
        <f t="shared" ca="1" si="6"/>
        <v>0.01</v>
      </c>
      <c r="B44" s="304">
        <f t="shared" ca="1" si="7"/>
        <v>0.40000000000000019</v>
      </c>
      <c r="D44" s="306">
        <f t="shared" ca="1" si="8"/>
        <v>-4.563560292379055</v>
      </c>
      <c r="E44" s="307">
        <f t="shared" ca="1" si="9"/>
        <v>-30.393792367140513</v>
      </c>
      <c r="F44" s="304">
        <f t="shared" ca="1" si="10"/>
        <v>30.73448709510259</v>
      </c>
      <c r="G44" s="306">
        <f t="shared" ca="1" si="11"/>
        <v>35.466651191432604</v>
      </c>
      <c r="H44" s="307">
        <f t="shared" ca="1" si="12"/>
        <v>159.873092952436</v>
      </c>
      <c r="I44" s="304">
        <f t="shared" ca="1" si="13"/>
        <v>163.75985221327292</v>
      </c>
      <c r="J44" s="306">
        <f t="shared" ca="1" si="14"/>
        <v>115.11995683809639</v>
      </c>
      <c r="K44" s="307">
        <f t="shared" ca="1" si="15"/>
        <v>563.63733728255977</v>
      </c>
      <c r="L44" s="304">
        <f t="shared" ca="1" si="0"/>
        <v>575.27354575139236</v>
      </c>
      <c r="M44" s="306">
        <f t="shared" ca="1" si="16"/>
        <v>1.3524892357126788</v>
      </c>
      <c r="N44" s="304">
        <f t="shared" ca="1" si="17"/>
        <v>77.49192504321087</v>
      </c>
      <c r="P44" s="310">
        <f t="shared" ca="1" si="18"/>
        <v>3</v>
      </c>
      <c r="Q44" s="304">
        <f t="shared" ca="1" si="19"/>
        <v>0</v>
      </c>
      <c r="R44" s="306">
        <f t="shared" ca="1" si="20"/>
        <v>0</v>
      </c>
      <c r="S44" s="307">
        <f t="shared" ca="1" si="21"/>
        <v>4.5130000000000017</v>
      </c>
      <c r="T44" s="304">
        <f t="shared" ca="1" si="1"/>
        <v>44.272530000000017</v>
      </c>
      <c r="U44" s="311">
        <f t="shared" ca="1" si="2"/>
        <v>0</v>
      </c>
      <c r="V44" s="306">
        <f t="shared" ca="1" si="3"/>
        <v>1.1578469251965153</v>
      </c>
      <c r="W44" s="304">
        <f t="shared" ca="1" si="4"/>
        <v>94.779845861525587</v>
      </c>
      <c r="Y44" s="314" t="str">
        <f t="shared" ca="1" si="22"/>
        <v/>
      </c>
      <c r="Z44" s="315" t="str">
        <f t="shared" ca="1" si="23"/>
        <v/>
      </c>
      <c r="AA44" s="316" t="str">
        <f t="shared" ca="1" si="24"/>
        <v/>
      </c>
      <c r="AC44" s="310" t="e">
        <f t="shared" ca="1" si="25"/>
        <v>#N/A</v>
      </c>
      <c r="AD44" s="323" t="e">
        <f t="shared" ca="1" si="26"/>
        <v>#N/A</v>
      </c>
      <c r="AE44" s="324">
        <f t="shared" ca="1" si="5"/>
        <v>563.63733728255977</v>
      </c>
      <c r="AG44" s="306">
        <f t="shared" ca="1" si="27"/>
        <v>-30.661049427971928</v>
      </c>
      <c r="AH44" s="304">
        <f t="shared" ca="1" si="28"/>
        <v>-21.08360952862984</v>
      </c>
    </row>
    <row r="45" spans="1:34" x14ac:dyDescent="0.2">
      <c r="A45" s="347">
        <f t="shared" ca="1" si="6"/>
        <v>0.01</v>
      </c>
      <c r="B45" s="304">
        <f t="shared" ca="1" si="7"/>
        <v>0.4100000000000002</v>
      </c>
      <c r="D45" s="306">
        <f t="shared" ca="1" si="8"/>
        <v>-4.548449849202675</v>
      </c>
      <c r="E45" s="307">
        <f t="shared" ca="1" si="9"/>
        <v>-30.313056282537616</v>
      </c>
      <c r="F45" s="304">
        <f t="shared" ca="1" si="10"/>
        <v>30.652402470589561</v>
      </c>
      <c r="G45" s="306">
        <f t="shared" ca="1" si="11"/>
        <v>35.421166692940574</v>
      </c>
      <c r="H45" s="307">
        <f t="shared" ca="1" si="12"/>
        <v>159.56996238961062</v>
      </c>
      <c r="I45" s="304">
        <f t="shared" ca="1" si="13"/>
        <v>163.45406677996982</v>
      </c>
      <c r="J45" s="306">
        <f t="shared" ca="1" si="14"/>
        <v>115.47439592751824</v>
      </c>
      <c r="K45" s="307">
        <f t="shared" ca="1" si="15"/>
        <v>565.23455255927001</v>
      </c>
      <c r="L45" s="304">
        <f t="shared" ca="1" si="0"/>
        <v>576.90938241781384</v>
      </c>
      <c r="M45" s="306">
        <f t="shared" ca="1" si="16"/>
        <v>1.3523592528719122</v>
      </c>
      <c r="N45" s="304">
        <f t="shared" ca="1" si="17"/>
        <v>77.484477575025821</v>
      </c>
      <c r="P45" s="310">
        <f t="shared" ca="1" si="18"/>
        <v>3</v>
      </c>
      <c r="Q45" s="304">
        <f t="shared" ca="1" si="19"/>
        <v>0</v>
      </c>
      <c r="R45" s="306">
        <f t="shared" ca="1" si="20"/>
        <v>0</v>
      </c>
      <c r="S45" s="307">
        <f t="shared" ca="1" si="21"/>
        <v>4.5130000000000017</v>
      </c>
      <c r="T45" s="304">
        <f t="shared" ca="1" si="1"/>
        <v>44.272530000000017</v>
      </c>
      <c r="U45" s="311">
        <f t="shared" ca="1" si="2"/>
        <v>0</v>
      </c>
      <c r="V45" s="306">
        <f t="shared" ca="1" si="3"/>
        <v>1.1576618594973491</v>
      </c>
      <c r="W45" s="304">
        <f t="shared" ca="1" si="4"/>
        <v>94.41112267101721</v>
      </c>
      <c r="Y45" s="314" t="str">
        <f t="shared" ca="1" si="22"/>
        <v/>
      </c>
      <c r="Z45" s="315" t="str">
        <f t="shared" ca="1" si="23"/>
        <v/>
      </c>
      <c r="AA45" s="316" t="str">
        <f t="shared" ca="1" si="24"/>
        <v/>
      </c>
      <c r="AC45" s="310" t="e">
        <f t="shared" ca="1" si="25"/>
        <v>#N/A</v>
      </c>
      <c r="AD45" s="323" t="e">
        <f t="shared" ca="1" si="26"/>
        <v>#N/A</v>
      </c>
      <c r="AE45" s="324">
        <f t="shared" ca="1" si="5"/>
        <v>565.23455255927001</v>
      </c>
      <c r="AG45" s="306">
        <f t="shared" ca="1" si="27"/>
        <v>-30.578681412537861</v>
      </c>
      <c r="AH45" s="304">
        <f t="shared" ca="1" si="28"/>
        <v>-21.001516920346898</v>
      </c>
    </row>
    <row r="46" spans="1:34" x14ac:dyDescent="0.2">
      <c r="A46" s="347">
        <f t="shared" ca="1" si="6"/>
        <v>0.01</v>
      </c>
      <c r="B46" s="304">
        <f t="shared" ca="1" si="7"/>
        <v>0.42000000000000021</v>
      </c>
      <c r="D46" s="306">
        <f t="shared" ca="1" si="8"/>
        <v>-4.5334095986296878</v>
      </c>
      <c r="E46" s="307">
        <f t="shared" ca="1" si="9"/>
        <v>-30.232703899649131</v>
      </c>
      <c r="F46" s="304">
        <f t="shared" ca="1" si="10"/>
        <v>30.570708000843023</v>
      </c>
      <c r="G46" s="306">
        <f t="shared" ca="1" si="11"/>
        <v>35.375832596954275</v>
      </c>
      <c r="H46" s="307">
        <f t="shared" ca="1" si="12"/>
        <v>159.26763535061414</v>
      </c>
      <c r="I46" s="304">
        <f t="shared" ca="1" si="13"/>
        <v>163.14910113789756</v>
      </c>
      <c r="J46" s="306">
        <f t="shared" ca="1" si="14"/>
        <v>115.82838092396771</v>
      </c>
      <c r="K46" s="307">
        <f t="shared" ca="1" si="15"/>
        <v>566.82874054797117</v>
      </c>
      <c r="L46" s="304">
        <f t="shared" ca="1" si="0"/>
        <v>578.54216349257297</v>
      </c>
      <c r="M46" s="306">
        <f t="shared" ca="1" si="16"/>
        <v>1.3522289507600527</v>
      </c>
      <c r="N46" s="304">
        <f t="shared" ca="1" si="17"/>
        <v>77.477011813954633</v>
      </c>
      <c r="P46" s="310">
        <f t="shared" ca="1" si="18"/>
        <v>3</v>
      </c>
      <c r="Q46" s="304">
        <f t="shared" ca="1" si="19"/>
        <v>0</v>
      </c>
      <c r="R46" s="306">
        <f t="shared" ca="1" si="20"/>
        <v>0</v>
      </c>
      <c r="S46" s="307">
        <f t="shared" ca="1" si="21"/>
        <v>4.5130000000000017</v>
      </c>
      <c r="T46" s="304">
        <f t="shared" ca="1" si="1"/>
        <v>44.272530000000017</v>
      </c>
      <c r="U46" s="311">
        <f t="shared" ca="1" si="2"/>
        <v>0</v>
      </c>
      <c r="V46" s="306">
        <f t="shared" ca="1" si="3"/>
        <v>1.1574771732258062</v>
      </c>
      <c r="W46" s="304">
        <f t="shared" ca="1" si="4"/>
        <v>94.044149190270161</v>
      </c>
      <c r="Y46" s="314" t="str">
        <f t="shared" ca="1" si="22"/>
        <v/>
      </c>
      <c r="Z46" s="315" t="str">
        <f t="shared" ca="1" si="23"/>
        <v/>
      </c>
      <c r="AA46" s="316" t="str">
        <f t="shared" ca="1" si="24"/>
        <v/>
      </c>
      <c r="AC46" s="310" t="e">
        <f t="shared" ca="1" si="25"/>
        <v>#N/A</v>
      </c>
      <c r="AD46" s="323" t="e">
        <f t="shared" ca="1" si="26"/>
        <v>#N/A</v>
      </c>
      <c r="AE46" s="324">
        <f t="shared" ca="1" si="5"/>
        <v>566.82874054797117</v>
      </c>
      <c r="AG46" s="306">
        <f t="shared" ca="1" si="27"/>
        <v>-30.496702709721383</v>
      </c>
      <c r="AH46" s="304">
        <f t="shared" ca="1" si="28"/>
        <v>-20.919814462888805</v>
      </c>
    </row>
    <row r="47" spans="1:34" x14ac:dyDescent="0.2">
      <c r="A47" s="347">
        <f t="shared" ca="1" si="6"/>
        <v>0.01</v>
      </c>
      <c r="B47" s="304">
        <f t="shared" ca="1" si="7"/>
        <v>0.43000000000000022</v>
      </c>
      <c r="D47" s="306">
        <f t="shared" ca="1" si="8"/>
        <v>-4.5184390975101634</v>
      </c>
      <c r="E47" s="307">
        <f t="shared" ca="1" si="9"/>
        <v>-30.152732812404956</v>
      </c>
      <c r="F47" s="304">
        <f t="shared" ca="1" si="10"/>
        <v>30.48940123935186</v>
      </c>
      <c r="G47" s="306">
        <f t="shared" ca="1" si="11"/>
        <v>35.330648205979173</v>
      </c>
      <c r="H47" s="307">
        <f t="shared" ca="1" si="12"/>
        <v>158.96610802249009</v>
      </c>
      <c r="I47" s="304">
        <f t="shared" ca="1" si="13"/>
        <v>162.84495141843558</v>
      </c>
      <c r="J47" s="306">
        <f t="shared" ca="1" si="14"/>
        <v>116.18191332798239</v>
      </c>
      <c r="K47" s="307">
        <f t="shared" ca="1" si="15"/>
        <v>568.41990926483663</v>
      </c>
      <c r="L47" s="304">
        <f t="shared" ca="1" si="0"/>
        <v>580.17189714186941</v>
      </c>
      <c r="M47" s="306">
        <f t="shared" ca="1" si="16"/>
        <v>1.3520983286501966</v>
      </c>
      <c r="N47" s="304">
        <f t="shared" ca="1" si="17"/>
        <v>77.469527718348786</v>
      </c>
      <c r="P47" s="310">
        <f t="shared" ca="1" si="18"/>
        <v>3</v>
      </c>
      <c r="Q47" s="304">
        <f t="shared" ca="1" si="19"/>
        <v>0</v>
      </c>
      <c r="R47" s="306">
        <f t="shared" ca="1" si="20"/>
        <v>0</v>
      </c>
      <c r="S47" s="307">
        <f t="shared" ca="1" si="21"/>
        <v>4.5130000000000017</v>
      </c>
      <c r="T47" s="304">
        <f t="shared" ca="1" si="1"/>
        <v>44.272530000000017</v>
      </c>
      <c r="U47" s="311">
        <f t="shared" ca="1" si="2"/>
        <v>0</v>
      </c>
      <c r="V47" s="306">
        <f t="shared" ca="1" si="3"/>
        <v>1.1572928652836598</v>
      </c>
      <c r="W47" s="304">
        <f t="shared" ca="1" si="4"/>
        <v>93.67891446561417</v>
      </c>
      <c r="Y47" s="314" t="str">
        <f t="shared" ca="1" si="22"/>
        <v/>
      </c>
      <c r="Z47" s="315" t="str">
        <f t="shared" ca="1" si="23"/>
        <v/>
      </c>
      <c r="AA47" s="316" t="str">
        <f t="shared" ca="1" si="24"/>
        <v/>
      </c>
      <c r="AC47" s="310" t="e">
        <f t="shared" ca="1" si="25"/>
        <v>#N/A</v>
      </c>
      <c r="AD47" s="323" t="e">
        <f t="shared" ca="1" si="26"/>
        <v>#N/A</v>
      </c>
      <c r="AE47" s="324">
        <f t="shared" ca="1" si="5"/>
        <v>568.41990926483663</v>
      </c>
      <c r="AG47" s="306">
        <f t="shared" ca="1" si="27"/>
        <v>-30.415110870328938</v>
      </c>
      <c r="AH47" s="304">
        <f t="shared" ca="1" si="28"/>
        <v>-20.83849970978731</v>
      </c>
    </row>
    <row r="48" spans="1:34" x14ac:dyDescent="0.2">
      <c r="A48" s="347">
        <f t="shared" ca="1" si="6"/>
        <v>0.01</v>
      </c>
      <c r="B48" s="304">
        <f t="shared" ca="1" si="7"/>
        <v>0.44000000000000022</v>
      </c>
      <c r="D48" s="306">
        <f t="shared" ca="1" si="8"/>
        <v>-4.50353790619255</v>
      </c>
      <c r="E48" s="307">
        <f t="shared" ca="1" si="9"/>
        <v>-30.073140633746625</v>
      </c>
      <c r="F48" s="304">
        <f t="shared" ca="1" si="10"/>
        <v>30.408479758935918</v>
      </c>
      <c r="G48" s="306">
        <f t="shared" ca="1" si="11"/>
        <v>35.285612826917244</v>
      </c>
      <c r="H48" s="307">
        <f t="shared" ca="1" si="12"/>
        <v>158.66537661615263</v>
      </c>
      <c r="I48" s="304">
        <f t="shared" ca="1" si="13"/>
        <v>162.54161377726217</v>
      </c>
      <c r="J48" s="306">
        <f t="shared" ca="1" si="14"/>
        <v>116.53499463314687</v>
      </c>
      <c r="K48" s="307">
        <f t="shared" ca="1" si="15"/>
        <v>570.00806668802988</v>
      </c>
      <c r="L48" s="304">
        <f t="shared" ca="1" si="0"/>
        <v>581.7985914932874</v>
      </c>
      <c r="M48" s="306">
        <f t="shared" ca="1" si="16"/>
        <v>1.3519673858126704</v>
      </c>
      <c r="N48" s="304">
        <f t="shared" ca="1" si="17"/>
        <v>77.462025246401069</v>
      </c>
      <c r="P48" s="310">
        <f t="shared" ca="1" si="18"/>
        <v>3</v>
      </c>
      <c r="Q48" s="304">
        <f t="shared" ca="1" si="19"/>
        <v>0</v>
      </c>
      <c r="R48" s="306">
        <f t="shared" ca="1" si="20"/>
        <v>0</v>
      </c>
      <c r="S48" s="307">
        <f t="shared" ca="1" si="21"/>
        <v>4.5130000000000017</v>
      </c>
      <c r="T48" s="304">
        <f t="shared" ca="1" si="1"/>
        <v>44.272530000000017</v>
      </c>
      <c r="U48" s="311">
        <f t="shared" ca="1" si="2"/>
        <v>0</v>
      </c>
      <c r="V48" s="306">
        <f t="shared" ca="1" si="3"/>
        <v>1.1571089345780443</v>
      </c>
      <c r="W48" s="304">
        <f t="shared" ca="1" si="4"/>
        <v>93.315407629791892</v>
      </c>
      <c r="Y48" s="314" t="str">
        <f t="shared" ca="1" si="22"/>
        <v/>
      </c>
      <c r="Z48" s="315" t="str">
        <f t="shared" ca="1" si="23"/>
        <v/>
      </c>
      <c r="AA48" s="316" t="str">
        <f t="shared" ca="1" si="24"/>
        <v/>
      </c>
      <c r="AC48" s="310" t="e">
        <f t="shared" ca="1" si="25"/>
        <v>#N/A</v>
      </c>
      <c r="AD48" s="323" t="e">
        <f t="shared" ca="1" si="26"/>
        <v>#N/A</v>
      </c>
      <c r="AE48" s="324">
        <f t="shared" ca="1" si="5"/>
        <v>570.00806668802988</v>
      </c>
      <c r="AG48" s="306">
        <f t="shared" ca="1" si="27"/>
        <v>-30.333903464485665</v>
      </c>
      <c r="AH48" s="304">
        <f t="shared" ca="1" si="28"/>
        <v>-20.757570233905192</v>
      </c>
    </row>
    <row r="49" spans="1:34" x14ac:dyDescent="0.2">
      <c r="A49" s="347">
        <f t="shared" ca="1" si="6"/>
        <v>0.01</v>
      </c>
      <c r="B49" s="304">
        <f t="shared" ca="1" si="7"/>
        <v>0.45000000000000023</v>
      </c>
      <c r="D49" s="306">
        <f t="shared" ca="1" si="8"/>
        <v>-4.4887055884905083</v>
      </c>
      <c r="E49" s="307">
        <f t="shared" ca="1" si="9"/>
        <v>-29.993924995446854</v>
      </c>
      <c r="F49" s="304">
        <f t="shared" ca="1" si="10"/>
        <v>30.327941151562488</v>
      </c>
      <c r="G49" s="306">
        <f t="shared" ca="1" si="11"/>
        <v>35.240725771032338</v>
      </c>
      <c r="H49" s="307">
        <f t="shared" ca="1" si="12"/>
        <v>158.36543736619817</v>
      </c>
      <c r="I49" s="304">
        <f t="shared" ca="1" si="13"/>
        <v>162.23908439416297</v>
      </c>
      <c r="J49" s="306">
        <f t="shared" ca="1" si="14"/>
        <v>116.88762632613661</v>
      </c>
      <c r="K49" s="307">
        <f t="shared" ca="1" si="15"/>
        <v>571.59322075794159</v>
      </c>
      <c r="L49" s="304">
        <f t="shared" ca="1" si="0"/>
        <v>583.42225463603586</v>
      </c>
      <c r="M49" s="306">
        <f t="shared" ca="1" si="16"/>
        <v>1.3518361215150205</v>
      </c>
      <c r="N49" s="304">
        <f t="shared" ca="1" si="17"/>
        <v>77.45450435614498</v>
      </c>
      <c r="P49" s="310">
        <f t="shared" ca="1" si="18"/>
        <v>3</v>
      </c>
      <c r="Q49" s="304">
        <f t="shared" ca="1" si="19"/>
        <v>0</v>
      </c>
      <c r="R49" s="306">
        <f t="shared" ca="1" si="20"/>
        <v>0</v>
      </c>
      <c r="S49" s="307">
        <f t="shared" ca="1" si="21"/>
        <v>4.5130000000000017</v>
      </c>
      <c r="T49" s="304">
        <f t="shared" ca="1" si="1"/>
        <v>44.272530000000017</v>
      </c>
      <c r="U49" s="311">
        <f t="shared" ca="1" si="2"/>
        <v>0</v>
      </c>
      <c r="V49" s="306">
        <f t="shared" ca="1" si="3"/>
        <v>1.1569253800214234</v>
      </c>
      <c r="W49" s="304">
        <f t="shared" ca="1" si="4"/>
        <v>92.953617901140191</v>
      </c>
      <c r="Y49" s="314" t="str">
        <f t="shared" ca="1" si="22"/>
        <v/>
      </c>
      <c r="Z49" s="315" t="str">
        <f t="shared" ca="1" si="23"/>
        <v/>
      </c>
      <c r="AA49" s="316" t="str">
        <f t="shared" ca="1" si="24"/>
        <v/>
      </c>
      <c r="AC49" s="310" t="e">
        <f t="shared" ca="1" si="25"/>
        <v>#N/A</v>
      </c>
      <c r="AD49" s="323" t="e">
        <f t="shared" ca="1" si="26"/>
        <v>#N/A</v>
      </c>
      <c r="AE49" s="324">
        <f t="shared" ca="1" si="5"/>
        <v>571.59322075794159</v>
      </c>
      <c r="AG49" s="306">
        <f t="shared" ca="1" si="27"/>
        <v>-30.253078081451868</v>
      </c>
      <c r="AH49" s="304">
        <f t="shared" ca="1" si="28"/>
        <v>-20.677023627252794</v>
      </c>
    </row>
    <row r="50" spans="1:34" x14ac:dyDescent="0.2">
      <c r="A50" s="347">
        <f t="shared" ca="1" si="6"/>
        <v>0.01</v>
      </c>
      <c r="B50" s="304">
        <f t="shared" ca="1" si="7"/>
        <v>0.46000000000000024</v>
      </c>
      <c r="D50" s="306">
        <f t="shared" ca="1" si="8"/>
        <v>-4.4739417116500331</v>
      </c>
      <c r="E50" s="307">
        <f t="shared" ca="1" si="9"/>
        <v>-29.915083547931125</v>
      </c>
      <c r="F50" s="304">
        <f t="shared" ca="1" si="10"/>
        <v>30.247783028164914</v>
      </c>
      <c r="G50" s="306">
        <f t="shared" ca="1" si="11"/>
        <v>35.195986353915835</v>
      </c>
      <c r="H50" s="307">
        <f t="shared" ca="1" si="12"/>
        <v>158.06628653071886</v>
      </c>
      <c r="I50" s="304">
        <f t="shared" ca="1" si="13"/>
        <v>161.93735947284168</v>
      </c>
      <c r="J50" s="306">
        <f t="shared" ca="1" si="14"/>
        <v>117.23980988676135</v>
      </c>
      <c r="K50" s="307">
        <f t="shared" ca="1" si="15"/>
        <v>573.17537937742622</v>
      </c>
      <c r="L50" s="304">
        <f t="shared" ca="1" si="0"/>
        <v>585.04289462118959</v>
      </c>
      <c r="M50" s="306">
        <f t="shared" ca="1" si="16"/>
        <v>1.3517045350220014</v>
      </c>
      <c r="N50" s="304">
        <f t="shared" ca="1" si="17"/>
        <v>77.446965005454061</v>
      </c>
      <c r="P50" s="310">
        <f t="shared" ca="1" si="18"/>
        <v>3</v>
      </c>
      <c r="Q50" s="304">
        <f t="shared" ca="1" si="19"/>
        <v>0</v>
      </c>
      <c r="R50" s="306">
        <f t="shared" ca="1" si="20"/>
        <v>0</v>
      </c>
      <c r="S50" s="307">
        <f t="shared" ca="1" si="21"/>
        <v>4.5130000000000017</v>
      </c>
      <c r="T50" s="304">
        <f t="shared" ca="1" si="1"/>
        <v>44.272530000000017</v>
      </c>
      <c r="U50" s="311">
        <f t="shared" ca="1" si="2"/>
        <v>0</v>
      </c>
      <c r="V50" s="306">
        <f t="shared" ca="1" si="3"/>
        <v>1.1567422005315551</v>
      </c>
      <c r="W50" s="304">
        <f t="shared" ca="1" si="4"/>
        <v>92.593534582780663</v>
      </c>
      <c r="Y50" s="314" t="str">
        <f t="shared" ca="1" si="22"/>
        <v/>
      </c>
      <c r="Z50" s="315" t="str">
        <f t="shared" ca="1" si="23"/>
        <v/>
      </c>
      <c r="AA50" s="316" t="str">
        <f t="shared" ca="1" si="24"/>
        <v/>
      </c>
      <c r="AC50" s="310" t="e">
        <f t="shared" ca="1" si="25"/>
        <v>#N/A</v>
      </c>
      <c r="AD50" s="323" t="e">
        <f t="shared" ca="1" si="26"/>
        <v>#N/A</v>
      </c>
      <c r="AE50" s="324">
        <f t="shared" ca="1" si="5"/>
        <v>573.17537937742622</v>
      </c>
      <c r="AG50" s="306">
        <f t="shared" ca="1" si="27"/>
        <v>-30.172632329441527</v>
      </c>
      <c r="AH50" s="304">
        <f t="shared" ca="1" si="28"/>
        <v>-20.596857500806593</v>
      </c>
    </row>
    <row r="51" spans="1:34" x14ac:dyDescent="0.2">
      <c r="A51" s="347">
        <f t="shared" ca="1" si="6"/>
        <v>0.01</v>
      </c>
      <c r="B51" s="304">
        <f t="shared" ca="1" si="7"/>
        <v>0.47000000000000025</v>
      </c>
      <c r="D51" s="306">
        <f t="shared" ca="1" si="8"/>
        <v>-4.4592458463170264</v>
      </c>
      <c r="E51" s="307">
        <f t="shared" ca="1" si="9"/>
        <v>-29.836613960101282</v>
      </c>
      <c r="F51" s="304">
        <f t="shared" ca="1" si="10"/>
        <v>30.168003018463228</v>
      </c>
      <c r="G51" s="306">
        <f t="shared" ca="1" si="11"/>
        <v>35.151393895452664</v>
      </c>
      <c r="H51" s="307">
        <f t="shared" ca="1" si="12"/>
        <v>157.76792039111785</v>
      </c>
      <c r="I51" s="304">
        <f t="shared" ca="1" si="13"/>
        <v>161.63643524073206</v>
      </c>
      <c r="J51" s="306">
        <f t="shared" ca="1" si="14"/>
        <v>117.59154678800819</v>
      </c>
      <c r="K51" s="307">
        <f t="shared" ca="1" si="15"/>
        <v>574.75455041203543</v>
      </c>
      <c r="L51" s="304">
        <f t="shared" ca="1" si="0"/>
        <v>586.66051946192636</v>
      </c>
      <c r="M51" s="306">
        <f t="shared" ca="1" si="16"/>
        <v>1.3515726255955645</v>
      </c>
      <c r="N51" s="304">
        <f t="shared" ca="1" si="17"/>
        <v>77.439407152041227</v>
      </c>
      <c r="P51" s="310">
        <f t="shared" ca="1" si="18"/>
        <v>3</v>
      </c>
      <c r="Q51" s="304">
        <f t="shared" ca="1" si="19"/>
        <v>0</v>
      </c>
      <c r="R51" s="306">
        <f t="shared" ca="1" si="20"/>
        <v>0</v>
      </c>
      <c r="S51" s="307">
        <f t="shared" ca="1" si="21"/>
        <v>4.5130000000000017</v>
      </c>
      <c r="T51" s="304">
        <f t="shared" ca="1" si="1"/>
        <v>44.272530000000017</v>
      </c>
      <c r="U51" s="311">
        <f t="shared" ca="1" si="2"/>
        <v>0</v>
      </c>
      <c r="V51" s="306">
        <f t="shared" ca="1" si="3"/>
        <v>1.1565593950314568</v>
      </c>
      <c r="W51" s="304">
        <f t="shared" ca="1" si="4"/>
        <v>92.235147061818537</v>
      </c>
      <c r="Y51" s="314" t="str">
        <f t="shared" ca="1" si="22"/>
        <v/>
      </c>
      <c r="Z51" s="315" t="str">
        <f t="shared" ca="1" si="23"/>
        <v/>
      </c>
      <c r="AA51" s="316" t="str">
        <f t="shared" ca="1" si="24"/>
        <v/>
      </c>
      <c r="AC51" s="310" t="e">
        <f t="shared" ca="1" si="25"/>
        <v>#N/A</v>
      </c>
      <c r="AD51" s="323" t="e">
        <f t="shared" ca="1" si="26"/>
        <v>#N/A</v>
      </c>
      <c r="AE51" s="324">
        <f t="shared" ca="1" si="5"/>
        <v>574.75455041203543</v>
      </c>
      <c r="AG51" s="306">
        <f t="shared" ca="1" si="27"/>
        <v>-30.09256383544286</v>
      </c>
      <c r="AH51" s="304">
        <f t="shared" ca="1" si="28"/>
        <v>-20.517069484329852</v>
      </c>
    </row>
    <row r="52" spans="1:34" x14ac:dyDescent="0.2">
      <c r="A52" s="347">
        <f t="shared" ca="1" si="6"/>
        <v>0.01</v>
      </c>
      <c r="B52" s="304">
        <f t="shared" ca="1" si="7"/>
        <v>0.48000000000000026</v>
      </c>
      <c r="D52" s="306">
        <f t="shared" ca="1" si="8"/>
        <v>-4.4446175665051415</v>
      </c>
      <c r="E52" s="307">
        <f t="shared" ca="1" si="9"/>
        <v>-29.758513919160968</v>
      </c>
      <c r="F52" s="304">
        <f t="shared" ca="1" si="10"/>
        <v>30.088598770786639</v>
      </c>
      <c r="G52" s="306">
        <f t="shared" ca="1" si="11"/>
        <v>35.106947719787613</v>
      </c>
      <c r="H52" s="307">
        <f t="shared" ca="1" si="12"/>
        <v>157.47033525192626</v>
      </c>
      <c r="I52" s="304">
        <f t="shared" ca="1" si="13"/>
        <v>161.33630794881216</v>
      </c>
      <c r="J52" s="306">
        <f t="shared" ca="1" si="14"/>
        <v>117.94283849608439</v>
      </c>
      <c r="K52" s="307">
        <f t="shared" ca="1" si="15"/>
        <v>576.33074169025065</v>
      </c>
      <c r="L52" s="304">
        <f t="shared" ca="1" si="0"/>
        <v>588.27513713376311</v>
      </c>
      <c r="M52" s="306">
        <f t="shared" ca="1" si="16"/>
        <v>1.3514403924948468</v>
      </c>
      <c r="N52" s="304">
        <f t="shared" ca="1" si="17"/>
        <v>77.431830753458172</v>
      </c>
      <c r="P52" s="310">
        <f t="shared" ca="1" si="18"/>
        <v>3</v>
      </c>
      <c r="Q52" s="304">
        <f t="shared" ca="1" si="19"/>
        <v>0</v>
      </c>
      <c r="R52" s="306">
        <f t="shared" ca="1" si="20"/>
        <v>0</v>
      </c>
      <c r="S52" s="307">
        <f t="shared" ca="1" si="21"/>
        <v>4.5130000000000017</v>
      </c>
      <c r="T52" s="304">
        <f t="shared" ca="1" si="1"/>
        <v>44.272530000000017</v>
      </c>
      <c r="U52" s="311">
        <f t="shared" ca="1" si="2"/>
        <v>0</v>
      </c>
      <c r="V52" s="306">
        <f t="shared" ca="1" si="3"/>
        <v>1.156376962449374</v>
      </c>
      <c r="W52" s="304">
        <f t="shared" ca="1" si="4"/>
        <v>91.878444808551194</v>
      </c>
      <c r="Y52" s="314" t="str">
        <f t="shared" ca="1" si="22"/>
        <v/>
      </c>
      <c r="Z52" s="315" t="str">
        <f t="shared" ca="1" si="23"/>
        <v/>
      </c>
      <c r="AA52" s="316" t="str">
        <f t="shared" ca="1" si="24"/>
        <v/>
      </c>
      <c r="AC52" s="310" t="e">
        <f t="shared" ca="1" si="25"/>
        <v>#N/A</v>
      </c>
      <c r="AD52" s="323" t="e">
        <f t="shared" ca="1" si="26"/>
        <v>#N/A</v>
      </c>
      <c r="AE52" s="324">
        <f t="shared" ca="1" si="5"/>
        <v>576.33074169025065</v>
      </c>
      <c r="AG52" s="306">
        <f t="shared" ca="1" si="27"/>
        <v>-30.012870245040794</v>
      </c>
      <c r="AH52" s="304">
        <f t="shared" ca="1" si="28"/>
        <v>-20.437657226195103</v>
      </c>
    </row>
    <row r="53" spans="1:34" x14ac:dyDescent="0.2">
      <c r="A53" s="347">
        <f t="shared" ca="1" si="6"/>
        <v>0.01</v>
      </c>
      <c r="B53" s="304">
        <f t="shared" ca="1" si="7"/>
        <v>0.49000000000000027</v>
      </c>
      <c r="D53" s="306">
        <f t="shared" ca="1" si="8"/>
        <v>-4.4300564495640478</v>
      </c>
      <c r="E53" s="307">
        <f t="shared" ca="1" si="9"/>
        <v>-29.680781130443116</v>
      </c>
      <c r="F53" s="304">
        <f t="shared" ca="1" si="10"/>
        <v>30.009567951898145</v>
      </c>
      <c r="G53" s="306">
        <f t="shared" ca="1" si="11"/>
        <v>35.06264715529197</v>
      </c>
      <c r="H53" s="307">
        <f t="shared" ca="1" si="12"/>
        <v>157.17352744062183</v>
      </c>
      <c r="I53" s="304">
        <f t="shared" ca="1" si="13"/>
        <v>161.03697387142</v>
      </c>
      <c r="J53" s="306">
        <f t="shared" ca="1" si="14"/>
        <v>118.29368647045979</v>
      </c>
      <c r="K53" s="307">
        <f t="shared" ca="1" si="15"/>
        <v>577.90396100371333</v>
      </c>
      <c r="L53" s="304">
        <f t="shared" ca="1" si="0"/>
        <v>589.88675557479064</v>
      </c>
      <c r="M53" s="306">
        <f t="shared" ca="1" si="16"/>
        <v>1.3513078349761598</v>
      </c>
      <c r="N53" s="304">
        <f t="shared" ca="1" si="17"/>
        <v>77.424235767094686</v>
      </c>
      <c r="P53" s="310">
        <f t="shared" ca="1" si="18"/>
        <v>3</v>
      </c>
      <c r="Q53" s="304">
        <f t="shared" ca="1" si="19"/>
        <v>0</v>
      </c>
      <c r="R53" s="306">
        <f t="shared" ca="1" si="20"/>
        <v>0</v>
      </c>
      <c r="S53" s="307">
        <f t="shared" ca="1" si="21"/>
        <v>4.5130000000000017</v>
      </c>
      <c r="T53" s="304">
        <f t="shared" ca="1" si="1"/>
        <v>44.272530000000017</v>
      </c>
      <c r="U53" s="311">
        <f t="shared" ca="1" si="2"/>
        <v>0</v>
      </c>
      <c r="V53" s="306">
        <f t="shared" ca="1" si="3"/>
        <v>1.1561949017187445</v>
      </c>
      <c r="W53" s="304">
        <f t="shared" ca="1" si="4"/>
        <v>91.523417375684573</v>
      </c>
      <c r="Y53" s="314" t="str">
        <f t="shared" ca="1" si="22"/>
        <v/>
      </c>
      <c r="Z53" s="315" t="str">
        <f t="shared" ca="1" si="23"/>
        <v/>
      </c>
      <c r="AA53" s="316" t="str">
        <f t="shared" ca="1" si="24"/>
        <v/>
      </c>
      <c r="AC53" s="310" t="e">
        <f t="shared" ca="1" si="25"/>
        <v>#N/A</v>
      </c>
      <c r="AD53" s="323" t="e">
        <f t="shared" ca="1" si="26"/>
        <v>#N/A</v>
      </c>
      <c r="AE53" s="324">
        <f t="shared" ca="1" si="5"/>
        <v>577.90396100371333</v>
      </c>
      <c r="AG53" s="306">
        <f t="shared" ca="1" si="27"/>
        <v>-29.933549222241474</v>
      </c>
      <c r="AH53" s="304">
        <f t="shared" ca="1" si="28"/>
        <v>-20.358618393208765</v>
      </c>
    </row>
    <row r="54" spans="1:34" x14ac:dyDescent="0.2">
      <c r="A54" s="347">
        <f t="shared" ca="1" si="6"/>
        <v>0.01</v>
      </c>
      <c r="B54" s="304">
        <f t="shared" ca="1" si="7"/>
        <v>0.50000000000000022</v>
      </c>
      <c r="D54" s="306">
        <f t="shared" ca="1" si="8"/>
        <v>-4.4155620761479941</v>
      </c>
      <c r="E54" s="307">
        <f t="shared" ca="1" si="9"/>
        <v>-29.603413317239223</v>
      </c>
      <c r="F54" s="304">
        <f t="shared" ca="1" si="10"/>
        <v>29.930908246820927</v>
      </c>
      <c r="G54" s="306">
        <f t="shared" ca="1" si="11"/>
        <v>35.01849153453049</v>
      </c>
      <c r="H54" s="307">
        <f t="shared" ca="1" si="12"/>
        <v>156.87749330744944</v>
      </c>
      <c r="I54" s="304">
        <f t="shared" ca="1" si="13"/>
        <v>160.73842930607114</v>
      </c>
      <c r="J54" s="306">
        <f t="shared" ca="1" si="14"/>
        <v>118.64409216390891</v>
      </c>
      <c r="K54" s="307">
        <f t="shared" ca="1" si="15"/>
        <v>579.47421610745369</v>
      </c>
      <c r="L54" s="304">
        <f t="shared" ca="1" si="0"/>
        <v>591.49538268590572</v>
      </c>
      <c r="M54" s="306">
        <f t="shared" ca="1" si="16"/>
        <v>1.3511749522929772</v>
      </c>
      <c r="N54" s="304">
        <f t="shared" ca="1" si="17"/>
        <v>77.416622150177943</v>
      </c>
      <c r="P54" s="310">
        <f t="shared" ca="1" si="18"/>
        <v>3</v>
      </c>
      <c r="Q54" s="304">
        <f t="shared" ca="1" si="19"/>
        <v>0</v>
      </c>
      <c r="R54" s="306">
        <f t="shared" ca="1" si="20"/>
        <v>0</v>
      </c>
      <c r="S54" s="307">
        <f t="shared" ca="1" si="21"/>
        <v>4.5130000000000017</v>
      </c>
      <c r="T54" s="304">
        <f t="shared" ca="1" si="1"/>
        <v>44.272530000000017</v>
      </c>
      <c r="U54" s="311">
        <f t="shared" ca="1" si="2"/>
        <v>0</v>
      </c>
      <c r="V54" s="306">
        <f t="shared" ca="1" si="3"/>
        <v>1.1560132117781678</v>
      </c>
      <c r="W54" s="304">
        <f t="shared" ca="1" si="4"/>
        <v>91.170054397558957</v>
      </c>
      <c r="Y54" s="314" t="str">
        <f t="shared" ca="1" si="22"/>
        <v/>
      </c>
      <c r="Z54" s="315" t="str">
        <f t="shared" ca="1" si="23"/>
        <v/>
      </c>
      <c r="AA54" s="316" t="str">
        <f t="shared" ca="1" si="24"/>
        <v/>
      </c>
      <c r="AC54" s="310" t="e">
        <f t="shared" ca="1" si="25"/>
        <v>#N/A</v>
      </c>
      <c r="AD54" s="323" t="e">
        <f t="shared" ca="1" si="26"/>
        <v>#N/A</v>
      </c>
      <c r="AE54" s="324">
        <f t="shared" ca="1" si="5"/>
        <v>579.47421610745369</v>
      </c>
      <c r="AG54" s="306">
        <f t="shared" ca="1" si="27"/>
        <v>-29.854598449298596</v>
      </c>
      <c r="AH54" s="304">
        <f t="shared" ca="1" si="28"/>
        <v>-20.279950670437522</v>
      </c>
    </row>
    <row r="55" spans="1:34" x14ac:dyDescent="0.2">
      <c r="A55" s="347">
        <f t="shared" ca="1" si="6"/>
        <v>0.01</v>
      </c>
      <c r="B55" s="304">
        <f t="shared" ca="1" si="7"/>
        <v>0.51000000000000023</v>
      </c>
      <c r="D55" s="306">
        <f t="shared" ca="1" si="8"/>
        <v>-4.401134030184771</v>
      </c>
      <c r="E55" s="307">
        <f t="shared" ca="1" si="9"/>
        <v>-29.526408220630586</v>
      </c>
      <c r="F55" s="304">
        <f t="shared" ca="1" si="10"/>
        <v>29.852617358666759</v>
      </c>
      <c r="G55" s="306">
        <f t="shared" ca="1" si="11"/>
        <v>34.97448019422864</v>
      </c>
      <c r="H55" s="307">
        <f t="shared" ca="1" si="12"/>
        <v>156.58222922524314</v>
      </c>
      <c r="I55" s="304">
        <f t="shared" ca="1" si="13"/>
        <v>160.44067057327788</v>
      </c>
      <c r="J55" s="306">
        <f t="shared" ca="1" si="14"/>
        <v>118.99405702255271</v>
      </c>
      <c r="K55" s="307">
        <f t="shared" ca="1" si="15"/>
        <v>581.04151472011711</v>
      </c>
      <c r="L55" s="304">
        <f t="shared" ca="1" si="0"/>
        <v>593.10102633104134</v>
      </c>
      <c r="M55" s="306">
        <f t="shared" ca="1" si="16"/>
        <v>1.3510417436959239</v>
      </c>
      <c r="N55" s="304">
        <f t="shared" ca="1" si="17"/>
        <v>77.408989859771935</v>
      </c>
      <c r="P55" s="310">
        <f t="shared" ca="1" si="18"/>
        <v>3</v>
      </c>
      <c r="Q55" s="304">
        <f t="shared" ca="1" si="19"/>
        <v>0</v>
      </c>
      <c r="R55" s="306">
        <f t="shared" ca="1" si="20"/>
        <v>0</v>
      </c>
      <c r="S55" s="307">
        <f t="shared" ca="1" si="21"/>
        <v>4.5130000000000017</v>
      </c>
      <c r="T55" s="304">
        <f t="shared" ca="1" si="1"/>
        <v>44.272530000000017</v>
      </c>
      <c r="U55" s="311">
        <f t="shared" ca="1" si="2"/>
        <v>0</v>
      </c>
      <c r="V55" s="306">
        <f t="shared" ca="1" si="3"/>
        <v>1.1558318915713706</v>
      </c>
      <c r="W55" s="304">
        <f t="shared" ca="1" si="4"/>
        <v>90.818345589382687</v>
      </c>
      <c r="Y55" s="314" t="str">
        <f t="shared" ca="1" si="22"/>
        <v/>
      </c>
      <c r="Z55" s="315" t="str">
        <f t="shared" ca="1" si="23"/>
        <v/>
      </c>
      <c r="AA55" s="316" t="str">
        <f t="shared" ca="1" si="24"/>
        <v/>
      </c>
      <c r="AC55" s="310" t="e">
        <f t="shared" ca="1" si="25"/>
        <v>#N/A</v>
      </c>
      <c r="AD55" s="323" t="e">
        <f t="shared" ca="1" si="26"/>
        <v>#N/A</v>
      </c>
      <c r="AE55" s="324">
        <f t="shared" ca="1" si="5"/>
        <v>581.04151472011711</v>
      </c>
      <c r="AG55" s="306">
        <f t="shared" ca="1" si="27"/>
        <v>-29.776015626541774</v>
      </c>
      <c r="AH55" s="304">
        <f t="shared" ca="1" si="28"/>
        <v>-20.201651761036764</v>
      </c>
    </row>
    <row r="56" spans="1:34" x14ac:dyDescent="0.2">
      <c r="A56" s="347">
        <f t="shared" ca="1" si="6"/>
        <v>0.01</v>
      </c>
      <c r="B56" s="304">
        <f t="shared" ca="1" si="7"/>
        <v>0.52000000000000024</v>
      </c>
      <c r="D56" s="306">
        <f t="shared" ca="1" si="8"/>
        <v>-4.386771898844966</v>
      </c>
      <c r="E56" s="307">
        <f t="shared" ca="1" si="9"/>
        <v>-29.449763599321358</v>
      </c>
      <c r="F56" s="304">
        <f t="shared" ca="1" si="10"/>
        <v>29.774693008466254</v>
      </c>
      <c r="G56" s="306">
        <f t="shared" ca="1" si="11"/>
        <v>34.930612475240189</v>
      </c>
      <c r="H56" s="307">
        <f t="shared" ca="1" si="12"/>
        <v>156.28773158924992</v>
      </c>
      <c r="I56" s="304">
        <f t="shared" ca="1" si="13"/>
        <v>160.14369401637029</v>
      </c>
      <c r="J56" s="306">
        <f t="shared" ca="1" si="14"/>
        <v>119.34358248590006</v>
      </c>
      <c r="K56" s="307">
        <f t="shared" ca="1" si="15"/>
        <v>582.60586452418954</v>
      </c>
      <c r="L56" s="304">
        <f t="shared" ca="1" si="0"/>
        <v>594.7036943373962</v>
      </c>
      <c r="M56" s="306">
        <f t="shared" ca="1" si="16"/>
        <v>1.3509082084327644</v>
      </c>
      <c r="N56" s="304">
        <f t="shared" ca="1" si="17"/>
        <v>77.401338852776732</v>
      </c>
      <c r="P56" s="310">
        <f t="shared" ca="1" si="18"/>
        <v>3</v>
      </c>
      <c r="Q56" s="304">
        <f t="shared" ca="1" si="19"/>
        <v>0</v>
      </c>
      <c r="R56" s="306">
        <f t="shared" ca="1" si="20"/>
        <v>0</v>
      </c>
      <c r="S56" s="307">
        <f t="shared" ca="1" si="21"/>
        <v>4.5130000000000017</v>
      </c>
      <c r="T56" s="304">
        <f t="shared" ca="1" si="1"/>
        <v>44.272530000000017</v>
      </c>
      <c r="U56" s="311">
        <f t="shared" ca="1" si="2"/>
        <v>0</v>
      </c>
      <c r="V56" s="306">
        <f t="shared" ca="1" si="3"/>
        <v>1.1556509400471746</v>
      </c>
      <c r="W56" s="304">
        <f t="shared" ca="1" si="4"/>
        <v>90.468280746474576</v>
      </c>
      <c r="Y56" s="314" t="str">
        <f t="shared" ca="1" si="22"/>
        <v/>
      </c>
      <c r="Z56" s="315" t="str">
        <f t="shared" ca="1" si="23"/>
        <v/>
      </c>
      <c r="AA56" s="316" t="str">
        <f t="shared" ca="1" si="24"/>
        <v/>
      </c>
      <c r="AC56" s="310" t="e">
        <f t="shared" ca="1" si="25"/>
        <v>#N/A</v>
      </c>
      <c r="AD56" s="323" t="e">
        <f t="shared" ca="1" si="26"/>
        <v>#N/A</v>
      </c>
      <c r="AE56" s="324">
        <f t="shared" ca="1" si="5"/>
        <v>582.60586452418954</v>
      </c>
      <c r="AG56" s="306">
        <f t="shared" ca="1" si="27"/>
        <v>-29.697798472206703</v>
      </c>
      <c r="AH56" s="304">
        <f t="shared" ca="1" si="28"/>
        <v>-20.123719386080801</v>
      </c>
    </row>
    <row r="57" spans="1:34" x14ac:dyDescent="0.2">
      <c r="A57" s="347">
        <f t="shared" ca="1" si="6"/>
        <v>0.01</v>
      </c>
      <c r="B57" s="304">
        <f t="shared" ca="1" si="7"/>
        <v>0.53000000000000025</v>
      </c>
      <c r="D57" s="306">
        <f t="shared" ca="1" si="8"/>
        <v>-4.3724752725115774</v>
      </c>
      <c r="E57" s="307">
        <f t="shared" ca="1" si="9"/>
        <v>-29.37347722947343</v>
      </c>
      <c r="F57" s="304">
        <f t="shared" ca="1" si="10"/>
        <v>29.697132935000969</v>
      </c>
      <c r="G57" s="306">
        <f t="shared" ca="1" si="11"/>
        <v>34.88688772251507</v>
      </c>
      <c r="H57" s="307">
        <f t="shared" ca="1" si="12"/>
        <v>155.99399681695519</v>
      </c>
      <c r="I57" s="304">
        <f t="shared" ca="1" si="13"/>
        <v>159.84749600131872</v>
      </c>
      <c r="J57" s="306">
        <f t="shared" ca="1" si="14"/>
        <v>119.69266998688883</v>
      </c>
      <c r="K57" s="307">
        <f t="shared" ca="1" si="15"/>
        <v>584.16727316622053</v>
      </c>
      <c r="L57" s="304">
        <f t="shared" ca="1" si="0"/>
        <v>596.30339449566111</v>
      </c>
      <c r="M57" s="306">
        <f t="shared" ca="1" si="16"/>
        <v>1.3507743457483905</v>
      </c>
      <c r="N57" s="304">
        <f t="shared" ca="1" si="17"/>
        <v>77.393669085927812</v>
      </c>
      <c r="P57" s="310">
        <f t="shared" ca="1" si="18"/>
        <v>3</v>
      </c>
      <c r="Q57" s="304">
        <f t="shared" ca="1" si="19"/>
        <v>0</v>
      </c>
      <c r="R57" s="306">
        <f t="shared" ca="1" si="20"/>
        <v>0</v>
      </c>
      <c r="S57" s="307">
        <f t="shared" ca="1" si="21"/>
        <v>4.5130000000000017</v>
      </c>
      <c r="T57" s="304">
        <f t="shared" ca="1" si="1"/>
        <v>44.272530000000017</v>
      </c>
      <c r="U57" s="311">
        <f t="shared" ca="1" si="2"/>
        <v>0</v>
      </c>
      <c r="V57" s="306">
        <f t="shared" ca="1" si="3"/>
        <v>1.1554703561594653</v>
      </c>
      <c r="W57" s="304">
        <f t="shared" ca="1" si="4"/>
        <v>90.119849743514521</v>
      </c>
      <c r="Y57" s="314" t="str">
        <f t="shared" ca="1" si="22"/>
        <v/>
      </c>
      <c r="Z57" s="315" t="str">
        <f t="shared" ca="1" si="23"/>
        <v/>
      </c>
      <c r="AA57" s="316" t="str">
        <f t="shared" ca="1" si="24"/>
        <v/>
      </c>
      <c r="AC57" s="310" t="e">
        <f t="shared" ca="1" si="25"/>
        <v>#N/A</v>
      </c>
      <c r="AD57" s="323" t="e">
        <f t="shared" ca="1" si="26"/>
        <v>#N/A</v>
      </c>
      <c r="AE57" s="324">
        <f t="shared" ca="1" si="5"/>
        <v>584.16727316622053</v>
      </c>
      <c r="AG57" s="306">
        <f t="shared" ca="1" si="27"/>
        <v>-29.619944722267192</v>
      </c>
      <c r="AH57" s="304">
        <f t="shared" ca="1" si="28"/>
        <v>-20.046151284394981</v>
      </c>
    </row>
    <row r="58" spans="1:34" x14ac:dyDescent="0.2">
      <c r="A58" s="347">
        <f t="shared" ca="1" si="6"/>
        <v>0.01</v>
      </c>
      <c r="B58" s="304">
        <f t="shared" ca="1" si="7"/>
        <v>0.54000000000000026</v>
      </c>
      <c r="D58" s="306">
        <f t="shared" ca="1" si="8"/>
        <v>-4.3582437447499656</v>
      </c>
      <c r="E58" s="307">
        <f t="shared" ca="1" si="9"/>
        <v>-29.297546904543097</v>
      </c>
      <c r="F58" s="304">
        <f t="shared" ca="1" si="10"/>
        <v>29.619934894637346</v>
      </c>
      <c r="G58" s="306">
        <f t="shared" ca="1" si="11"/>
        <v>34.843305285067572</v>
      </c>
      <c r="H58" s="307">
        <f t="shared" ca="1" si="12"/>
        <v>155.70102134790974</v>
      </c>
      <c r="I58" s="304">
        <f t="shared" ca="1" si="13"/>
        <v>159.55207291655807</v>
      </c>
      <c r="J58" s="306">
        <f t="shared" ca="1" si="14"/>
        <v>120.04132095192675</v>
      </c>
      <c r="K58" s="307">
        <f t="shared" ca="1" si="15"/>
        <v>585.72574825704487</v>
      </c>
      <c r="L58" s="304">
        <f t="shared" ca="1" si="0"/>
        <v>597.90013456024462</v>
      </c>
      <c r="M58" s="306">
        <f t="shared" ca="1" si="16"/>
        <v>1.3506401548848104</v>
      </c>
      <c r="N58" s="304">
        <f t="shared" ca="1" si="17"/>
        <v>77.385980515795453</v>
      </c>
      <c r="P58" s="310">
        <f t="shared" ca="1" si="18"/>
        <v>3</v>
      </c>
      <c r="Q58" s="304">
        <f t="shared" ca="1" si="19"/>
        <v>0</v>
      </c>
      <c r="R58" s="306">
        <f t="shared" ca="1" si="20"/>
        <v>0</v>
      </c>
      <c r="S58" s="307">
        <f t="shared" ca="1" si="21"/>
        <v>4.5130000000000017</v>
      </c>
      <c r="T58" s="304">
        <f t="shared" ca="1" si="1"/>
        <v>44.272530000000017</v>
      </c>
      <c r="U58" s="311">
        <f t="shared" ca="1" si="2"/>
        <v>0</v>
      </c>
      <c r="V58" s="306">
        <f t="shared" ca="1" si="3"/>
        <v>1.1552901388671584</v>
      </c>
      <c r="W58" s="304">
        <f t="shared" ca="1" si="4"/>
        <v>89.773042533802169</v>
      </c>
      <c r="Y58" s="314" t="str">
        <f t="shared" ca="1" si="22"/>
        <v/>
      </c>
      <c r="Z58" s="315" t="str">
        <f t="shared" ca="1" si="23"/>
        <v/>
      </c>
      <c r="AA58" s="316" t="str">
        <f t="shared" ca="1" si="24"/>
        <v/>
      </c>
      <c r="AC58" s="310" t="e">
        <f t="shared" ca="1" si="25"/>
        <v>#N/A</v>
      </c>
      <c r="AD58" s="323" t="e">
        <f t="shared" ca="1" si="26"/>
        <v>#N/A</v>
      </c>
      <c r="AE58" s="324">
        <f t="shared" ca="1" si="5"/>
        <v>585.72574825704487</v>
      </c>
      <c r="AG58" s="306">
        <f t="shared" ca="1" si="27"/>
        <v>-29.542452130269087</v>
      </c>
      <c r="AH58" s="304">
        <f t="shared" ca="1" si="28"/>
        <v>-19.968945212389649</v>
      </c>
    </row>
    <row r="59" spans="1:34" x14ac:dyDescent="0.2">
      <c r="A59" s="347">
        <f t="shared" ca="1" si="6"/>
        <v>0.01</v>
      </c>
      <c r="B59" s="304">
        <f t="shared" ca="1" si="7"/>
        <v>0.55000000000000027</v>
      </c>
      <c r="D59" s="306">
        <f t="shared" ca="1" si="8"/>
        <v>-4.3440769122781155</v>
      </c>
      <c r="E59" s="307">
        <f t="shared" ca="1" si="9"/>
        <v>-29.221970435119566</v>
      </c>
      <c r="F59" s="304">
        <f t="shared" ca="1" si="10"/>
        <v>29.54309666116248</v>
      </c>
      <c r="G59" s="306">
        <f t="shared" ca="1" si="11"/>
        <v>34.79986451594479</v>
      </c>
      <c r="H59" s="307">
        <f t="shared" ca="1" si="12"/>
        <v>155.40880164355855</v>
      </c>
      <c r="I59" s="304">
        <f t="shared" ca="1" si="13"/>
        <v>159.25742117281391</v>
      </c>
      <c r="J59" s="306">
        <f t="shared" ca="1" si="14"/>
        <v>120.38953680093181</v>
      </c>
      <c r="K59" s="307">
        <f t="shared" ca="1" si="15"/>
        <v>587.2812973720022</v>
      </c>
      <c r="L59" s="304">
        <f t="shared" ca="1" si="0"/>
        <v>599.49392224949611</v>
      </c>
      <c r="M59" s="306">
        <f t="shared" ca="1" si="16"/>
        <v>1.3505056350811362</v>
      </c>
      <c r="N59" s="304">
        <f t="shared" ca="1" si="17"/>
        <v>77.378273098783993</v>
      </c>
      <c r="P59" s="310">
        <f t="shared" ca="1" si="18"/>
        <v>3</v>
      </c>
      <c r="Q59" s="304">
        <f t="shared" ca="1" si="19"/>
        <v>0</v>
      </c>
      <c r="R59" s="306">
        <f t="shared" ca="1" si="20"/>
        <v>0</v>
      </c>
      <c r="S59" s="307">
        <f t="shared" ca="1" si="21"/>
        <v>4.5130000000000017</v>
      </c>
      <c r="T59" s="304">
        <f t="shared" ca="1" si="1"/>
        <v>44.272530000000017</v>
      </c>
      <c r="U59" s="311">
        <f t="shared" ca="1" si="2"/>
        <v>0</v>
      </c>
      <c r="V59" s="306">
        <f t="shared" ca="1" si="3"/>
        <v>1.1551102871341699</v>
      </c>
      <c r="W59" s="304">
        <f t="shared" ca="1" si="4"/>
        <v>89.427849148524118</v>
      </c>
      <c r="Y59" s="314" t="str">
        <f t="shared" ca="1" si="22"/>
        <v/>
      </c>
      <c r="Z59" s="315" t="str">
        <f t="shared" ca="1" si="23"/>
        <v/>
      </c>
      <c r="AA59" s="316" t="str">
        <f t="shared" ca="1" si="24"/>
        <v/>
      </c>
      <c r="AC59" s="310" t="e">
        <f t="shared" ca="1" si="25"/>
        <v>#N/A</v>
      </c>
      <c r="AD59" s="323" t="e">
        <f t="shared" ca="1" si="26"/>
        <v>#N/A</v>
      </c>
      <c r="AE59" s="324">
        <f t="shared" ca="1" si="5"/>
        <v>587.2812973720022</v>
      </c>
      <c r="AG59" s="306">
        <f t="shared" ca="1" si="27"/>
        <v>-29.465318467165901</v>
      </c>
      <c r="AH59" s="304">
        <f t="shared" ca="1" si="28"/>
        <v>-19.892098943895885</v>
      </c>
    </row>
    <row r="60" spans="1:34" x14ac:dyDescent="0.2">
      <c r="A60" s="347">
        <f t="shared" ca="1" si="6"/>
        <v>0.01</v>
      </c>
      <c r="B60" s="304">
        <f t="shared" ca="1" si="7"/>
        <v>0.56000000000000028</v>
      </c>
      <c r="D60" s="306">
        <f t="shared" ca="1" si="8"/>
        <v>-4.3299743749372457</v>
      </c>
      <c r="E60" s="307">
        <f t="shared" ca="1" si="9"/>
        <v>-29.146745648765204</v>
      </c>
      <c r="F60" s="304">
        <f t="shared" ca="1" si="10"/>
        <v>29.466616025621715</v>
      </c>
      <c r="G60" s="306">
        <f t="shared" ca="1" si="11"/>
        <v>34.756564772195418</v>
      </c>
      <c r="H60" s="307">
        <f t="shared" ca="1" si="12"/>
        <v>155.1173341870709</v>
      </c>
      <c r="I60" s="304">
        <f t="shared" ca="1" si="13"/>
        <v>158.96353720292981</v>
      </c>
      <c r="J60" s="306">
        <f t="shared" ca="1" si="14"/>
        <v>120.73731894737251</v>
      </c>
      <c r="K60" s="307">
        <f t="shared" ca="1" si="15"/>
        <v>588.83392805115534</v>
      </c>
      <c r="L60" s="304">
        <f t="shared" ca="1" si="0"/>
        <v>601.08476524592834</v>
      </c>
      <c r="M60" s="306">
        <f t="shared" ca="1" si="16"/>
        <v>1.3503707855735723</v>
      </c>
      <c r="N60" s="304">
        <f t="shared" ca="1" si="17"/>
        <v>77.370546791131162</v>
      </c>
      <c r="P60" s="310">
        <f t="shared" ca="1" si="18"/>
        <v>3</v>
      </c>
      <c r="Q60" s="304">
        <f t="shared" ca="1" si="19"/>
        <v>0</v>
      </c>
      <c r="R60" s="306">
        <f t="shared" ca="1" si="20"/>
        <v>0</v>
      </c>
      <c r="S60" s="307">
        <f t="shared" ca="1" si="21"/>
        <v>4.5130000000000017</v>
      </c>
      <c r="T60" s="304">
        <f t="shared" ca="1" si="1"/>
        <v>44.272530000000017</v>
      </c>
      <c r="U60" s="311">
        <f t="shared" ca="1" si="2"/>
        <v>0</v>
      </c>
      <c r="V60" s="306">
        <f t="shared" ca="1" si="3"/>
        <v>1.154930799929383</v>
      </c>
      <c r="W60" s="304">
        <f t="shared" ca="1" si="4"/>
        <v>89.084259696028568</v>
      </c>
      <c r="Y60" s="314" t="str">
        <f t="shared" ca="1" si="22"/>
        <v/>
      </c>
      <c r="Z60" s="315" t="str">
        <f t="shared" ca="1" si="23"/>
        <v/>
      </c>
      <c r="AA60" s="316" t="str">
        <f t="shared" ca="1" si="24"/>
        <v/>
      </c>
      <c r="AC60" s="310" t="e">
        <f t="shared" ca="1" si="25"/>
        <v>#N/A</v>
      </c>
      <c r="AD60" s="323" t="e">
        <f t="shared" ca="1" si="26"/>
        <v>#N/A</v>
      </c>
      <c r="AE60" s="324">
        <f t="shared" ca="1" si="5"/>
        <v>588.83392805115534</v>
      </c>
      <c r="AG60" s="306">
        <f t="shared" ca="1" si="27"/>
        <v>-29.388541521156395</v>
      </c>
      <c r="AH60" s="304">
        <f t="shared" ca="1" si="28"/>
        <v>-19.81561027000312</v>
      </c>
    </row>
    <row r="61" spans="1:34" x14ac:dyDescent="0.2">
      <c r="A61" s="347">
        <f t="shared" ca="1" si="6"/>
        <v>0.01</v>
      </c>
      <c r="B61" s="304">
        <f t="shared" ca="1" si="7"/>
        <v>0.57000000000000028</v>
      </c>
      <c r="D61" s="306">
        <f t="shared" ca="1" si="8"/>
        <v>-4.3159357356627162</v>
      </c>
      <c r="E61" s="307">
        <f t="shared" ca="1" si="9"/>
        <v>-29.071870389857494</v>
      </c>
      <c r="F61" s="304">
        <f t="shared" ca="1" si="10"/>
        <v>29.39049079615792</v>
      </c>
      <c r="G61" s="306">
        <f t="shared" ca="1" si="11"/>
        <v>34.713405414838789</v>
      </c>
      <c r="H61" s="307">
        <f t="shared" ca="1" si="12"/>
        <v>154.82661548317233</v>
      </c>
      <c r="I61" s="304">
        <f t="shared" ca="1" si="13"/>
        <v>158.67041746169653</v>
      </c>
      <c r="J61" s="306">
        <f t="shared" ca="1" si="14"/>
        <v>121.08466879830769</v>
      </c>
      <c r="K61" s="307">
        <f t="shared" ca="1" si="15"/>
        <v>590.38364779950655</v>
      </c>
      <c r="L61" s="304">
        <f t="shared" ca="1" si="0"/>
        <v>602.67267119643611</v>
      </c>
      <c r="M61" s="306">
        <f t="shared" ca="1" si="16"/>
        <v>1.3502356055954037</v>
      </c>
      <c r="N61" s="304">
        <f t="shared" ca="1" si="17"/>
        <v>77.362801548907427</v>
      </c>
      <c r="P61" s="310">
        <f t="shared" ca="1" si="18"/>
        <v>3</v>
      </c>
      <c r="Q61" s="304">
        <f t="shared" ca="1" si="19"/>
        <v>0</v>
      </c>
      <c r="R61" s="306">
        <f t="shared" ca="1" si="20"/>
        <v>0</v>
      </c>
      <c r="S61" s="307">
        <f t="shared" ca="1" si="21"/>
        <v>4.5130000000000017</v>
      </c>
      <c r="T61" s="304">
        <f t="shared" ca="1" si="1"/>
        <v>44.272530000000017</v>
      </c>
      <c r="U61" s="311">
        <f t="shared" ca="1" si="2"/>
        <v>0</v>
      </c>
      <c r="V61" s="306">
        <f t="shared" ca="1" si="3"/>
        <v>1.154751676226617</v>
      </c>
      <c r="W61" s="304">
        <f t="shared" ca="1" si="4"/>
        <v>88.742264361107885</v>
      </c>
      <c r="Y61" s="314" t="str">
        <f t="shared" ca="1" si="22"/>
        <v/>
      </c>
      <c r="Z61" s="315" t="str">
        <f t="shared" ca="1" si="23"/>
        <v/>
      </c>
      <c r="AA61" s="316" t="str">
        <f t="shared" ca="1" si="24"/>
        <v/>
      </c>
      <c r="AC61" s="310" t="e">
        <f t="shared" ca="1" si="25"/>
        <v>#N/A</v>
      </c>
      <c r="AD61" s="323" t="e">
        <f t="shared" ca="1" si="26"/>
        <v>#N/A</v>
      </c>
      <c r="AE61" s="324">
        <f t="shared" ca="1" si="5"/>
        <v>590.38364779950655</v>
      </c>
      <c r="AG61" s="306">
        <f t="shared" ca="1" si="27"/>
        <v>-29.312119097523777</v>
      </c>
      <c r="AH61" s="304">
        <f t="shared" ca="1" si="28"/>
        <v>-19.739476998898411</v>
      </c>
    </row>
    <row r="62" spans="1:34" x14ac:dyDescent="0.2">
      <c r="A62" s="347">
        <f t="shared" ca="1" si="6"/>
        <v>0.01</v>
      </c>
      <c r="B62" s="304">
        <f t="shared" ca="1" si="7"/>
        <v>0.58000000000000029</v>
      </c>
      <c r="D62" s="306">
        <f t="shared" ca="1" si="8"/>
        <v>-4.3019606004552493</v>
      </c>
      <c r="E62" s="307">
        <f t="shared" ca="1" si="9"/>
        <v>-28.997342519432706</v>
      </c>
      <c r="F62" s="304">
        <f t="shared" ca="1" si="10"/>
        <v>29.314718797852542</v>
      </c>
      <c r="G62" s="306">
        <f t="shared" ca="1" si="11"/>
        <v>34.670385808834233</v>
      </c>
      <c r="H62" s="307">
        <f t="shared" ca="1" si="12"/>
        <v>154.53664205797801</v>
      </c>
      <c r="I62" s="304">
        <f t="shared" ca="1" si="13"/>
        <v>158.37805842568292</v>
      </c>
      <c r="J62" s="306">
        <f t="shared" ca="1" si="14"/>
        <v>121.43158775442605</v>
      </c>
      <c r="K62" s="307">
        <f t="shared" ca="1" si="15"/>
        <v>591.93046408721227</v>
      </c>
      <c r="L62" s="304">
        <f t="shared" ca="1" si="0"/>
        <v>604.25764771251625</v>
      </c>
      <c r="M62" s="306">
        <f t="shared" ca="1" si="16"/>
        <v>1.3501000943769834</v>
      </c>
      <c r="N62" s="304">
        <f t="shared" ca="1" si="17"/>
        <v>77.355037328015271</v>
      </c>
      <c r="P62" s="310">
        <f t="shared" ca="1" si="18"/>
        <v>3</v>
      </c>
      <c r="Q62" s="304">
        <f t="shared" ca="1" si="19"/>
        <v>0</v>
      </c>
      <c r="R62" s="306">
        <f t="shared" ca="1" si="20"/>
        <v>0</v>
      </c>
      <c r="S62" s="307">
        <f t="shared" ca="1" si="21"/>
        <v>4.5130000000000017</v>
      </c>
      <c r="T62" s="304">
        <f t="shared" ca="1" si="1"/>
        <v>44.272530000000017</v>
      </c>
      <c r="U62" s="311">
        <f t="shared" ca="1" si="2"/>
        <v>0</v>
      </c>
      <c r="V62" s="306">
        <f t="shared" ca="1" si="3"/>
        <v>1.1545729150045987</v>
      </c>
      <c r="W62" s="304">
        <f t="shared" ca="1" si="4"/>
        <v>88.401853404289753</v>
      </c>
      <c r="Y62" s="314" t="str">
        <f t="shared" ca="1" si="22"/>
        <v/>
      </c>
      <c r="Z62" s="315" t="str">
        <f t="shared" ca="1" si="23"/>
        <v/>
      </c>
      <c r="AA62" s="316" t="str">
        <f t="shared" ca="1" si="24"/>
        <v/>
      </c>
      <c r="AC62" s="310" t="e">
        <f t="shared" ca="1" si="25"/>
        <v>#N/A</v>
      </c>
      <c r="AD62" s="323" t="e">
        <f t="shared" ca="1" si="26"/>
        <v>#N/A</v>
      </c>
      <c r="AE62" s="324">
        <f t="shared" ca="1" si="5"/>
        <v>591.93046408721227</v>
      </c>
      <c r="AG62" s="306">
        <f t="shared" ca="1" si="27"/>
        <v>-29.236049018476677</v>
      </c>
      <c r="AH62" s="304">
        <f t="shared" ca="1" si="28"/>
        <v>-19.663696955707479</v>
      </c>
    </row>
    <row r="63" spans="1:34" x14ac:dyDescent="0.2">
      <c r="A63" s="347">
        <f t="shared" ca="1" si="6"/>
        <v>0.01</v>
      </c>
      <c r="B63" s="304">
        <f t="shared" ca="1" si="7"/>
        <v>0.5900000000000003</v>
      </c>
      <c r="D63" s="306">
        <f t="shared" ca="1" si="8"/>
        <v>-4.2880485783525089</v>
      </c>
      <c r="E63" s="307">
        <f t="shared" ca="1" si="9"/>
        <v>-28.923159915031384</v>
      </c>
      <c r="F63" s="304">
        <f t="shared" ca="1" si="10"/>
        <v>29.239297872568507</v>
      </c>
      <c r="G63" s="306">
        <f t="shared" ca="1" si="11"/>
        <v>34.627505323050705</v>
      </c>
      <c r="H63" s="307">
        <f t="shared" ca="1" si="12"/>
        <v>154.24741045882769</v>
      </c>
      <c r="I63" s="304">
        <f t="shared" ca="1" si="13"/>
        <v>158.08645659306799</v>
      </c>
      <c r="J63" s="306">
        <f t="shared" ca="1" si="14"/>
        <v>121.77807721008547</v>
      </c>
      <c r="K63" s="307">
        <f t="shared" ca="1" si="15"/>
        <v>593.47438434979631</v>
      </c>
      <c r="L63" s="304">
        <f t="shared" ca="1" si="0"/>
        <v>605.83970237048288</v>
      </c>
      <c r="M63" s="306">
        <f t="shared" ca="1" si="16"/>
        <v>1.3499642511457204</v>
      </c>
      <c r="N63" s="304">
        <f t="shared" ca="1" si="17"/>
        <v>77.347254084188492</v>
      </c>
      <c r="P63" s="310">
        <f t="shared" ca="1" si="18"/>
        <v>3</v>
      </c>
      <c r="Q63" s="304">
        <f t="shared" ca="1" si="19"/>
        <v>0</v>
      </c>
      <c r="R63" s="306">
        <f t="shared" ca="1" si="20"/>
        <v>0</v>
      </c>
      <c r="S63" s="307">
        <f t="shared" ca="1" si="21"/>
        <v>4.5130000000000017</v>
      </c>
      <c r="T63" s="304">
        <f t="shared" ca="1" si="1"/>
        <v>44.272530000000017</v>
      </c>
      <c r="U63" s="311">
        <f t="shared" ca="1" si="2"/>
        <v>0</v>
      </c>
      <c r="V63" s="306">
        <f t="shared" ca="1" si="3"/>
        <v>1.1543945152469275</v>
      </c>
      <c r="W63" s="304">
        <f t="shared" ca="1" si="4"/>
        <v>88.063017161134596</v>
      </c>
      <c r="Y63" s="314" t="str">
        <f t="shared" ca="1" si="22"/>
        <v/>
      </c>
      <c r="Z63" s="315" t="str">
        <f t="shared" ca="1" si="23"/>
        <v/>
      </c>
      <c r="AA63" s="316" t="str">
        <f t="shared" ca="1" si="24"/>
        <v/>
      </c>
      <c r="AC63" s="310" t="e">
        <f t="shared" ca="1" si="25"/>
        <v>#N/A</v>
      </c>
      <c r="AD63" s="323" t="e">
        <f t="shared" ca="1" si="26"/>
        <v>#N/A</v>
      </c>
      <c r="AE63" s="324">
        <f t="shared" ca="1" si="5"/>
        <v>593.47438434979631</v>
      </c>
      <c r="AG63" s="306">
        <f t="shared" ca="1" si="27"/>
        <v>-29.160329122991985</v>
      </c>
      <c r="AH63" s="304">
        <f t="shared" ca="1" si="28"/>
        <v>-19.58826798233763</v>
      </c>
    </row>
    <row r="64" spans="1:34" x14ac:dyDescent="0.2">
      <c r="A64" s="347">
        <f t="shared" ca="1" si="6"/>
        <v>0.01</v>
      </c>
      <c r="B64" s="304">
        <f t="shared" ca="1" si="7"/>
        <v>0.60000000000000031</v>
      </c>
      <c r="D64" s="306">
        <f t="shared" ca="1" si="8"/>
        <v>-4.2741992814009224</v>
      </c>
      <c r="E64" s="307">
        <f t="shared" ca="1" si="9"/>
        <v>-28.849320470545265</v>
      </c>
      <c r="F64" s="304">
        <f t="shared" ca="1" si="10"/>
        <v>29.164225878794561</v>
      </c>
      <c r="G64" s="306">
        <f t="shared" ca="1" si="11"/>
        <v>34.584763330236697</v>
      </c>
      <c r="H64" s="307">
        <f t="shared" ca="1" si="12"/>
        <v>153.95891725412224</v>
      </c>
      <c r="I64" s="304">
        <f t="shared" ca="1" si="13"/>
        <v>157.79560848347506</v>
      </c>
      <c r="J64" s="306">
        <f t="shared" ca="1" si="14"/>
        <v>122.12413855335191</v>
      </c>
      <c r="K64" s="307">
        <f t="shared" ca="1" si="15"/>
        <v>595.01541598836104</v>
      </c>
      <c r="L64" s="304">
        <f t="shared" ca="1" si="0"/>
        <v>607.41884271168328</v>
      </c>
      <c r="M64" s="306">
        <f t="shared" ca="1" si="16"/>
        <v>1.3498280751260685</v>
      </c>
      <c r="N64" s="304">
        <f t="shared" ca="1" si="17"/>
        <v>77.339451772991538</v>
      </c>
      <c r="P64" s="310">
        <f t="shared" ca="1" si="18"/>
        <v>3</v>
      </c>
      <c r="Q64" s="304">
        <f t="shared" ca="1" si="19"/>
        <v>0</v>
      </c>
      <c r="R64" s="306">
        <f t="shared" ca="1" si="20"/>
        <v>0</v>
      </c>
      <c r="S64" s="307">
        <f t="shared" ca="1" si="21"/>
        <v>4.5130000000000017</v>
      </c>
      <c r="T64" s="304">
        <f t="shared" ca="1" si="1"/>
        <v>44.272530000000017</v>
      </c>
      <c r="U64" s="311">
        <f t="shared" ca="1" si="2"/>
        <v>0</v>
      </c>
      <c r="V64" s="306">
        <f t="shared" ca="1" si="3"/>
        <v>1.154216475942049</v>
      </c>
      <c r="W64" s="304">
        <f t="shared" ca="1" si="4"/>
        <v>87.725746041542152</v>
      </c>
      <c r="Y64" s="314" t="str">
        <f t="shared" ca="1" si="22"/>
        <v/>
      </c>
      <c r="Z64" s="315" t="str">
        <f t="shared" ca="1" si="23"/>
        <v/>
      </c>
      <c r="AA64" s="316" t="str">
        <f t="shared" ca="1" si="24"/>
        <v/>
      </c>
      <c r="AC64" s="310" t="e">
        <f t="shared" ca="1" si="25"/>
        <v>#N/A</v>
      </c>
      <c r="AD64" s="323" t="e">
        <f t="shared" ca="1" si="26"/>
        <v>#N/A</v>
      </c>
      <c r="AE64" s="324">
        <f t="shared" ca="1" si="5"/>
        <v>595.01541598836104</v>
      </c>
      <c r="AG64" s="306">
        <f t="shared" ca="1" si="27"/>
        <v>-29.084957266659124</v>
      </c>
      <c r="AH64" s="304">
        <f t="shared" ca="1" si="28"/>
        <v>-19.513187937322083</v>
      </c>
    </row>
    <row r="65" spans="1:34" x14ac:dyDescent="0.2">
      <c r="A65" s="347">
        <f t="shared" ca="1" si="6"/>
        <v>0.01</v>
      </c>
      <c r="B65" s="304">
        <f t="shared" ca="1" si="7"/>
        <v>0.61000000000000032</v>
      </c>
      <c r="D65" s="306">
        <f t="shared" ca="1" si="8"/>
        <v>-4.2604123246278487</v>
      </c>
      <c r="E65" s="307">
        <f t="shared" ca="1" si="9"/>
        <v>-28.775822096066157</v>
      </c>
      <c r="F65" s="304">
        <f t="shared" ca="1" si="10"/>
        <v>29.089500691491597</v>
      </c>
      <c r="G65" s="306">
        <f t="shared" ca="1" si="11"/>
        <v>34.542159206990419</v>
      </c>
      <c r="H65" s="307">
        <f t="shared" ca="1" si="12"/>
        <v>153.67115903316159</v>
      </c>
      <c r="I65" s="304">
        <f t="shared" ca="1" si="13"/>
        <v>157.50551063780694</v>
      </c>
      <c r="J65" s="306">
        <f t="shared" ca="1" si="14"/>
        <v>122.46977316603805</v>
      </c>
      <c r="K65" s="307">
        <f t="shared" ca="1" si="15"/>
        <v>596.55356636979741</v>
      </c>
      <c r="L65" s="304">
        <f t="shared" ca="1" si="0"/>
        <v>608.99507624271075</v>
      </c>
      <c r="M65" s="306">
        <f t="shared" ca="1" si="16"/>
        <v>1.3496915655395127</v>
      </c>
      <c r="N65" s="304">
        <f t="shared" ca="1" si="17"/>
        <v>77.331630349818823</v>
      </c>
      <c r="P65" s="310">
        <f t="shared" ca="1" si="18"/>
        <v>3</v>
      </c>
      <c r="Q65" s="304">
        <f t="shared" ca="1" si="19"/>
        <v>0</v>
      </c>
      <c r="R65" s="306">
        <f t="shared" ca="1" si="20"/>
        <v>0</v>
      </c>
      <c r="S65" s="307">
        <f t="shared" ca="1" si="21"/>
        <v>4.5130000000000017</v>
      </c>
      <c r="T65" s="304">
        <f t="shared" ca="1" si="1"/>
        <v>44.272530000000017</v>
      </c>
      <c r="U65" s="311">
        <f t="shared" ca="1" si="2"/>
        <v>0</v>
      </c>
      <c r="V65" s="306">
        <f t="shared" ca="1" si="3"/>
        <v>1.1540387960832226</v>
      </c>
      <c r="W65" s="304">
        <f t="shared" ca="1" si="4"/>
        <v>87.39003052906439</v>
      </c>
      <c r="Y65" s="314" t="str">
        <f t="shared" ca="1" si="22"/>
        <v/>
      </c>
      <c r="Z65" s="315" t="str">
        <f t="shared" ca="1" si="23"/>
        <v/>
      </c>
      <c r="AA65" s="316" t="str">
        <f t="shared" ca="1" si="24"/>
        <v/>
      </c>
      <c r="AC65" s="310" t="e">
        <f t="shared" ca="1" si="25"/>
        <v>#N/A</v>
      </c>
      <c r="AD65" s="323" t="e">
        <f t="shared" ca="1" si="26"/>
        <v>#N/A</v>
      </c>
      <c r="AE65" s="324">
        <f t="shared" ca="1" si="5"/>
        <v>596.55356636979741</v>
      </c>
      <c r="AG65" s="306">
        <f t="shared" ca="1" si="27"/>
        <v>-29.009931321526334</v>
      </c>
      <c r="AH65" s="304">
        <f t="shared" ca="1" si="28"/>
        <v>-19.438454695666323</v>
      </c>
    </row>
    <row r="66" spans="1:34" x14ac:dyDescent="0.2">
      <c r="A66" s="347">
        <f t="shared" ca="1" si="6"/>
        <v>0.01</v>
      </c>
      <c r="B66" s="304">
        <f t="shared" ca="1" si="7"/>
        <v>0.62000000000000033</v>
      </c>
      <c r="D66" s="306">
        <f t="shared" ca="1" si="8"/>
        <v>-4.2466873260140492</v>
      </c>
      <c r="E66" s="307">
        <f t="shared" ca="1" si="9"/>
        <v>-28.702662717736217</v>
      </c>
      <c r="F66" s="304">
        <f t="shared" ca="1" si="10"/>
        <v>29.015120201940451</v>
      </c>
      <c r="G66" s="306">
        <f t="shared" ca="1" si="11"/>
        <v>34.49969233373028</v>
      </c>
      <c r="H66" s="307">
        <f t="shared" ca="1" si="12"/>
        <v>153.38413240598422</v>
      </c>
      <c r="I66" s="304">
        <f t="shared" ca="1" si="13"/>
        <v>157.216159618083</v>
      </c>
      <c r="J66" s="306">
        <f t="shared" ca="1" si="14"/>
        <v>122.81498242374165</v>
      </c>
      <c r="K66" s="307">
        <f t="shared" ca="1" si="15"/>
        <v>598.08884282699319</v>
      </c>
      <c r="L66" s="304">
        <f t="shared" ca="1" si="0"/>
        <v>610.56841043561667</v>
      </c>
      <c r="M66" s="306">
        <f t="shared" ca="1" si="16"/>
        <v>1.3495547216045582</v>
      </c>
      <c r="N66" s="304">
        <f t="shared" ca="1" si="17"/>
        <v>77.323789769893963</v>
      </c>
      <c r="P66" s="310">
        <f t="shared" ca="1" si="18"/>
        <v>3</v>
      </c>
      <c r="Q66" s="304">
        <f t="shared" ca="1" si="19"/>
        <v>0</v>
      </c>
      <c r="R66" s="306">
        <f t="shared" ca="1" si="20"/>
        <v>0</v>
      </c>
      <c r="S66" s="307">
        <f t="shared" ca="1" si="21"/>
        <v>4.5130000000000017</v>
      </c>
      <c r="T66" s="304">
        <f t="shared" ca="1" si="1"/>
        <v>44.272530000000017</v>
      </c>
      <c r="U66" s="311">
        <f t="shared" ca="1" si="2"/>
        <v>0</v>
      </c>
      <c r="V66" s="306">
        <f t="shared" ca="1" si="3"/>
        <v>1.1538614746684905</v>
      </c>
      <c r="W66" s="304">
        <f t="shared" ca="1" si="4"/>
        <v>87.055861180226273</v>
      </c>
      <c r="Y66" s="314" t="str">
        <f t="shared" ca="1" si="22"/>
        <v/>
      </c>
      <c r="Z66" s="315" t="str">
        <f t="shared" ca="1" si="23"/>
        <v/>
      </c>
      <c r="AA66" s="316" t="str">
        <f t="shared" ca="1" si="24"/>
        <v/>
      </c>
      <c r="AC66" s="310" t="e">
        <f t="shared" ca="1" si="25"/>
        <v>#N/A</v>
      </c>
      <c r="AD66" s="323" t="e">
        <f t="shared" ca="1" si="26"/>
        <v>#N/A</v>
      </c>
      <c r="AE66" s="324">
        <f t="shared" ca="1" si="5"/>
        <v>598.08884282699319</v>
      </c>
      <c r="AG66" s="306">
        <f t="shared" ca="1" si="27"/>
        <v>-28.935249175948343</v>
      </c>
      <c r="AH66" s="304">
        <f t="shared" ca="1" si="28"/>
        <v>-19.364066148695848</v>
      </c>
    </row>
    <row r="67" spans="1:34" x14ac:dyDescent="0.2">
      <c r="A67" s="347">
        <f t="shared" ca="1" si="6"/>
        <v>0.01</v>
      </c>
      <c r="B67" s="304">
        <f t="shared" ca="1" si="7"/>
        <v>0.63000000000000034</v>
      </c>
      <c r="D67" s="306">
        <f t="shared" ca="1" si="8"/>
        <v>-4.2330239064664221</v>
      </c>
      <c r="E67" s="307">
        <f t="shared" ca="1" si="9"/>
        <v>-28.629840277599918</v>
      </c>
      <c r="F67" s="304">
        <f t="shared" ca="1" si="10"/>
        <v>28.941082317591352</v>
      </c>
      <c r="G67" s="306">
        <f t="shared" ca="1" si="11"/>
        <v>34.457362094665619</v>
      </c>
      <c r="H67" s="307">
        <f t="shared" ca="1" si="12"/>
        <v>153.09783400320822</v>
      </c>
      <c r="I67" s="304">
        <f t="shared" ca="1" si="13"/>
        <v>156.92755200727754</v>
      </c>
      <c r="J67" s="306">
        <f t="shared" ca="1" si="14"/>
        <v>123.15976769588363</v>
      </c>
      <c r="K67" s="307">
        <f t="shared" ca="1" si="15"/>
        <v>599.6212526590391</v>
      </c>
      <c r="L67" s="304">
        <f t="shared" ca="1" si="0"/>
        <v>612.13885272812024</v>
      </c>
      <c r="M67" s="306">
        <f t="shared" ca="1" si="16"/>
        <v>1.3494175425367172</v>
      </c>
      <c r="N67" s="304">
        <f t="shared" ca="1" si="17"/>
        <v>77.315929988269133</v>
      </c>
      <c r="P67" s="310">
        <f t="shared" ca="1" si="18"/>
        <v>3</v>
      </c>
      <c r="Q67" s="304">
        <f t="shared" ca="1" si="19"/>
        <v>0</v>
      </c>
      <c r="R67" s="306">
        <f t="shared" ca="1" si="20"/>
        <v>0</v>
      </c>
      <c r="S67" s="307">
        <f t="shared" ca="1" si="21"/>
        <v>4.5130000000000017</v>
      </c>
      <c r="T67" s="304">
        <f t="shared" ca="1" si="1"/>
        <v>44.272530000000017</v>
      </c>
      <c r="U67" s="311">
        <f t="shared" ca="1" si="2"/>
        <v>0</v>
      </c>
      <c r="V67" s="306">
        <f t="shared" ca="1" si="3"/>
        <v>1.1536845107006513</v>
      </c>
      <c r="W67" s="304">
        <f t="shared" ca="1" si="4"/>
        <v>86.723228623853899</v>
      </c>
      <c r="Y67" s="314" t="str">
        <f t="shared" ca="1" si="22"/>
        <v/>
      </c>
      <c r="Z67" s="315" t="str">
        <f t="shared" ca="1" si="23"/>
        <v/>
      </c>
      <c r="AA67" s="316" t="str">
        <f t="shared" ca="1" si="24"/>
        <v/>
      </c>
      <c r="AC67" s="310" t="e">
        <f t="shared" ca="1" si="25"/>
        <v>#N/A</v>
      </c>
      <c r="AD67" s="323" t="e">
        <f t="shared" ca="1" si="26"/>
        <v>#N/A</v>
      </c>
      <c r="AE67" s="324">
        <f t="shared" ca="1" si="5"/>
        <v>599.6212526590391</v>
      </c>
      <c r="AG67" s="306">
        <f t="shared" ca="1" si="27"/>
        <v>-28.860908734435792</v>
      </c>
      <c r="AH67" s="304">
        <f t="shared" ca="1" si="28"/>
        <v>-19.290020203905659</v>
      </c>
    </row>
    <row r="68" spans="1:34" x14ac:dyDescent="0.2">
      <c r="A68" s="347">
        <f t="shared" ca="1" si="6"/>
        <v>0.01</v>
      </c>
      <c r="B68" s="304">
        <f t="shared" ca="1" si="7"/>
        <v>0.64000000000000035</v>
      </c>
      <c r="D68" s="306">
        <f t="shared" ca="1" si="8"/>
        <v>-4.2194216897910692</v>
      </c>
      <c r="E68" s="307">
        <f t="shared" ca="1" si="9"/>
        <v>-28.557352733457655</v>
      </c>
      <c r="F68" s="304">
        <f t="shared" ca="1" si="10"/>
        <v>28.867384961915079</v>
      </c>
      <c r="G68" s="306">
        <f t="shared" ca="1" si="11"/>
        <v>34.415167877767708</v>
      </c>
      <c r="H68" s="307">
        <f t="shared" ca="1" si="12"/>
        <v>152.81226047587364</v>
      </c>
      <c r="I68" s="304">
        <f t="shared" ca="1" si="13"/>
        <v>156.63968440915983</v>
      </c>
      <c r="J68" s="306">
        <f t="shared" ca="1" si="14"/>
        <v>123.50413034574579</v>
      </c>
      <c r="K68" s="307">
        <f t="shared" ca="1" si="15"/>
        <v>601.15080313143449</v>
      </c>
      <c r="L68" s="304">
        <f t="shared" ref="L68:L131" ca="1" si="29">SQRT(pos_x^2+pos_z^2)</f>
        <v>613.70641052381688</v>
      </c>
      <c r="M68" s="306">
        <f t="shared" ca="1" si="16"/>
        <v>1.3492800275484966</v>
      </c>
      <c r="N68" s="304">
        <f t="shared" ca="1" si="17"/>
        <v>77.3080509598243</v>
      </c>
      <c r="P68" s="310">
        <f t="shared" ca="1" si="18"/>
        <v>3</v>
      </c>
      <c r="Q68" s="304">
        <f t="shared" ca="1" si="19"/>
        <v>0</v>
      </c>
      <c r="R68" s="306">
        <f t="shared" ca="1" si="20"/>
        <v>0</v>
      </c>
      <c r="S68" s="307">
        <f t="shared" ca="1" si="21"/>
        <v>4.5130000000000017</v>
      </c>
      <c r="T68" s="304">
        <f t="shared" ref="T68:T131" ca="1" si="30">m*g</f>
        <v>44.272530000000017</v>
      </c>
      <c r="U68" s="311">
        <f t="shared" ref="U68:U131" ca="1" si="31">IF(pos_xz&lt;L_rampe,Poids*COS(Beta),0)</f>
        <v>0</v>
      </c>
      <c r="V68" s="306">
        <f t="shared" ref="V68:V131" ca="1" si="32">Rho_moyen*(20000-Alt_rampe-pos_z)/(20000+Alt_rampe+pos_z)</f>
        <v>1.1535079031872268</v>
      </c>
      <c r="W68" s="304">
        <f t="shared" ref="W68:W131" ca="1" si="33">1/2*Rho*Sref*Cx*vit_xz^2</f>
        <v>86.392123560409814</v>
      </c>
      <c r="Y68" s="314" t="str">
        <f t="shared" ca="1" si="22"/>
        <v/>
      </c>
      <c r="Z68" s="315" t="str">
        <f t="shared" ca="1" si="23"/>
        <v/>
      </c>
      <c r="AA68" s="316" t="str">
        <f t="shared" ca="1" si="24"/>
        <v/>
      </c>
      <c r="AC68" s="310" t="e">
        <f t="shared" ca="1" si="25"/>
        <v>#N/A</v>
      </c>
      <c r="AD68" s="323" t="e">
        <f t="shared" ca="1" si="26"/>
        <v>#N/A</v>
      </c>
      <c r="AE68" s="324">
        <f t="shared" ref="AE68:AE131" ca="1" si="34">IF(t&lt;T_para, pos_z, NA())</f>
        <v>601.15080313143449</v>
      </c>
      <c r="AG68" s="306">
        <f t="shared" ca="1" si="27"/>
        <v>-28.786907917506309</v>
      </c>
      <c r="AH68" s="304">
        <f t="shared" ca="1" si="28"/>
        <v>-19.216314784811406</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-4.20588030266663</v>
      </c>
      <c r="E69" s="307">
        <f t="shared" ref="E69:E132" ca="1" si="38">IF(AND(L68&lt;L_rampe,Poussee&lt;Poids*SIN(M68)),0,(-W68+Poussee)/m*SIN(M68)+U68/m*COS(M68)-Poids/m)</f>
        <v>-28.485198058720847</v>
      </c>
      <c r="F69" s="304">
        <f t="shared" ref="F69:F132" ca="1" si="39">SQRT(acc_x^2+acc_z^2)</f>
        <v>28.79402607425563</v>
      </c>
      <c r="G69" s="306">
        <f t="shared" ref="G69:G132" ca="1" si="40">G68+acc_x*pas</f>
        <v>34.373109074741045</v>
      </c>
      <c r="H69" s="307">
        <f t="shared" ref="H69:H132" ca="1" si="41">H68+acc_z*pas</f>
        <v>152.52740849528644</v>
      </c>
      <c r="I69" s="304">
        <f t="shared" ref="I69:I132" ca="1" si="42">SQRT(vit_x^2+vit_z^2)</f>
        <v>156.35255344813535</v>
      </c>
      <c r="J69" s="306">
        <f t="shared" ref="J69:J132" ca="1" si="43">J68+0.5*(vit_x+G68)*pas*(K68&gt;=0)</f>
        <v>123.84807173050834</v>
      </c>
      <c r="K69" s="307">
        <f t="shared" ref="K69:K132" ca="1" si="44">K68+0.5*(vit_z+H68)*pas</f>
        <v>602.67750147629033</v>
      </c>
      <c r="L69" s="304">
        <f t="shared" ca="1" si="29"/>
        <v>615.27109119238571</v>
      </c>
      <c r="M69" s="306">
        <f t="shared" ref="M69:M132" ca="1" si="45">IF(AND(L68&gt;L_rampe,G69&gt;0),ATAN2(G69,H69),$M$4)</f>
        <v>1.3491421758493862</v>
      </c>
      <c r="N69" s="304">
        <f t="shared" ref="N69:N132" ca="1" si="46">DEGREES(Beta)</f>
        <v>77.300152639266571</v>
      </c>
      <c r="P69" s="310">
        <f t="shared" ref="P69:P132" ca="1" si="47">MATCH(t-pas/2-T_ini,CdP_t)</f>
        <v>3</v>
      </c>
      <c r="Q69" s="304">
        <f t="shared" ref="Q69:Q132" ca="1" si="48">(INDEX(CdP,2,i_P+1)-INDEX(CdP,2,i_P+0))/(INDEX(CdP,1,i_P+1)-INDEX(CdP,1,i_P+0))*(t-pas/2-T_ini-INDEX(CdP,1,i_P+0))+INDEX(CdP,2,i_P+0)</f>
        <v>0</v>
      </c>
      <c r="R69" s="306">
        <f t="shared" ref="R69:R132" ca="1" si="49">Poussee/(g*ISP)</f>
        <v>0</v>
      </c>
      <c r="S69" s="307">
        <f t="shared" ref="S69:S132" ca="1" si="50">S68-Débit*pas</f>
        <v>4.5130000000000017</v>
      </c>
      <c r="T69" s="304">
        <f t="shared" ca="1" si="30"/>
        <v>44.272530000000017</v>
      </c>
      <c r="U69" s="311">
        <f t="shared" ca="1" si="31"/>
        <v>0</v>
      </c>
      <c r="V69" s="306">
        <f t="shared" ca="1" si="32"/>
        <v>1.1533316511404352</v>
      </c>
      <c r="W69" s="304">
        <f t="shared" ca="1" si="33"/>
        <v>86.062536761335323</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602.67750147629033</v>
      </c>
      <c r="AG69" s="306">
        <f t="shared" ref="AG69:AG132" ca="1" si="56">IF(AND(L68&lt;L_rampe,Poussee&lt;Poids*SIN(M68)),0,(-W68+Poussee)/m-Poids*SIN(M68)/m)</f>
        <v>-28.713244661537129</v>
      </c>
      <c r="AH69" s="304">
        <f t="shared" ref="AH69:AH132" ca="1" si="57">IF(AND(L68&lt;L_rampe,Poussee&lt;Poids*SIN(M68)), g*SIN(M68), (-W68+Poussee)/m)</f>
        <v>-19.142947830802079</v>
      </c>
    </row>
    <row r="70" spans="1:34" x14ac:dyDescent="0.2">
      <c r="A70" s="347">
        <f t="shared" ca="1" si="35"/>
        <v>0.01</v>
      </c>
      <c r="B70" s="304">
        <f t="shared" ca="1" si="36"/>
        <v>0.66000000000000036</v>
      </c>
      <c r="D70" s="306">
        <f t="shared" ca="1" si="37"/>
        <v>-4.19239937461791</v>
      </c>
      <c r="E70" s="307">
        <f t="shared" ca="1" si="38"/>
        <v>-28.413374242268681</v>
      </c>
      <c r="F70" s="304">
        <f t="shared" ca="1" si="39"/>
        <v>28.721003609684569</v>
      </c>
      <c r="G70" s="306">
        <f t="shared" ca="1" si="40"/>
        <v>34.331185080994864</v>
      </c>
      <c r="H70" s="307">
        <f t="shared" ca="1" si="41"/>
        <v>152.24327475286375</v>
      </c>
      <c r="I70" s="304">
        <f t="shared" ca="1" si="42"/>
        <v>156.06615576908879</v>
      </c>
      <c r="J70" s="306">
        <f t="shared" ca="1" si="43"/>
        <v>124.19159320128702</v>
      </c>
      <c r="K70" s="307">
        <f t="shared" ca="1" si="44"/>
        <v>604.20135489253107</v>
      </c>
      <c r="L70" s="304">
        <f t="shared" ca="1" si="29"/>
        <v>616.83290206979416</v>
      </c>
      <c r="M70" s="306">
        <f t="shared" ca="1" si="45"/>
        <v>1.3490039866458454</v>
      </c>
      <c r="N70" s="304">
        <f t="shared" ca="1" si="46"/>
        <v>77.292234981129411</v>
      </c>
      <c r="P70" s="310">
        <f t="shared" ca="1" si="47"/>
        <v>3</v>
      </c>
      <c r="Q70" s="304">
        <f t="shared" ca="1" si="48"/>
        <v>0</v>
      </c>
      <c r="R70" s="306">
        <f t="shared" ca="1" si="49"/>
        <v>0</v>
      </c>
      <c r="S70" s="307">
        <f t="shared" ca="1" si="50"/>
        <v>4.5130000000000017</v>
      </c>
      <c r="T70" s="304">
        <f t="shared" ca="1" si="30"/>
        <v>44.272530000000017</v>
      </c>
      <c r="U70" s="311">
        <f t="shared" ca="1" si="31"/>
        <v>0</v>
      </c>
      <c r="V70" s="306">
        <f t="shared" ca="1" si="32"/>
        <v>1.1531557535771606</v>
      </c>
      <c r="W70" s="304">
        <f t="shared" ca="1" si="33"/>
        <v>85.7344590684</v>
      </c>
      <c r="Y70" s="314" t="str">
        <f t="shared" ca="1" si="51"/>
        <v/>
      </c>
      <c r="Z70" s="315" t="str">
        <f t="shared" ca="1" si="52"/>
        <v/>
      </c>
      <c r="AA70" s="316" t="str">
        <f t="shared" ca="1" si="53"/>
        <v/>
      </c>
      <c r="AC70" s="310" t="e">
        <f t="shared" ca="1" si="54"/>
        <v>#N/A</v>
      </c>
      <c r="AD70" s="323" t="e">
        <f t="shared" ca="1" si="55"/>
        <v>#N/A</v>
      </c>
      <c r="AE70" s="324">
        <f t="shared" ca="1" si="34"/>
        <v>604.20135489253107</v>
      </c>
      <c r="AG70" s="306">
        <f t="shared" ca="1" si="56"/>
        <v>-28.639916918619321</v>
      </c>
      <c r="AH70" s="304">
        <f t="shared" ca="1" si="57"/>
        <v>-19.069917296994305</v>
      </c>
    </row>
    <row r="71" spans="1:34" x14ac:dyDescent="0.2">
      <c r="A71" s="347">
        <f t="shared" ca="1" si="35"/>
        <v>0.01</v>
      </c>
      <c r="B71" s="304">
        <f t="shared" ca="1" si="36"/>
        <v>0.67000000000000037</v>
      </c>
      <c r="D71" s="306">
        <f t="shared" ca="1" si="37"/>
        <v>-4.1789785379897806</v>
      </c>
      <c r="E71" s="307">
        <f t="shared" ca="1" si="38"/>
        <v>-28.341879288306309</v>
      </c>
      <c r="F71" s="304">
        <f t="shared" ca="1" si="39"/>
        <v>28.648315538856824</v>
      </c>
      <c r="G71" s="306">
        <f t="shared" ca="1" si="40"/>
        <v>34.289395295614966</v>
      </c>
      <c r="H71" s="307">
        <f t="shared" ca="1" si="41"/>
        <v>151.9598559599807</v>
      </c>
      <c r="I71" s="304">
        <f t="shared" ca="1" si="42"/>
        <v>155.78048803722828</v>
      </c>
      <c r="J71" s="306">
        <f t="shared" ca="1" si="43"/>
        <v>124.53469610317006</v>
      </c>
      <c r="K71" s="307">
        <f t="shared" ca="1" si="44"/>
        <v>605.72237054609525</v>
      </c>
      <c r="L71" s="304">
        <f t="shared" ca="1" si="29"/>
        <v>618.39185045850184</v>
      </c>
      <c r="M71" s="306">
        <f t="shared" ca="1" si="45"/>
        <v>1.3488654591412907</v>
      </c>
      <c r="N71" s="304">
        <f t="shared" ca="1" si="46"/>
        <v>77.284297939771946</v>
      </c>
      <c r="P71" s="310">
        <f t="shared" ca="1" si="47"/>
        <v>3</v>
      </c>
      <c r="Q71" s="304">
        <f t="shared" ca="1" si="48"/>
        <v>0</v>
      </c>
      <c r="R71" s="306">
        <f t="shared" ca="1" si="49"/>
        <v>0</v>
      </c>
      <c r="S71" s="307">
        <f t="shared" ca="1" si="50"/>
        <v>4.5130000000000017</v>
      </c>
      <c r="T71" s="304">
        <f t="shared" ca="1" si="30"/>
        <v>44.272530000000017</v>
      </c>
      <c r="U71" s="311">
        <f t="shared" ca="1" si="31"/>
        <v>0</v>
      </c>
      <c r="V71" s="306">
        <f t="shared" ca="1" si="32"/>
        <v>1.1529802095189248</v>
      </c>
      <c r="W71" s="304">
        <f t="shared" ca="1" si="33"/>
        <v>85.407881393058076</v>
      </c>
      <c r="Y71" s="314" t="str">
        <f t="shared" ca="1" si="51"/>
        <v/>
      </c>
      <c r="Z71" s="315" t="str">
        <f t="shared" ca="1" si="52"/>
        <v/>
      </c>
      <c r="AA71" s="316" t="str">
        <f t="shared" ca="1" si="53"/>
        <v/>
      </c>
      <c r="AC71" s="310" t="e">
        <f t="shared" ca="1" si="54"/>
        <v>#N/A</v>
      </c>
      <c r="AD71" s="323" t="e">
        <f t="shared" ca="1" si="55"/>
        <v>#N/A</v>
      </c>
      <c r="AE71" s="324">
        <f t="shared" ca="1" si="34"/>
        <v>605.72237054609525</v>
      </c>
      <c r="AG71" s="306">
        <f t="shared" ca="1" si="56"/>
        <v>-28.566922656413549</v>
      </c>
      <c r="AH71" s="304">
        <f t="shared" ca="1" si="57"/>
        <v>-18.997221154088184</v>
      </c>
    </row>
    <row r="72" spans="1:34" x14ac:dyDescent="0.2">
      <c r="A72" s="347">
        <f t="shared" ca="1" si="35"/>
        <v>0.01</v>
      </c>
      <c r="B72" s="304">
        <f t="shared" ca="1" si="36"/>
        <v>0.68000000000000038</v>
      </c>
      <c r="D72" s="306">
        <f t="shared" ca="1" si="37"/>
        <v>-4.1656174279213802</v>
      </c>
      <c r="E72" s="307">
        <f t="shared" ca="1" si="38"/>
        <v>-28.270711216224591</v>
      </c>
      <c r="F72" s="304">
        <f t="shared" ca="1" si="39"/>
        <v>28.575959847868088</v>
      </c>
      <c r="G72" s="306">
        <f t="shared" ca="1" si="40"/>
        <v>34.247739121335755</v>
      </c>
      <c r="H72" s="307">
        <f t="shared" ca="1" si="41"/>
        <v>151.67714884781844</v>
      </c>
      <c r="I72" s="304">
        <f t="shared" ca="1" si="42"/>
        <v>155.49554693793112</v>
      </c>
      <c r="J72" s="306">
        <f t="shared" ca="1" si="43"/>
        <v>124.87738177525482</v>
      </c>
      <c r="K72" s="307">
        <f t="shared" ca="1" si="44"/>
        <v>607.24055557013423</v>
      </c>
      <c r="L72" s="304">
        <f t="shared" ca="1" si="29"/>
        <v>619.94794362766299</v>
      </c>
      <c r="M72" s="306">
        <f t="shared" ca="1" si="45"/>
        <v>1.3487265925360841</v>
      </c>
      <c r="N72" s="304">
        <f t="shared" ca="1" si="46"/>
        <v>77.276341469378295</v>
      </c>
      <c r="P72" s="310">
        <f t="shared" ca="1" si="47"/>
        <v>3</v>
      </c>
      <c r="Q72" s="304">
        <f t="shared" ca="1" si="48"/>
        <v>0</v>
      </c>
      <c r="R72" s="306">
        <f t="shared" ca="1" si="49"/>
        <v>0</v>
      </c>
      <c r="S72" s="307">
        <f t="shared" ca="1" si="50"/>
        <v>4.5130000000000017</v>
      </c>
      <c r="T72" s="304">
        <f t="shared" ca="1" si="30"/>
        <v>44.272530000000017</v>
      </c>
      <c r="U72" s="311">
        <f t="shared" ca="1" si="31"/>
        <v>0</v>
      </c>
      <c r="V72" s="306">
        <f t="shared" ca="1" si="32"/>
        <v>1.1528050179918587</v>
      </c>
      <c r="W72" s="304">
        <f t="shared" ca="1" si="33"/>
        <v>85.082794715811829</v>
      </c>
      <c r="Y72" s="314" t="str">
        <f t="shared" ca="1" si="51"/>
        <v/>
      </c>
      <c r="Z72" s="315" t="str">
        <f t="shared" ca="1" si="52"/>
        <v/>
      </c>
      <c r="AA72" s="316" t="str">
        <f t="shared" ca="1" si="53"/>
        <v/>
      </c>
      <c r="AC72" s="310" t="e">
        <f t="shared" ca="1" si="54"/>
        <v>#N/A</v>
      </c>
      <c r="AD72" s="323" t="e">
        <f t="shared" ca="1" si="55"/>
        <v>#N/A</v>
      </c>
      <c r="AE72" s="324">
        <f t="shared" ca="1" si="34"/>
        <v>607.24055557013423</v>
      </c>
      <c r="AG72" s="306">
        <f t="shared" ca="1" si="56"/>
        <v>-28.494259858007421</v>
      </c>
      <c r="AH72" s="304">
        <f t="shared" ca="1" si="57"/>
        <v>-18.924857388224694</v>
      </c>
    </row>
    <row r="73" spans="1:34" x14ac:dyDescent="0.2">
      <c r="A73" s="347">
        <f t="shared" ca="1" si="35"/>
        <v>0.01</v>
      </c>
      <c r="B73" s="304">
        <f t="shared" ca="1" si="36"/>
        <v>0.69000000000000039</v>
      </c>
      <c r="D73" s="306">
        <f t="shared" ca="1" si="37"/>
        <v>-4.1523156823205589</v>
      </c>
      <c r="E73" s="307">
        <f t="shared" ca="1" si="38"/>
        <v>-28.199868060461391</v>
      </c>
      <c r="F73" s="304">
        <f t="shared" ca="1" si="39"/>
        <v>28.503934538113782</v>
      </c>
      <c r="G73" s="306">
        <f t="shared" ca="1" si="40"/>
        <v>34.206215964512552</v>
      </c>
      <c r="H73" s="307">
        <f t="shared" ca="1" si="41"/>
        <v>151.39515016721384</v>
      </c>
      <c r="I73" s="304">
        <f t="shared" ca="1" si="42"/>
        <v>155.21132917659105</v>
      </c>
      <c r="J73" s="306">
        <f t="shared" ca="1" si="43"/>
        <v>125.21965155068406</v>
      </c>
      <c r="K73" s="307">
        <f t="shared" ca="1" si="44"/>
        <v>608.75591706520936</v>
      </c>
      <c r="L73" s="304">
        <f t="shared" ca="1" si="29"/>
        <v>621.50118881332708</v>
      </c>
      <c r="M73" s="306">
        <f t="shared" ca="1" si="45"/>
        <v>1.3485873860275182</v>
      </c>
      <c r="N73" s="304">
        <f t="shared" ca="1" si="46"/>
        <v>77.268365523956717</v>
      </c>
      <c r="P73" s="310">
        <f t="shared" ca="1" si="47"/>
        <v>3</v>
      </c>
      <c r="Q73" s="304">
        <f t="shared" ca="1" si="48"/>
        <v>0</v>
      </c>
      <c r="R73" s="306">
        <f t="shared" ca="1" si="49"/>
        <v>0</v>
      </c>
      <c r="S73" s="307">
        <f t="shared" ca="1" si="50"/>
        <v>4.5130000000000017</v>
      </c>
      <c r="T73" s="304">
        <f t="shared" ca="1" si="30"/>
        <v>44.272530000000017</v>
      </c>
      <c r="U73" s="311">
        <f t="shared" ca="1" si="31"/>
        <v>0</v>
      </c>
      <c r="V73" s="306">
        <f t="shared" ca="1" si="32"/>
        <v>1.1526301780266728</v>
      </c>
      <c r="W73" s="304">
        <f t="shared" ca="1" si="33"/>
        <v>84.759190085581679</v>
      </c>
      <c r="Y73" s="314" t="str">
        <f t="shared" ca="1" si="51"/>
        <v/>
      </c>
      <c r="Z73" s="315" t="str">
        <f t="shared" ca="1" si="52"/>
        <v/>
      </c>
      <c r="AA73" s="316" t="str">
        <f t="shared" ca="1" si="53"/>
        <v/>
      </c>
      <c r="AC73" s="310" t="e">
        <f t="shared" ca="1" si="54"/>
        <v>#N/A</v>
      </c>
      <c r="AD73" s="323" t="e">
        <f t="shared" ca="1" si="55"/>
        <v>#N/A</v>
      </c>
      <c r="AE73" s="324">
        <f t="shared" ca="1" si="34"/>
        <v>608.75591706520936</v>
      </c>
      <c r="AG73" s="306">
        <f t="shared" ca="1" si="56"/>
        <v>-28.421926521774324</v>
      </c>
      <c r="AH73" s="304">
        <f t="shared" ca="1" si="57"/>
        <v>-18.852824000844628</v>
      </c>
    </row>
    <row r="74" spans="1:34" x14ac:dyDescent="0.2">
      <c r="A74" s="347">
        <f t="shared" ca="1" si="35"/>
        <v>0.01</v>
      </c>
      <c r="B74" s="304">
        <f t="shared" ca="1" si="36"/>
        <v>0.7000000000000004</v>
      </c>
      <c r="D74" s="306">
        <f t="shared" ca="1" si="37"/>
        <v>-4.1390729418386449</v>
      </c>
      <c r="E74" s="307">
        <f t="shared" ca="1" si="38"/>
        <v>-28.129347870364271</v>
      </c>
      <c r="F74" s="304">
        <f t="shared" ca="1" si="39"/>
        <v>28.432237626149437</v>
      </c>
      <c r="G74" s="306">
        <f t="shared" ca="1" si="40"/>
        <v>34.164825235094163</v>
      </c>
      <c r="H74" s="307">
        <f t="shared" ca="1" si="41"/>
        <v>151.1138566885102</v>
      </c>
      <c r="I74" s="304">
        <f t="shared" ca="1" si="42"/>
        <v>154.92783147846652</v>
      </c>
      <c r="J74" s="306">
        <f t="shared" ca="1" si="43"/>
        <v>125.56150675668209</v>
      </c>
      <c r="K74" s="307">
        <f t="shared" ca="1" si="44"/>
        <v>610.26846209948803</v>
      </c>
      <c r="L74" s="304">
        <f t="shared" ca="1" si="29"/>
        <v>623.05159321863755</v>
      </c>
      <c r="M74" s="306">
        <f t="shared" ca="1" si="45"/>
        <v>1.3484478388098056</v>
      </c>
      <c r="N74" s="304">
        <f t="shared" ca="1" si="46"/>
        <v>77.260370057338989</v>
      </c>
      <c r="P74" s="310">
        <f t="shared" ca="1" si="47"/>
        <v>3</v>
      </c>
      <c r="Q74" s="304">
        <f t="shared" ca="1" si="48"/>
        <v>0</v>
      </c>
      <c r="R74" s="306">
        <f t="shared" ca="1" si="49"/>
        <v>0</v>
      </c>
      <c r="S74" s="307">
        <f t="shared" ca="1" si="50"/>
        <v>4.5130000000000017</v>
      </c>
      <c r="T74" s="304">
        <f t="shared" ca="1" si="30"/>
        <v>44.272530000000017</v>
      </c>
      <c r="U74" s="311">
        <f t="shared" ca="1" si="31"/>
        <v>0</v>
      </c>
      <c r="V74" s="306">
        <f t="shared" ca="1" si="32"/>
        <v>1.152455688658631</v>
      </c>
      <c r="W74" s="304">
        <f t="shared" ca="1" si="33"/>
        <v>84.437058619082833</v>
      </c>
      <c r="Y74" s="314" t="str">
        <f t="shared" ca="1" si="51"/>
        <v/>
      </c>
      <c r="Z74" s="315" t="str">
        <f t="shared" ca="1" si="52"/>
        <v/>
      </c>
      <c r="AA74" s="316" t="str">
        <f t="shared" ca="1" si="53"/>
        <v/>
      </c>
      <c r="AC74" s="310" t="e">
        <f t="shared" ca="1" si="54"/>
        <v>#N/A</v>
      </c>
      <c r="AD74" s="323" t="e">
        <f t="shared" ca="1" si="55"/>
        <v>#N/A</v>
      </c>
      <c r="AE74" s="324">
        <f t="shared" ca="1" si="34"/>
        <v>610.26846209948803</v>
      </c>
      <c r="AG74" s="306">
        <f t="shared" ca="1" si="56"/>
        <v>-28.349920661233796</v>
      </c>
      <c r="AH74" s="304">
        <f t="shared" ca="1" si="57"/>
        <v>-18.781119008549002</v>
      </c>
    </row>
    <row r="75" spans="1:34" x14ac:dyDescent="0.2">
      <c r="A75" s="347">
        <f t="shared" ca="1" si="35"/>
        <v>0.01</v>
      </c>
      <c r="B75" s="304">
        <f t="shared" ca="1" si="36"/>
        <v>0.71000000000000041</v>
      </c>
      <c r="D75" s="306">
        <f t="shared" ca="1" si="37"/>
        <v>-4.1258888498454152</v>
      </c>
      <c r="E75" s="307">
        <f t="shared" ca="1" si="38"/>
        <v>-28.059148710054671</v>
      </c>
      <c r="F75" s="304">
        <f t="shared" ca="1" si="39"/>
        <v>28.3608671435526</v>
      </c>
      <c r="G75" s="306">
        <f t="shared" ca="1" si="40"/>
        <v>34.123566346595709</v>
      </c>
      <c r="H75" s="307">
        <f t="shared" ca="1" si="41"/>
        <v>150.83326520140966</v>
      </c>
      <c r="I75" s="304">
        <f t="shared" ca="1" si="42"/>
        <v>154.64505058853095</v>
      </c>
      <c r="J75" s="306">
        <f t="shared" ca="1" si="43"/>
        <v>125.90294871459054</v>
      </c>
      <c r="K75" s="307">
        <f t="shared" ca="1" si="44"/>
        <v>611.77819770893768</v>
      </c>
      <c r="L75" s="304">
        <f t="shared" ca="1" si="29"/>
        <v>624.59916401402984</v>
      </c>
      <c r="M75" s="306">
        <f t="shared" ca="1" si="45"/>
        <v>1.3483079500740651</v>
      </c>
      <c r="N75" s="304">
        <f t="shared" ca="1" si="46"/>
        <v>77.252355023179646</v>
      </c>
      <c r="P75" s="310">
        <f t="shared" ca="1" si="47"/>
        <v>3</v>
      </c>
      <c r="Q75" s="304">
        <f t="shared" ca="1" si="48"/>
        <v>0</v>
      </c>
      <c r="R75" s="306">
        <f t="shared" ca="1" si="49"/>
        <v>0</v>
      </c>
      <c r="S75" s="307">
        <f t="shared" ca="1" si="50"/>
        <v>4.5130000000000017</v>
      </c>
      <c r="T75" s="304">
        <f t="shared" ca="1" si="30"/>
        <v>44.272530000000017</v>
      </c>
      <c r="U75" s="311">
        <f t="shared" ca="1" si="31"/>
        <v>0</v>
      </c>
      <c r="V75" s="306">
        <f t="shared" ca="1" si="32"/>
        <v>1.1522815489275207</v>
      </c>
      <c r="W75" s="304">
        <f t="shared" ca="1" si="33"/>
        <v>84.116391500209062</v>
      </c>
      <c r="Y75" s="314" t="str">
        <f t="shared" ca="1" si="51"/>
        <v/>
      </c>
      <c r="Z75" s="315" t="str">
        <f t="shared" ca="1" si="52"/>
        <v/>
      </c>
      <c r="AA75" s="316" t="str">
        <f t="shared" ca="1" si="53"/>
        <v/>
      </c>
      <c r="AC75" s="310" t="e">
        <f t="shared" ca="1" si="54"/>
        <v>#N/A</v>
      </c>
      <c r="AD75" s="323" t="e">
        <f t="shared" ca="1" si="55"/>
        <v>#N/A</v>
      </c>
      <c r="AE75" s="324">
        <f t="shared" ca="1" si="34"/>
        <v>611.77819770893768</v>
      </c>
      <c r="AG75" s="306">
        <f t="shared" ca="1" si="56"/>
        <v>-28.278240304913314</v>
      </c>
      <c r="AH75" s="304">
        <f t="shared" ca="1" si="57"/>
        <v>-18.709740442960957</v>
      </c>
    </row>
    <row r="76" spans="1:34" x14ac:dyDescent="0.2">
      <c r="A76" s="347">
        <f t="shared" ca="1" si="35"/>
        <v>0.01</v>
      </c>
      <c r="B76" s="304">
        <f t="shared" ca="1" si="36"/>
        <v>0.72000000000000042</v>
      </c>
      <c r="D76" s="306">
        <f t="shared" ca="1" si="37"/>
        <v>-4.1127630524043921</v>
      </c>
      <c r="E76" s="307">
        <f t="shared" ca="1" si="38"/>
        <v>-27.989268658293632</v>
      </c>
      <c r="F76" s="304">
        <f t="shared" ca="1" si="39"/>
        <v>28.289821136786301</v>
      </c>
      <c r="G76" s="306">
        <f t="shared" ca="1" si="40"/>
        <v>34.082438716071664</v>
      </c>
      <c r="H76" s="307">
        <f t="shared" ca="1" si="41"/>
        <v>150.55337251482672</v>
      </c>
      <c r="I76" s="304">
        <f t="shared" ca="1" si="42"/>
        <v>154.36298327132371</v>
      </c>
      <c r="J76" s="306">
        <f t="shared" ca="1" si="43"/>
        <v>126.24397873990387</v>
      </c>
      <c r="K76" s="307">
        <f t="shared" ca="1" si="44"/>
        <v>613.28513089751891</v>
      </c>
      <c r="L76" s="304">
        <f t="shared" ca="1" si="29"/>
        <v>626.14390833742698</v>
      </c>
      <c r="M76" s="306">
        <f t="shared" ca="1" si="45"/>
        <v>1.3481677190083083</v>
      </c>
      <c r="N76" s="304">
        <f t="shared" ca="1" si="46"/>
        <v>77.244320374955166</v>
      </c>
      <c r="P76" s="310">
        <f t="shared" ca="1" si="47"/>
        <v>3</v>
      </c>
      <c r="Q76" s="304">
        <f t="shared" ca="1" si="48"/>
        <v>0</v>
      </c>
      <c r="R76" s="306">
        <f t="shared" ca="1" si="49"/>
        <v>0</v>
      </c>
      <c r="S76" s="307">
        <f t="shared" ca="1" si="50"/>
        <v>4.5130000000000017</v>
      </c>
      <c r="T76" s="304">
        <f t="shared" ca="1" si="30"/>
        <v>44.272530000000017</v>
      </c>
      <c r="U76" s="311">
        <f t="shared" ca="1" si="31"/>
        <v>0</v>
      </c>
      <c r="V76" s="306">
        <f t="shared" ca="1" si="32"/>
        <v>1.1521077578776258</v>
      </c>
      <c r="W76" s="304">
        <f t="shared" ca="1" si="33"/>
        <v>83.797179979422282</v>
      </c>
      <c r="Y76" s="314" t="str">
        <f t="shared" ca="1" si="51"/>
        <v/>
      </c>
      <c r="Z76" s="315" t="str">
        <f t="shared" ca="1" si="52"/>
        <v/>
      </c>
      <c r="AA76" s="316" t="str">
        <f t="shared" ca="1" si="53"/>
        <v/>
      </c>
      <c r="AC76" s="310" t="e">
        <f t="shared" ca="1" si="54"/>
        <v>#N/A</v>
      </c>
      <c r="AD76" s="323" t="e">
        <f t="shared" ca="1" si="55"/>
        <v>#N/A</v>
      </c>
      <c r="AE76" s="324">
        <f t="shared" ca="1" si="34"/>
        <v>613.28513089751891</v>
      </c>
      <c r="AG76" s="306">
        <f t="shared" ca="1" si="56"/>
        <v>-28.206883496211692</v>
      </c>
      <c r="AH76" s="304">
        <f t="shared" ca="1" si="57"/>
        <v>-18.638686350589193</v>
      </c>
    </row>
    <row r="77" spans="1:34" x14ac:dyDescent="0.2">
      <c r="A77" s="347">
        <f t="shared" ca="1" si="35"/>
        <v>0.01</v>
      </c>
      <c r="B77" s="304">
        <f t="shared" ca="1" si="36"/>
        <v>0.73000000000000043</v>
      </c>
      <c r="D77" s="306">
        <f t="shared" ca="1" si="37"/>
        <v>-4.0996951982483676</v>
      </c>
      <c r="E77" s="307">
        <f t="shared" ca="1" si="38"/>
        <v>-27.919705808348738</v>
      </c>
      <c r="F77" s="304">
        <f t="shared" ca="1" si="39"/>
        <v>28.219097667063753</v>
      </c>
      <c r="G77" s="306">
        <f t="shared" ca="1" si="40"/>
        <v>34.041441764089178</v>
      </c>
      <c r="H77" s="307">
        <f t="shared" ca="1" si="41"/>
        <v>150.27417545674322</v>
      </c>
      <c r="I77" s="304">
        <f t="shared" ca="1" si="42"/>
        <v>154.08162631080293</v>
      </c>
      <c r="J77" s="306">
        <f t="shared" ca="1" si="43"/>
        <v>126.58459814230467</v>
      </c>
      <c r="K77" s="307">
        <f t="shared" ca="1" si="44"/>
        <v>614.78926863737672</v>
      </c>
      <c r="L77" s="304">
        <f t="shared" ca="1" si="29"/>
        <v>627.68583329443504</v>
      </c>
      <c r="M77" s="306">
        <f t="shared" ca="1" si="45"/>
        <v>1.3480271447974275</v>
      </c>
      <c r="N77" s="304">
        <f t="shared" ca="1" si="46"/>
        <v>77.236266065963306</v>
      </c>
      <c r="P77" s="310">
        <f t="shared" ca="1" si="47"/>
        <v>3</v>
      </c>
      <c r="Q77" s="304">
        <f t="shared" ca="1" si="48"/>
        <v>0</v>
      </c>
      <c r="R77" s="306">
        <f t="shared" ca="1" si="49"/>
        <v>0</v>
      </c>
      <c r="S77" s="307">
        <f t="shared" ca="1" si="50"/>
        <v>4.5130000000000017</v>
      </c>
      <c r="T77" s="304">
        <f t="shared" ca="1" si="30"/>
        <v>44.272530000000017</v>
      </c>
      <c r="U77" s="311">
        <f t="shared" ca="1" si="31"/>
        <v>0</v>
      </c>
      <c r="V77" s="306">
        <f t="shared" ca="1" si="32"/>
        <v>1.1519343145576995</v>
      </c>
      <c r="W77" s="304">
        <f t="shared" ca="1" si="33"/>
        <v>83.479415373149308</v>
      </c>
      <c r="Y77" s="314" t="str">
        <f t="shared" ca="1" si="51"/>
        <v/>
      </c>
      <c r="Z77" s="315" t="str">
        <f t="shared" ca="1" si="52"/>
        <v/>
      </c>
      <c r="AA77" s="316" t="str">
        <f t="shared" ca="1" si="53"/>
        <v/>
      </c>
      <c r="AC77" s="310" t="e">
        <f t="shared" ca="1" si="54"/>
        <v>#N/A</v>
      </c>
      <c r="AD77" s="323" t="e">
        <f t="shared" ca="1" si="55"/>
        <v>#N/A</v>
      </c>
      <c r="AE77" s="324">
        <f t="shared" ca="1" si="34"/>
        <v>614.78926863737672</v>
      </c>
      <c r="AG77" s="306">
        <f t="shared" ca="1" si="56"/>
        <v>-28.135848293263734</v>
      </c>
      <c r="AH77" s="304">
        <f t="shared" ca="1" si="57"/>
        <v>-18.567954792692721</v>
      </c>
    </row>
    <row r="78" spans="1:34" x14ac:dyDescent="0.2">
      <c r="A78" s="347">
        <f t="shared" ca="1" si="35"/>
        <v>0.01</v>
      </c>
      <c r="B78" s="304">
        <f t="shared" ca="1" si="36"/>
        <v>0.74000000000000044</v>
      </c>
      <c r="D78" s="306">
        <f t="shared" ca="1" si="37"/>
        <v>-4.0866849387551953</v>
      </c>
      <c r="E78" s="307">
        <f t="shared" ca="1" si="38"/>
        <v>-27.850458267862663</v>
      </c>
      <c r="F78" s="304">
        <f t="shared" ca="1" si="39"/>
        <v>28.148694810214707</v>
      </c>
      <c r="G78" s="306">
        <f t="shared" ca="1" si="40"/>
        <v>34.000574914701623</v>
      </c>
      <c r="H78" s="307">
        <f t="shared" ca="1" si="41"/>
        <v>149.99567087406459</v>
      </c>
      <c r="I78" s="304">
        <f t="shared" ca="1" si="42"/>
        <v>153.80097651019952</v>
      </c>
      <c r="J78" s="306">
        <f t="shared" ca="1" si="43"/>
        <v>126.92480822569863</v>
      </c>
      <c r="K78" s="307">
        <f t="shared" ca="1" si="44"/>
        <v>616.29061786903071</v>
      </c>
      <c r="L78" s="304">
        <f t="shared" ca="1" si="29"/>
        <v>629.2249459585355</v>
      </c>
      <c r="M78" s="306">
        <f t="shared" ca="1" si="45"/>
        <v>1.3478862266231821</v>
      </c>
      <c r="N78" s="304">
        <f t="shared" ca="1" si="46"/>
        <v>77.228192049322359</v>
      </c>
      <c r="P78" s="310">
        <f t="shared" ca="1" si="47"/>
        <v>3</v>
      </c>
      <c r="Q78" s="304">
        <f t="shared" ca="1" si="48"/>
        <v>0</v>
      </c>
      <c r="R78" s="306">
        <f t="shared" ca="1" si="49"/>
        <v>0</v>
      </c>
      <c r="S78" s="307">
        <f t="shared" ca="1" si="50"/>
        <v>4.5130000000000017</v>
      </c>
      <c r="T78" s="304">
        <f t="shared" ca="1" si="30"/>
        <v>44.272530000000017</v>
      </c>
      <c r="U78" s="311">
        <f t="shared" ca="1" si="31"/>
        <v>0</v>
      </c>
      <c r="V78" s="306">
        <f t="shared" ca="1" si="32"/>
        <v>1.1517612180209362</v>
      </c>
      <c r="W78" s="304">
        <f t="shared" ca="1" si="33"/>
        <v>83.163089063184643</v>
      </c>
      <c r="Y78" s="314" t="str">
        <f t="shared" ca="1" si="51"/>
        <v/>
      </c>
      <c r="Z78" s="315" t="str">
        <f t="shared" ca="1" si="52"/>
        <v/>
      </c>
      <c r="AA78" s="316" t="str">
        <f t="shared" ca="1" si="53"/>
        <v/>
      </c>
      <c r="AC78" s="310" t="e">
        <f t="shared" ca="1" si="54"/>
        <v>#N/A</v>
      </c>
      <c r="AD78" s="323" t="e">
        <f t="shared" ca="1" si="55"/>
        <v>#N/A</v>
      </c>
      <c r="AE78" s="324">
        <f t="shared" ca="1" si="34"/>
        <v>616.29061786903071</v>
      </c>
      <c r="AG78" s="306">
        <f t="shared" ca="1" si="56"/>
        <v>-28.0651327688065</v>
      </c>
      <c r="AH78" s="304">
        <f t="shared" ca="1" si="57"/>
        <v>-18.497543845147192</v>
      </c>
    </row>
    <row r="79" spans="1:34" x14ac:dyDescent="0.2">
      <c r="A79" s="347">
        <f t="shared" ca="1" si="35"/>
        <v>0.01</v>
      </c>
      <c r="B79" s="304">
        <f t="shared" ca="1" si="36"/>
        <v>0.75000000000000044</v>
      </c>
      <c r="D79" s="306">
        <f t="shared" ca="1" si="37"/>
        <v>-4.0737319279238395</v>
      </c>
      <c r="E79" s="307">
        <f t="shared" ca="1" si="38"/>
        <v>-27.781524158723052</v>
      </c>
      <c r="F79" s="304">
        <f t="shared" ca="1" si="39"/>
        <v>28.078610656553124</v>
      </c>
      <c r="G79" s="306">
        <f t="shared" ca="1" si="40"/>
        <v>33.959837595422385</v>
      </c>
      <c r="H79" s="307">
        <f t="shared" ca="1" si="41"/>
        <v>149.71785563247735</v>
      </c>
      <c r="I79" s="304">
        <f t="shared" ca="1" si="42"/>
        <v>153.52103069187228</v>
      </c>
      <c r="J79" s="306">
        <f t="shared" ca="1" si="43"/>
        <v>127.26461028824924</v>
      </c>
      <c r="K79" s="307">
        <f t="shared" ca="1" si="44"/>
        <v>617.78918550156345</v>
      </c>
      <c r="L79" s="304">
        <f t="shared" ca="1" si="29"/>
        <v>630.76125337127769</v>
      </c>
      <c r="M79" s="306">
        <f t="shared" ca="1" si="45"/>
        <v>1.3477449636641852</v>
      </c>
      <c r="N79" s="304">
        <f t="shared" ca="1" si="46"/>
        <v>77.220098277970294</v>
      </c>
      <c r="P79" s="310">
        <f t="shared" ca="1" si="47"/>
        <v>3</v>
      </c>
      <c r="Q79" s="304">
        <f t="shared" ca="1" si="48"/>
        <v>0</v>
      </c>
      <c r="R79" s="306">
        <f t="shared" ca="1" si="49"/>
        <v>0</v>
      </c>
      <c r="S79" s="307">
        <f t="shared" ca="1" si="50"/>
        <v>4.5130000000000017</v>
      </c>
      <c r="T79" s="304">
        <f t="shared" ca="1" si="30"/>
        <v>44.272530000000017</v>
      </c>
      <c r="U79" s="311">
        <f t="shared" ca="1" si="31"/>
        <v>0</v>
      </c>
      <c r="V79" s="306">
        <f t="shared" ca="1" si="32"/>
        <v>1.1515884673249459</v>
      </c>
      <c r="W79" s="304">
        <f t="shared" ca="1" si="33"/>
        <v>82.848192496099699</v>
      </c>
      <c r="Y79" s="314" t="str">
        <f t="shared" ca="1" si="51"/>
        <v/>
      </c>
      <c r="Z79" s="315" t="str">
        <f t="shared" ca="1" si="52"/>
        <v/>
      </c>
      <c r="AA79" s="316" t="str">
        <f t="shared" ca="1" si="53"/>
        <v/>
      </c>
      <c r="AC79" s="310" t="e">
        <f t="shared" ca="1" si="54"/>
        <v>#N/A</v>
      </c>
      <c r="AD79" s="323" t="e">
        <f t="shared" ca="1" si="55"/>
        <v>#N/A</v>
      </c>
      <c r="AE79" s="324">
        <f t="shared" ca="1" si="34"/>
        <v>617.78918550156345</v>
      </c>
      <c r="AG79" s="306">
        <f t="shared" ca="1" si="56"/>
        <v>-27.994735010046899</v>
      </c>
      <c r="AH79" s="304">
        <f t="shared" ca="1" si="57"/>
        <v>-18.427451598312565</v>
      </c>
    </row>
    <row r="80" spans="1:34" x14ac:dyDescent="0.2">
      <c r="A80" s="347">
        <f t="shared" ca="1" si="35"/>
        <v>0.01</v>
      </c>
      <c r="B80" s="304">
        <f t="shared" ca="1" si="36"/>
        <v>0.76000000000000045</v>
      </c>
      <c r="D80" s="306">
        <f t="shared" ca="1" si="37"/>
        <v>-4.0608358223507031</v>
      </c>
      <c r="E80" s="307">
        <f t="shared" ca="1" si="38"/>
        <v>-27.712901616933749</v>
      </c>
      <c r="F80" s="304">
        <f t="shared" ca="1" si="39"/>
        <v>28.008843310746268</v>
      </c>
      <c r="G80" s="306">
        <f t="shared" ca="1" si="40"/>
        <v>33.919229237198877</v>
      </c>
      <c r="H80" s="307">
        <f t="shared" ca="1" si="41"/>
        <v>149.44072661630801</v>
      </c>
      <c r="I80" s="304">
        <f t="shared" ca="1" si="42"/>
        <v>153.24178569716472</v>
      </c>
      <c r="J80" s="306">
        <f t="shared" ca="1" si="43"/>
        <v>127.60400562241234</v>
      </c>
      <c r="K80" s="307">
        <f t="shared" ca="1" si="44"/>
        <v>619.28497841280739</v>
      </c>
      <c r="L80" s="304">
        <f t="shared" ca="1" si="29"/>
        <v>632.29476254246799</v>
      </c>
      <c r="M80" s="306">
        <f t="shared" ca="1" si="45"/>
        <v>1.347603355095891</v>
      </c>
      <c r="N80" s="304">
        <f t="shared" ca="1" si="46"/>
        <v>77.211984704664161</v>
      </c>
      <c r="P80" s="310">
        <f t="shared" ca="1" si="47"/>
        <v>3</v>
      </c>
      <c r="Q80" s="304">
        <f t="shared" ca="1" si="48"/>
        <v>0</v>
      </c>
      <c r="R80" s="306">
        <f t="shared" ca="1" si="49"/>
        <v>0</v>
      </c>
      <c r="S80" s="307">
        <f t="shared" ca="1" si="50"/>
        <v>4.5130000000000017</v>
      </c>
      <c r="T80" s="304">
        <f t="shared" ca="1" si="30"/>
        <v>44.272530000000017</v>
      </c>
      <c r="U80" s="311">
        <f t="shared" ca="1" si="31"/>
        <v>0</v>
      </c>
      <c r="V80" s="306">
        <f t="shared" ca="1" si="32"/>
        <v>1.1514160615317239</v>
      </c>
      <c r="W80" s="304">
        <f t="shared" ca="1" si="33"/>
        <v>82.5347171826579</v>
      </c>
      <c r="Y80" s="314" t="str">
        <f t="shared" ca="1" si="51"/>
        <v/>
      </c>
      <c r="Z80" s="315" t="str">
        <f t="shared" ca="1" si="52"/>
        <v/>
      </c>
      <c r="AA80" s="316" t="str">
        <f t="shared" ca="1" si="53"/>
        <v/>
      </c>
      <c r="AC80" s="310" t="e">
        <f t="shared" ca="1" si="54"/>
        <v>#N/A</v>
      </c>
      <c r="AD80" s="323" t="e">
        <f t="shared" ca="1" si="55"/>
        <v>#N/A</v>
      </c>
      <c r="AE80" s="324">
        <f t="shared" ca="1" si="34"/>
        <v>619.28497841280739</v>
      </c>
      <c r="AG80" s="306">
        <f t="shared" ca="1" si="56"/>
        <v>-27.924653118530699</v>
      </c>
      <c r="AH80" s="304">
        <f t="shared" ca="1" si="57"/>
        <v>-18.357676156902208</v>
      </c>
    </row>
    <row r="81" spans="1:34" x14ac:dyDescent="0.2">
      <c r="A81" s="347">
        <f t="shared" ca="1" si="35"/>
        <v>0.01</v>
      </c>
      <c r="B81" s="304">
        <f t="shared" ca="1" si="36"/>
        <v>0.77000000000000046</v>
      </c>
      <c r="D81" s="306">
        <f t="shared" ca="1" si="37"/>
        <v>-4.0479962812061308</v>
      </c>
      <c r="E81" s="307">
        <f t="shared" ca="1" si="38"/>
        <v>-27.644588792487355</v>
      </c>
      <c r="F81" s="304">
        <f t="shared" ca="1" si="39"/>
        <v>27.939390891685097</v>
      </c>
      <c r="G81" s="306">
        <f t="shared" ca="1" si="40"/>
        <v>33.878749274386813</v>
      </c>
      <c r="H81" s="307">
        <f t="shared" ca="1" si="41"/>
        <v>149.16428072838315</v>
      </c>
      <c r="I81" s="304">
        <f t="shared" ca="1" si="42"/>
        <v>152.96323838626279</v>
      </c>
      <c r="J81" s="306">
        <f t="shared" ca="1" si="43"/>
        <v>127.94299551497028</v>
      </c>
      <c r="K81" s="307">
        <f t="shared" ca="1" si="44"/>
        <v>620.77800344953084</v>
      </c>
      <c r="L81" s="304">
        <f t="shared" ca="1" si="29"/>
        <v>633.82548045035981</v>
      </c>
      <c r="M81" s="306">
        <f t="shared" ca="1" si="45"/>
        <v>1.3474614000905816</v>
      </c>
      <c r="N81" s="304">
        <f t="shared" ca="1" si="46"/>
        <v>77.203851281979169</v>
      </c>
      <c r="P81" s="310">
        <f t="shared" ca="1" si="47"/>
        <v>3</v>
      </c>
      <c r="Q81" s="304">
        <f t="shared" ca="1" si="48"/>
        <v>0</v>
      </c>
      <c r="R81" s="306">
        <f t="shared" ca="1" si="49"/>
        <v>0</v>
      </c>
      <c r="S81" s="307">
        <f t="shared" ca="1" si="50"/>
        <v>4.5130000000000017</v>
      </c>
      <c r="T81" s="304">
        <f t="shared" ca="1" si="30"/>
        <v>44.272530000000017</v>
      </c>
      <c r="U81" s="311">
        <f t="shared" ca="1" si="31"/>
        <v>0</v>
      </c>
      <c r="V81" s="306">
        <f t="shared" ca="1" si="32"/>
        <v>1.1512439997076287</v>
      </c>
      <c r="W81" s="304">
        <f t="shared" ca="1" si="33"/>
        <v>82.222654697236678</v>
      </c>
      <c r="Y81" s="314" t="str">
        <f t="shared" ca="1" si="51"/>
        <v/>
      </c>
      <c r="Z81" s="315" t="str">
        <f t="shared" ca="1" si="52"/>
        <v/>
      </c>
      <c r="AA81" s="316" t="str">
        <f t="shared" ca="1" si="53"/>
        <v/>
      </c>
      <c r="AC81" s="310" t="e">
        <f t="shared" ca="1" si="54"/>
        <v>#N/A</v>
      </c>
      <c r="AD81" s="323" t="e">
        <f t="shared" ca="1" si="55"/>
        <v>#N/A</v>
      </c>
      <c r="AE81" s="324">
        <f t="shared" ca="1" si="34"/>
        <v>620.77800344953084</v>
      </c>
      <c r="AG81" s="306">
        <f t="shared" ca="1" si="56"/>
        <v>-27.854885210012867</v>
      </c>
      <c r="AH81" s="304">
        <f t="shared" ca="1" si="57"/>
        <v>-18.288215639853284</v>
      </c>
    </row>
    <row r="82" spans="1:34" x14ac:dyDescent="0.2">
      <c r="A82" s="347">
        <f t="shared" ca="1" si="35"/>
        <v>0.01</v>
      </c>
      <c r="B82" s="304">
        <f t="shared" ca="1" si="36"/>
        <v>0.78000000000000047</v>
      </c>
      <c r="D82" s="306">
        <f t="shared" ca="1" si="37"/>
        <v>-4.035212966211251</v>
      </c>
      <c r="E82" s="307">
        <f t="shared" ca="1" si="38"/>
        <v>-27.576583849239242</v>
      </c>
      <c r="F82" s="304">
        <f t="shared" ca="1" si="39"/>
        <v>27.870251532356178</v>
      </c>
      <c r="G82" s="306">
        <f t="shared" ca="1" si="40"/>
        <v>33.838397144724702</v>
      </c>
      <c r="H82" s="307">
        <f t="shared" ca="1" si="41"/>
        <v>148.88851488989076</v>
      </c>
      <c r="I82" s="304">
        <f t="shared" ca="1" si="42"/>
        <v>152.68538563805421</v>
      </c>
      <c r="J82" s="306">
        <f t="shared" ca="1" si="43"/>
        <v>128.28158124706584</v>
      </c>
      <c r="K82" s="307">
        <f t="shared" ca="1" si="44"/>
        <v>622.26826742762216</v>
      </c>
      <c r="L82" s="304">
        <f t="shared" ca="1" si="29"/>
        <v>635.35341404184044</v>
      </c>
      <c r="M82" s="306">
        <f t="shared" ca="1" si="45"/>
        <v>1.3473190978173526</v>
      </c>
      <c r="N82" s="304">
        <f t="shared" ca="1" si="46"/>
        <v>77.195697962308031</v>
      </c>
      <c r="P82" s="310">
        <f t="shared" ca="1" si="47"/>
        <v>3</v>
      </c>
      <c r="Q82" s="304">
        <f t="shared" ca="1" si="48"/>
        <v>0</v>
      </c>
      <c r="R82" s="306">
        <f t="shared" ca="1" si="49"/>
        <v>0</v>
      </c>
      <c r="S82" s="307">
        <f t="shared" ca="1" si="50"/>
        <v>4.5130000000000017</v>
      </c>
      <c r="T82" s="304">
        <f t="shared" ca="1" si="30"/>
        <v>44.272530000000017</v>
      </c>
      <c r="U82" s="311">
        <f t="shared" ca="1" si="31"/>
        <v>0</v>
      </c>
      <c r="V82" s="306">
        <f t="shared" ca="1" si="32"/>
        <v>1.1510722809233513</v>
      </c>
      <c r="W82" s="304">
        <f t="shared" ca="1" si="33"/>
        <v>81.911996677254834</v>
      </c>
      <c r="Y82" s="314" t="str">
        <f t="shared" ca="1" si="51"/>
        <v/>
      </c>
      <c r="Z82" s="315" t="str">
        <f t="shared" ca="1" si="52"/>
        <v/>
      </c>
      <c r="AA82" s="316" t="str">
        <f t="shared" ca="1" si="53"/>
        <v/>
      </c>
      <c r="AC82" s="310" t="e">
        <f t="shared" ca="1" si="54"/>
        <v>#N/A</v>
      </c>
      <c r="AD82" s="323" t="e">
        <f t="shared" ca="1" si="55"/>
        <v>#N/A</v>
      </c>
      <c r="AE82" s="324">
        <f t="shared" ca="1" si="34"/>
        <v>622.26826742762216</v>
      </c>
      <c r="AG82" s="306">
        <f t="shared" ca="1" si="56"/>
        <v>-27.785429414329393</v>
      </c>
      <c r="AH82" s="304">
        <f t="shared" ca="1" si="57"/>
        <v>-18.219068180198683</v>
      </c>
    </row>
    <row r="83" spans="1:34" x14ac:dyDescent="0.2">
      <c r="A83" s="347">
        <f t="shared" ca="1" si="35"/>
        <v>0.01</v>
      </c>
      <c r="B83" s="304">
        <f t="shared" ca="1" si="36"/>
        <v>0.79000000000000048</v>
      </c>
      <c r="D83" s="306">
        <f t="shared" ca="1" si="37"/>
        <v>-4.0224855416150103</v>
      </c>
      <c r="E83" s="307">
        <f t="shared" ca="1" si="38"/>
        <v>-27.508884964782787</v>
      </c>
      <c r="F83" s="304">
        <f t="shared" ca="1" si="39"/>
        <v>27.80142337971483</v>
      </c>
      <c r="G83" s="306">
        <f t="shared" ca="1" si="40"/>
        <v>33.798172289308553</v>
      </c>
      <c r="H83" s="307">
        <f t="shared" ca="1" si="41"/>
        <v>148.61342604024293</v>
      </c>
      <c r="I83" s="304">
        <f t="shared" ca="1" si="42"/>
        <v>152.40822434998887</v>
      </c>
      <c r="J83" s="306">
        <f t="shared" ca="1" si="43"/>
        <v>128.61976409423602</v>
      </c>
      <c r="K83" s="307">
        <f t="shared" ca="1" si="44"/>
        <v>623.75577713227278</v>
      </c>
      <c r="L83" s="304">
        <f t="shared" ca="1" si="29"/>
        <v>636.87857023261699</v>
      </c>
      <c r="M83" s="306">
        <f t="shared" ca="1" si="45"/>
        <v>1.3471764474421006</v>
      </c>
      <c r="N83" s="304">
        <f t="shared" ca="1" si="46"/>
        <v>77.187524697860141</v>
      </c>
      <c r="P83" s="310">
        <f t="shared" ca="1" si="47"/>
        <v>3</v>
      </c>
      <c r="Q83" s="304">
        <f t="shared" ca="1" si="48"/>
        <v>0</v>
      </c>
      <c r="R83" s="306">
        <f t="shared" ca="1" si="49"/>
        <v>0</v>
      </c>
      <c r="S83" s="307">
        <f t="shared" ca="1" si="50"/>
        <v>4.5130000000000017</v>
      </c>
      <c r="T83" s="304">
        <f t="shared" ca="1" si="30"/>
        <v>44.272530000000017</v>
      </c>
      <c r="U83" s="311">
        <f t="shared" ca="1" si="31"/>
        <v>0</v>
      </c>
      <c r="V83" s="306">
        <f t="shared" ca="1" si="32"/>
        <v>1.1509009042538922</v>
      </c>
      <c r="W83" s="304">
        <f t="shared" ca="1" si="33"/>
        <v>81.602734822606322</v>
      </c>
      <c r="Y83" s="314" t="str">
        <f t="shared" ca="1" si="51"/>
        <v/>
      </c>
      <c r="Z83" s="315" t="str">
        <f t="shared" ca="1" si="52"/>
        <v/>
      </c>
      <c r="AA83" s="316" t="str">
        <f t="shared" ca="1" si="53"/>
        <v/>
      </c>
      <c r="AC83" s="310" t="e">
        <f t="shared" ca="1" si="54"/>
        <v>#N/A</v>
      </c>
      <c r="AD83" s="323" t="e">
        <f t="shared" ca="1" si="55"/>
        <v>#N/A</v>
      </c>
      <c r="AE83" s="324">
        <f t="shared" ca="1" si="34"/>
        <v>623.75577713227278</v>
      </c>
      <c r="AG83" s="306">
        <f t="shared" ca="1" si="56"/>
        <v>-27.716283875270335</v>
      </c>
      <c r="AH83" s="304">
        <f t="shared" ca="1" si="57"/>
        <v>-18.15023192494013</v>
      </c>
    </row>
    <row r="84" spans="1:34" x14ac:dyDescent="0.2">
      <c r="A84" s="347">
        <f t="shared" ca="1" si="35"/>
        <v>0.01</v>
      </c>
      <c r="B84" s="304">
        <f t="shared" ca="1" si="36"/>
        <v>0.80000000000000049</v>
      </c>
      <c r="D84" s="306">
        <f t="shared" ca="1" si="37"/>
        <v>-4.0098136741714541</v>
      </c>
      <c r="E84" s="307">
        <f t="shared" ca="1" si="38"/>
        <v>-27.441490330325955</v>
      </c>
      <c r="F84" s="304">
        <f t="shared" ca="1" si="39"/>
        <v>27.732904594559606</v>
      </c>
      <c r="G84" s="306">
        <f t="shared" ca="1" si="40"/>
        <v>33.758074152566842</v>
      </c>
      <c r="H84" s="307">
        <f t="shared" ca="1" si="41"/>
        <v>148.33901113693966</v>
      </c>
      <c r="I84" s="304">
        <f t="shared" ca="1" si="42"/>
        <v>152.13175143794049</v>
      </c>
      <c r="J84" s="306">
        <f t="shared" ca="1" si="43"/>
        <v>128.9575453264454</v>
      </c>
      <c r="K84" s="307">
        <f t="shared" ca="1" si="44"/>
        <v>625.24053931815865</v>
      </c>
      <c r="L84" s="304">
        <f t="shared" ca="1" si="29"/>
        <v>638.40095590740157</v>
      </c>
      <c r="M84" s="306">
        <f t="shared" ca="1" si="45"/>
        <v>1.3470334481275092</v>
      </c>
      <c r="N84" s="304">
        <f t="shared" ca="1" si="46"/>
        <v>77.179331440660789</v>
      </c>
      <c r="P84" s="310">
        <f t="shared" ca="1" si="47"/>
        <v>3</v>
      </c>
      <c r="Q84" s="304">
        <f t="shared" ca="1" si="48"/>
        <v>0</v>
      </c>
      <c r="R84" s="306">
        <f t="shared" ca="1" si="49"/>
        <v>0</v>
      </c>
      <c r="S84" s="307">
        <f t="shared" ca="1" si="50"/>
        <v>4.5130000000000017</v>
      </c>
      <c r="T84" s="304">
        <f t="shared" ca="1" si="30"/>
        <v>44.272530000000017</v>
      </c>
      <c r="U84" s="311">
        <f t="shared" ca="1" si="31"/>
        <v>0</v>
      </c>
      <c r="V84" s="306">
        <f t="shared" ca="1" si="32"/>
        <v>1.1507298687785328</v>
      </c>
      <c r="W84" s="304">
        <f t="shared" ca="1" si="33"/>
        <v>81.294860895099774</v>
      </c>
      <c r="Y84" s="314" t="str">
        <f t="shared" ca="1" si="51"/>
        <v/>
      </c>
      <c r="Z84" s="315" t="str">
        <f t="shared" ca="1" si="52"/>
        <v/>
      </c>
      <c r="AA84" s="316" t="str">
        <f t="shared" ca="1" si="53"/>
        <v/>
      </c>
      <c r="AC84" s="310" t="e">
        <f t="shared" ca="1" si="54"/>
        <v>#N/A</v>
      </c>
      <c r="AD84" s="323" t="e">
        <f t="shared" ca="1" si="55"/>
        <v>#N/A</v>
      </c>
      <c r="AE84" s="324">
        <f t="shared" ca="1" si="34"/>
        <v>625.24053931815865</v>
      </c>
      <c r="AG84" s="306">
        <f t="shared" ca="1" si="56"/>
        <v>-27.647446750454304</v>
      </c>
      <c r="AH84" s="304">
        <f t="shared" ca="1" si="57"/>
        <v>-18.081705034922731</v>
      </c>
    </row>
    <row r="85" spans="1:34" x14ac:dyDescent="0.2">
      <c r="A85" s="347">
        <f t="shared" ca="1" si="35"/>
        <v>0.01</v>
      </c>
      <c r="B85" s="304">
        <f t="shared" ca="1" si="36"/>
        <v>0.8100000000000005</v>
      </c>
      <c r="D85" s="306">
        <f t="shared" ca="1" si="37"/>
        <v>-3.9971970331172586</v>
      </c>
      <c r="E85" s="307">
        <f t="shared" ca="1" si="38"/>
        <v>-27.374398150569199</v>
      </c>
      <c r="F85" s="304">
        <f t="shared" ca="1" si="39"/>
        <v>27.664693351408179</v>
      </c>
      <c r="G85" s="306">
        <f t="shared" ca="1" si="40"/>
        <v>33.718102182235668</v>
      </c>
      <c r="H85" s="307">
        <f t="shared" ca="1" si="41"/>
        <v>148.06526715543396</v>
      </c>
      <c r="I85" s="304">
        <f t="shared" ca="1" si="42"/>
        <v>151.85596383606972</v>
      </c>
      <c r="J85" s="306">
        <f t="shared" ca="1" si="43"/>
        <v>129.29492620811942</v>
      </c>
      <c r="K85" s="307">
        <f t="shared" ca="1" si="44"/>
        <v>626.72256070962055</v>
      </c>
      <c r="L85" s="304">
        <f t="shared" ca="1" si="29"/>
        <v>639.92057792009393</v>
      </c>
      <c r="M85" s="306">
        <f t="shared" ca="1" si="45"/>
        <v>1.3468900990330366</v>
      </c>
      <c r="N85" s="304">
        <f t="shared" ca="1" si="46"/>
        <v>77.171118142550483</v>
      </c>
      <c r="P85" s="310">
        <f t="shared" ca="1" si="47"/>
        <v>3</v>
      </c>
      <c r="Q85" s="304">
        <f t="shared" ca="1" si="48"/>
        <v>0</v>
      </c>
      <c r="R85" s="306">
        <f t="shared" ca="1" si="49"/>
        <v>0</v>
      </c>
      <c r="S85" s="307">
        <f t="shared" ca="1" si="50"/>
        <v>4.5130000000000017</v>
      </c>
      <c r="T85" s="304">
        <f t="shared" ca="1" si="30"/>
        <v>44.272530000000017</v>
      </c>
      <c r="U85" s="311">
        <f t="shared" ca="1" si="31"/>
        <v>0</v>
      </c>
      <c r="V85" s="306">
        <f t="shared" ca="1" si="32"/>
        <v>1.1505591735808105</v>
      </c>
      <c r="W85" s="304">
        <f t="shared" ca="1" si="33"/>
        <v>80.9883667179041</v>
      </c>
      <c r="Y85" s="314" t="str">
        <f t="shared" ca="1" si="51"/>
        <v/>
      </c>
      <c r="Z85" s="315" t="str">
        <f t="shared" ca="1" si="52"/>
        <v/>
      </c>
      <c r="AA85" s="316" t="str">
        <f t="shared" ca="1" si="53"/>
        <v/>
      </c>
      <c r="AC85" s="310" t="e">
        <f t="shared" ca="1" si="54"/>
        <v>#N/A</v>
      </c>
      <c r="AD85" s="323" t="e">
        <f t="shared" ca="1" si="55"/>
        <v>#N/A</v>
      </c>
      <c r="AE85" s="324">
        <f t="shared" ca="1" si="34"/>
        <v>626.72256070962055</v>
      </c>
      <c r="AG85" s="306">
        <f t="shared" ca="1" si="56"/>
        <v>-27.578916211204152</v>
      </c>
      <c r="AH85" s="304">
        <f t="shared" ca="1" si="57"/>
        <v>-18.01348568471078</v>
      </c>
    </row>
    <row r="86" spans="1:34" x14ac:dyDescent="0.2">
      <c r="A86" s="347">
        <f t="shared" ca="1" si="35"/>
        <v>0.01</v>
      </c>
      <c r="B86" s="304">
        <f t="shared" ca="1" si="36"/>
        <v>0.82000000000000051</v>
      </c>
      <c r="D86" s="306">
        <f t="shared" ca="1" si="37"/>
        <v>-3.9846352901494675</v>
      </c>
      <c r="E86" s="307">
        <f t="shared" ca="1" si="38"/>
        <v>-27.307606643584599</v>
      </c>
      <c r="F86" s="304">
        <f t="shared" ca="1" si="39"/>
        <v>27.596787838374418</v>
      </c>
      <c r="G86" s="306">
        <f t="shared" ca="1" si="40"/>
        <v>33.678255829334176</v>
      </c>
      <c r="H86" s="307">
        <f t="shared" ca="1" si="41"/>
        <v>147.79219108899812</v>
      </c>
      <c r="I86" s="304">
        <f t="shared" ca="1" si="42"/>
        <v>151.58085849668822</v>
      </c>
      <c r="J86" s="306">
        <f t="shared" ca="1" si="43"/>
        <v>129.63190799817727</v>
      </c>
      <c r="K86" s="307">
        <f t="shared" ca="1" si="44"/>
        <v>628.20184800084269</v>
      </c>
      <c r="L86" s="304">
        <f t="shared" ca="1" si="29"/>
        <v>641.43744309396357</v>
      </c>
      <c r="M86" s="306">
        <f t="shared" ca="1" si="45"/>
        <v>1.3467463993148994</v>
      </c>
      <c r="N86" s="304">
        <f t="shared" ca="1" si="46"/>
        <v>77.162884755183995</v>
      </c>
      <c r="P86" s="310">
        <f t="shared" ca="1" si="47"/>
        <v>3</v>
      </c>
      <c r="Q86" s="304">
        <f t="shared" ca="1" si="48"/>
        <v>0</v>
      </c>
      <c r="R86" s="306">
        <f t="shared" ca="1" si="49"/>
        <v>0</v>
      </c>
      <c r="S86" s="307">
        <f t="shared" ca="1" si="50"/>
        <v>4.5130000000000017</v>
      </c>
      <c r="T86" s="304">
        <f t="shared" ca="1" si="30"/>
        <v>44.272530000000017</v>
      </c>
      <c r="U86" s="311">
        <f t="shared" ca="1" si="31"/>
        <v>0</v>
      </c>
      <c r="V86" s="306">
        <f t="shared" ca="1" si="32"/>
        <v>1.1503888177484933</v>
      </c>
      <c r="W86" s="304">
        <f t="shared" ca="1" si="33"/>
        <v>80.683244174999743</v>
      </c>
      <c r="Y86" s="314" t="str">
        <f t="shared" ca="1" si="51"/>
        <v/>
      </c>
      <c r="Z86" s="315" t="str">
        <f t="shared" ca="1" si="52"/>
        <v/>
      </c>
      <c r="AA86" s="316" t="str">
        <f t="shared" ca="1" si="53"/>
        <v/>
      </c>
      <c r="AC86" s="310" t="e">
        <f t="shared" ca="1" si="54"/>
        <v>#N/A</v>
      </c>
      <c r="AD86" s="323" t="e">
        <f t="shared" ca="1" si="55"/>
        <v>#N/A</v>
      </c>
      <c r="AE86" s="324">
        <f t="shared" ca="1" si="34"/>
        <v>628.20184800084269</v>
      </c>
      <c r="AG86" s="306">
        <f t="shared" ca="1" si="56"/>
        <v>-27.510690442424075</v>
      </c>
      <c r="AH86" s="304">
        <f t="shared" ca="1" si="57"/>
        <v>-17.945572062464894</v>
      </c>
    </row>
    <row r="87" spans="1:34" x14ac:dyDescent="0.2">
      <c r="A87" s="347">
        <f t="shared" ca="1" si="35"/>
        <v>0.01</v>
      </c>
      <c r="B87" s="304">
        <f t="shared" ca="1" si="36"/>
        <v>0.83000000000000052</v>
      </c>
      <c r="D87" s="306">
        <f t="shared" ca="1" si="37"/>
        <v>-3.9721281194035303</v>
      </c>
      <c r="E87" s="307">
        <f t="shared" ca="1" si="38"/>
        <v>-27.24111404069631</v>
      </c>
      <c r="F87" s="304">
        <f t="shared" ca="1" si="39"/>
        <v>27.529186257046863</v>
      </c>
      <c r="G87" s="306">
        <f t="shared" ca="1" si="40"/>
        <v>33.638534548140143</v>
      </c>
      <c r="H87" s="307">
        <f t="shared" ca="1" si="41"/>
        <v>147.51977994859115</v>
      </c>
      <c r="I87" s="304">
        <f t="shared" ca="1" si="42"/>
        <v>151.30643239012403</v>
      </c>
      <c r="J87" s="306">
        <f t="shared" ca="1" si="43"/>
        <v>129.96849195006465</v>
      </c>
      <c r="K87" s="307">
        <f t="shared" ca="1" si="44"/>
        <v>629.67840785603062</v>
      </c>
      <c r="L87" s="304">
        <f t="shared" ca="1" si="29"/>
        <v>642.95155822183028</v>
      </c>
      <c r="M87" s="306">
        <f t="shared" ca="1" si="45"/>
        <v>1.3466023481260618</v>
      </c>
      <c r="N87" s="304">
        <f t="shared" ca="1" si="46"/>
        <v>77.154631230029764</v>
      </c>
      <c r="P87" s="310">
        <f t="shared" ca="1" si="47"/>
        <v>3</v>
      </c>
      <c r="Q87" s="304">
        <f t="shared" ca="1" si="48"/>
        <v>0</v>
      </c>
      <c r="R87" s="306">
        <f t="shared" ca="1" si="49"/>
        <v>0</v>
      </c>
      <c r="S87" s="307">
        <f t="shared" ca="1" si="50"/>
        <v>4.5130000000000017</v>
      </c>
      <c r="T87" s="304">
        <f t="shared" ca="1" si="30"/>
        <v>44.272530000000017</v>
      </c>
      <c r="U87" s="311">
        <f t="shared" ca="1" si="31"/>
        <v>0</v>
      </c>
      <c r="V87" s="306">
        <f t="shared" ca="1" si="32"/>
        <v>1.1502188003735536</v>
      </c>
      <c r="W87" s="304">
        <f t="shared" ca="1" si="33"/>
        <v>80.379485210635536</v>
      </c>
      <c r="Y87" s="314" t="str">
        <f t="shared" ca="1" si="51"/>
        <v/>
      </c>
      <c r="Z87" s="315" t="str">
        <f t="shared" ca="1" si="52"/>
        <v/>
      </c>
      <c r="AA87" s="316" t="str">
        <f t="shared" ca="1" si="53"/>
        <v/>
      </c>
      <c r="AC87" s="310" t="e">
        <f t="shared" ca="1" si="54"/>
        <v>#N/A</v>
      </c>
      <c r="AD87" s="323" t="e">
        <f t="shared" ca="1" si="55"/>
        <v>#N/A</v>
      </c>
      <c r="AE87" s="324">
        <f t="shared" ca="1" si="34"/>
        <v>629.67840785603062</v>
      </c>
      <c r="AG87" s="306">
        <f t="shared" ca="1" si="56"/>
        <v>-27.442767642477939</v>
      </c>
      <c r="AH87" s="304">
        <f t="shared" ca="1" si="57"/>
        <v>-17.877962369820455</v>
      </c>
    </row>
    <row r="88" spans="1:34" x14ac:dyDescent="0.2">
      <c r="A88" s="347">
        <f t="shared" ca="1" si="35"/>
        <v>0.01</v>
      </c>
      <c r="B88" s="304">
        <f t="shared" ca="1" si="36"/>
        <v>0.84000000000000052</v>
      </c>
      <c r="D88" s="306">
        <f t="shared" ca="1" si="37"/>
        <v>-3.9596751974314688</v>
      </c>
      <c r="E88" s="307">
        <f t="shared" ca="1" si="38"/>
        <v>-27.174918586362168</v>
      </c>
      <c r="F88" s="304">
        <f t="shared" ca="1" si="39"/>
        <v>27.461886822368307</v>
      </c>
      <c r="G88" s="306">
        <f t="shared" ca="1" si="40"/>
        <v>33.598937796165828</v>
      </c>
      <c r="H88" s="307">
        <f t="shared" ca="1" si="41"/>
        <v>147.24803076272752</v>
      </c>
      <c r="I88" s="304">
        <f t="shared" ca="1" si="42"/>
        <v>151.03268250458828</v>
      </c>
      <c r="J88" s="306">
        <f t="shared" ca="1" si="43"/>
        <v>130.30467931178617</v>
      </c>
      <c r="K88" s="307">
        <f t="shared" ca="1" si="44"/>
        <v>631.15224690958723</v>
      </c>
      <c r="L88" s="304">
        <f t="shared" ca="1" si="29"/>
        <v>644.46293006624364</v>
      </c>
      <c r="M88" s="306">
        <f t="shared" ca="1" si="45"/>
        <v>1.3464579446162197</v>
      </c>
      <c r="N88" s="304">
        <f t="shared" ca="1" si="46"/>
        <v>77.14635751836893</v>
      </c>
      <c r="P88" s="310">
        <f t="shared" ca="1" si="47"/>
        <v>3</v>
      </c>
      <c r="Q88" s="304">
        <f t="shared" ca="1" si="48"/>
        <v>0</v>
      </c>
      <c r="R88" s="306">
        <f t="shared" ca="1" si="49"/>
        <v>0</v>
      </c>
      <c r="S88" s="307">
        <f t="shared" ca="1" si="50"/>
        <v>4.5130000000000017</v>
      </c>
      <c r="T88" s="304">
        <f t="shared" ca="1" si="30"/>
        <v>44.272530000000017</v>
      </c>
      <c r="U88" s="311">
        <f t="shared" ca="1" si="31"/>
        <v>0</v>
      </c>
      <c r="V88" s="306">
        <f t="shared" ca="1" si="32"/>
        <v>1.1500491205521439</v>
      </c>
      <c r="W88" s="304">
        <f t="shared" ca="1" si="33"/>
        <v>80.07708182879162</v>
      </c>
      <c r="Y88" s="314" t="str">
        <f t="shared" ca="1" si="51"/>
        <v/>
      </c>
      <c r="Z88" s="315" t="str">
        <f t="shared" ca="1" si="52"/>
        <v/>
      </c>
      <c r="AA88" s="316" t="str">
        <f t="shared" ca="1" si="53"/>
        <v/>
      </c>
      <c r="AC88" s="310" t="e">
        <f t="shared" ca="1" si="54"/>
        <v>#N/A</v>
      </c>
      <c r="AD88" s="323" t="e">
        <f t="shared" ca="1" si="55"/>
        <v>#N/A</v>
      </c>
      <c r="AE88" s="324">
        <f t="shared" ca="1" si="34"/>
        <v>631.15224690958723</v>
      </c>
      <c r="AG88" s="306">
        <f t="shared" ca="1" si="56"/>
        <v>-27.375146023068844</v>
      </c>
      <c r="AH88" s="304">
        <f t="shared" ca="1" si="57"/>
        <v>-17.81065482176723</v>
      </c>
    </row>
    <row r="89" spans="1:34" x14ac:dyDescent="0.2">
      <c r="A89" s="347">
        <f t="shared" ca="1" si="35"/>
        <v>0.01</v>
      </c>
      <c r="B89" s="304">
        <f t="shared" ca="1" si="36"/>
        <v>0.85000000000000053</v>
      </c>
      <c r="D89" s="306">
        <f t="shared" ca="1" si="37"/>
        <v>-3.9472762031803756</v>
      </c>
      <c r="E89" s="307">
        <f t="shared" ca="1" si="38"/>
        <v>-27.109018538056688</v>
      </c>
      <c r="F89" s="304">
        <f t="shared" ca="1" si="39"/>
        <v>27.394887762516845</v>
      </c>
      <c r="G89" s="306">
        <f t="shared" ca="1" si="40"/>
        <v>33.559465034134021</v>
      </c>
      <c r="H89" s="307">
        <f t="shared" ca="1" si="41"/>
        <v>146.97694057734697</v>
      </c>
      <c r="I89" s="304">
        <f t="shared" ca="1" si="42"/>
        <v>150.759605846043</v>
      </c>
      <c r="J89" s="306">
        <f t="shared" ca="1" si="43"/>
        <v>130.64047132593768</v>
      </c>
      <c r="K89" s="307">
        <f t="shared" ca="1" si="44"/>
        <v>632.62337176628762</v>
      </c>
      <c r="L89" s="304">
        <f t="shared" ca="1" si="29"/>
        <v>645.97156535966008</v>
      </c>
      <c r="M89" s="306">
        <f t="shared" ca="1" si="45"/>
        <v>1.3463131879317882</v>
      </c>
      <c r="N89" s="304">
        <f t="shared" ca="1" si="46"/>
        <v>77.138063571294708</v>
      </c>
      <c r="P89" s="310">
        <f t="shared" ca="1" si="47"/>
        <v>3</v>
      </c>
      <c r="Q89" s="304">
        <f t="shared" ca="1" si="48"/>
        <v>0</v>
      </c>
      <c r="R89" s="306">
        <f t="shared" ca="1" si="49"/>
        <v>0</v>
      </c>
      <c r="S89" s="307">
        <f t="shared" ca="1" si="50"/>
        <v>4.5130000000000017</v>
      </c>
      <c r="T89" s="304">
        <f t="shared" ca="1" si="30"/>
        <v>44.272530000000017</v>
      </c>
      <c r="U89" s="311">
        <f t="shared" ca="1" si="31"/>
        <v>0</v>
      </c>
      <c r="V89" s="306">
        <f t="shared" ca="1" si="32"/>
        <v>1.1498797773845704</v>
      </c>
      <c r="W89" s="304">
        <f t="shared" ca="1" si="33"/>
        <v>79.776026092647612</v>
      </c>
      <c r="Y89" s="314" t="str">
        <f t="shared" ca="1" si="51"/>
        <v/>
      </c>
      <c r="Z89" s="315" t="str">
        <f t="shared" ca="1" si="52"/>
        <v/>
      </c>
      <c r="AA89" s="316" t="str">
        <f t="shared" ca="1" si="53"/>
        <v/>
      </c>
      <c r="AC89" s="310" t="e">
        <f t="shared" ca="1" si="54"/>
        <v>#N/A</v>
      </c>
      <c r="AD89" s="323" t="e">
        <f t="shared" ca="1" si="55"/>
        <v>#N/A</v>
      </c>
      <c r="AE89" s="324">
        <f t="shared" ca="1" si="34"/>
        <v>632.62337176628762</v>
      </c>
      <c r="AG89" s="306">
        <f t="shared" ca="1" si="56"/>
        <v>-27.307823809120045</v>
      </c>
      <c r="AH89" s="304">
        <f t="shared" ca="1" si="57"/>
        <v>-17.743647646530377</v>
      </c>
    </row>
    <row r="90" spans="1:34" x14ac:dyDescent="0.2">
      <c r="A90" s="347">
        <f t="shared" ca="1" si="35"/>
        <v>0.01</v>
      </c>
      <c r="B90" s="304">
        <f t="shared" ca="1" si="36"/>
        <v>0.86000000000000054</v>
      </c>
      <c r="D90" s="306">
        <f t="shared" ca="1" si="37"/>
        <v>-3.9349308179710523</v>
      </c>
      <c r="E90" s="307">
        <f t="shared" ca="1" si="38"/>
        <v>-27.043412166155122</v>
      </c>
      <c r="F90" s="304">
        <f t="shared" ca="1" si="39"/>
        <v>27.328187318787997</v>
      </c>
      <c r="G90" s="306">
        <f t="shared" ca="1" si="40"/>
        <v>33.520115725954312</v>
      </c>
      <c r="H90" s="307">
        <f t="shared" ca="1" si="41"/>
        <v>146.70650645568543</v>
      </c>
      <c r="I90" s="304">
        <f t="shared" ca="1" si="42"/>
        <v>150.48719943806995</v>
      </c>
      <c r="J90" s="306">
        <f t="shared" ca="1" si="43"/>
        <v>130.97586922973812</v>
      </c>
      <c r="K90" s="307">
        <f t="shared" ca="1" si="44"/>
        <v>634.09178900145275</v>
      </c>
      <c r="L90" s="304">
        <f t="shared" ca="1" si="29"/>
        <v>647.47747080462057</v>
      </c>
      <c r="M90" s="306">
        <f t="shared" ca="1" si="45"/>
        <v>1.3461680772158864</v>
      </c>
      <c r="N90" s="304">
        <f t="shared" ca="1" si="46"/>
        <v>77.12974933971141</v>
      </c>
      <c r="P90" s="310">
        <f t="shared" ca="1" si="47"/>
        <v>3</v>
      </c>
      <c r="Q90" s="304">
        <f t="shared" ca="1" si="48"/>
        <v>0</v>
      </c>
      <c r="R90" s="306">
        <f t="shared" ca="1" si="49"/>
        <v>0</v>
      </c>
      <c r="S90" s="307">
        <f t="shared" ca="1" si="50"/>
        <v>4.5130000000000017</v>
      </c>
      <c r="T90" s="304">
        <f t="shared" ca="1" si="30"/>
        <v>44.272530000000017</v>
      </c>
      <c r="U90" s="311">
        <f t="shared" ca="1" si="31"/>
        <v>0</v>
      </c>
      <c r="V90" s="306">
        <f t="shared" ca="1" si="32"/>
        <v>1.1497107699752682</v>
      </c>
      <c r="W90" s="304">
        <f t="shared" ca="1" si="33"/>
        <v>79.476310124056297</v>
      </c>
      <c r="Y90" s="314" t="str">
        <f t="shared" ca="1" si="51"/>
        <v/>
      </c>
      <c r="Z90" s="315" t="str">
        <f t="shared" ca="1" si="52"/>
        <v/>
      </c>
      <c r="AA90" s="316" t="str">
        <f t="shared" ca="1" si="53"/>
        <v/>
      </c>
      <c r="AC90" s="310" t="e">
        <f t="shared" ca="1" si="54"/>
        <v>#N/A</v>
      </c>
      <c r="AD90" s="323" t="e">
        <f t="shared" ca="1" si="55"/>
        <v>#N/A</v>
      </c>
      <c r="AE90" s="324">
        <f t="shared" ca="1" si="34"/>
        <v>634.09178900145275</v>
      </c>
      <c r="AG90" s="306">
        <f t="shared" ca="1" si="56"/>
        <v>-27.240799238657011</v>
      </c>
      <c r="AH90" s="304">
        <f t="shared" ca="1" si="57"/>
        <v>-17.676939085452599</v>
      </c>
    </row>
    <row r="91" spans="1:34" x14ac:dyDescent="0.2">
      <c r="A91" s="347">
        <f t="shared" ca="1" si="35"/>
        <v>0.01</v>
      </c>
      <c r="B91" s="304">
        <f t="shared" ca="1" si="36"/>
        <v>0.87000000000000055</v>
      </c>
      <c r="D91" s="306">
        <f t="shared" ca="1" si="37"/>
        <v>-3.9226387254769297</v>
      </c>
      <c r="E91" s="307">
        <f t="shared" ca="1" si="38"/>
        <v>-26.978097753818808</v>
      </c>
      <c r="F91" s="304">
        <f t="shared" ca="1" si="39"/>
        <v>27.261783745478112</v>
      </c>
      <c r="G91" s="306">
        <f t="shared" ca="1" si="40"/>
        <v>33.480889338699541</v>
      </c>
      <c r="H91" s="307">
        <f t="shared" ca="1" si="41"/>
        <v>146.43672547814725</v>
      </c>
      <c r="I91" s="304">
        <f t="shared" ca="1" si="42"/>
        <v>150.21546032174086</v>
      </c>
      <c r="J91" s="306">
        <f t="shared" ca="1" si="43"/>
        <v>131.31087425506138</v>
      </c>
      <c r="K91" s="307">
        <f t="shared" ca="1" si="44"/>
        <v>635.55750516112187</v>
      </c>
      <c r="L91" s="304">
        <f t="shared" ca="1" si="29"/>
        <v>648.98065307392483</v>
      </c>
      <c r="M91" s="306">
        <f t="shared" ca="1" si="45"/>
        <v>1.3460226116083245</v>
      </c>
      <c r="N91" s="304">
        <f t="shared" ca="1" si="46"/>
        <v>77.1214147743338</v>
      </c>
      <c r="P91" s="310">
        <f t="shared" ca="1" si="47"/>
        <v>3</v>
      </c>
      <c r="Q91" s="304">
        <f t="shared" ca="1" si="48"/>
        <v>0</v>
      </c>
      <c r="R91" s="306">
        <f t="shared" ca="1" si="49"/>
        <v>0</v>
      </c>
      <c r="S91" s="307">
        <f t="shared" ca="1" si="50"/>
        <v>4.5130000000000017</v>
      </c>
      <c r="T91" s="304">
        <f t="shared" ca="1" si="30"/>
        <v>44.272530000000017</v>
      </c>
      <c r="U91" s="311">
        <f t="shared" ca="1" si="31"/>
        <v>0</v>
      </c>
      <c r="V91" s="306">
        <f t="shared" ca="1" si="32"/>
        <v>1.1495420974327781</v>
      </c>
      <c r="W91" s="304">
        <f t="shared" ca="1" si="33"/>
        <v>79.177926103023054</v>
      </c>
      <c r="Y91" s="314" t="str">
        <f t="shared" ca="1" si="51"/>
        <v/>
      </c>
      <c r="Z91" s="315" t="str">
        <f t="shared" ca="1" si="52"/>
        <v/>
      </c>
      <c r="AA91" s="316" t="str">
        <f t="shared" ca="1" si="53"/>
        <v/>
      </c>
      <c r="AC91" s="310" t="e">
        <f t="shared" ca="1" si="54"/>
        <v>#N/A</v>
      </c>
      <c r="AD91" s="323" t="e">
        <f t="shared" ca="1" si="55"/>
        <v>#N/A</v>
      </c>
      <c r="AE91" s="324">
        <f t="shared" ca="1" si="34"/>
        <v>635.55750516112187</v>
      </c>
      <c r="AG91" s="306">
        <f t="shared" ca="1" si="56"/>
        <v>-27.174070562690748</v>
      </c>
      <c r="AH91" s="304">
        <f t="shared" ca="1" si="57"/>
        <v>-17.610527392877525</v>
      </c>
    </row>
    <row r="92" spans="1:34" x14ac:dyDescent="0.2">
      <c r="A92" s="347">
        <f t="shared" ca="1" si="35"/>
        <v>0.01</v>
      </c>
      <c r="B92" s="304">
        <f t="shared" ca="1" si="36"/>
        <v>0.88000000000000056</v>
      </c>
      <c r="D92" s="306">
        <f t="shared" ca="1" si="37"/>
        <v>-3.9103996117031614</v>
      </c>
      <c r="E92" s="307">
        <f t="shared" ca="1" si="38"/>
        <v>-26.913073596881681</v>
      </c>
      <c r="F92" s="304">
        <f t="shared" ca="1" si="39"/>
        <v>27.19567530976898</v>
      </c>
      <c r="G92" s="306">
        <f t="shared" ca="1" si="40"/>
        <v>33.441785342582506</v>
      </c>
      <c r="H92" s="307">
        <f t="shared" ca="1" si="41"/>
        <v>146.16759474217844</v>
      </c>
      <c r="I92" s="304">
        <f t="shared" ca="1" si="42"/>
        <v>149.94438555548879</v>
      </c>
      <c r="J92" s="306">
        <f t="shared" ca="1" si="43"/>
        <v>131.64548762846778</v>
      </c>
      <c r="K92" s="307">
        <f t="shared" ca="1" si="44"/>
        <v>637.02052676222354</v>
      </c>
      <c r="L92" s="304">
        <f t="shared" ca="1" si="29"/>
        <v>650.48111881080592</v>
      </c>
      <c r="M92" s="306">
        <f t="shared" ca="1" si="45"/>
        <v>1.3458767902455888</v>
      </c>
      <c r="N92" s="304">
        <f t="shared" ca="1" si="46"/>
        <v>77.113059825686207</v>
      </c>
      <c r="P92" s="310">
        <f t="shared" ca="1" si="47"/>
        <v>3</v>
      </c>
      <c r="Q92" s="304">
        <f t="shared" ca="1" si="48"/>
        <v>0</v>
      </c>
      <c r="R92" s="306">
        <f t="shared" ca="1" si="49"/>
        <v>0</v>
      </c>
      <c r="S92" s="307">
        <f t="shared" ca="1" si="50"/>
        <v>4.5130000000000017</v>
      </c>
      <c r="T92" s="304">
        <f t="shared" ca="1" si="30"/>
        <v>44.272530000000017</v>
      </c>
      <c r="U92" s="311">
        <f t="shared" ca="1" si="31"/>
        <v>0</v>
      </c>
      <c r="V92" s="306">
        <f t="shared" ca="1" si="32"/>
        <v>1.1493737588697208</v>
      </c>
      <c r="W92" s="304">
        <f t="shared" ca="1" si="33"/>
        <v>78.880866267190513</v>
      </c>
      <c r="Y92" s="314" t="str">
        <f t="shared" ca="1" si="51"/>
        <v/>
      </c>
      <c r="Z92" s="315" t="str">
        <f t="shared" ca="1" si="52"/>
        <v/>
      </c>
      <c r="AA92" s="316" t="str">
        <f t="shared" ca="1" si="53"/>
        <v/>
      </c>
      <c r="AC92" s="310" t="e">
        <f t="shared" ca="1" si="54"/>
        <v>#N/A</v>
      </c>
      <c r="AD92" s="323" t="e">
        <f t="shared" ca="1" si="55"/>
        <v>#N/A</v>
      </c>
      <c r="AE92" s="324">
        <f t="shared" ca="1" si="34"/>
        <v>637.02052676222354</v>
      </c>
      <c r="AG92" s="306">
        <f t="shared" ca="1" si="56"/>
        <v>-27.107636045102339</v>
      </c>
      <c r="AH92" s="304">
        <f t="shared" ca="1" si="57"/>
        <v>-17.544410836034352</v>
      </c>
    </row>
    <row r="93" spans="1:34" x14ac:dyDescent="0.2">
      <c r="A93" s="347">
        <f t="shared" ca="1" si="35"/>
        <v>0.01</v>
      </c>
      <c r="B93" s="304">
        <f t="shared" ca="1" si="36"/>
        <v>0.89000000000000057</v>
      </c>
      <c r="D93" s="306">
        <f t="shared" ca="1" si="37"/>
        <v>-3.8982131649659779</v>
      </c>
      <c r="E93" s="307">
        <f t="shared" ca="1" si="38"/>
        <v>-26.848338003738007</v>
      </c>
      <c r="F93" s="304">
        <f t="shared" ca="1" si="39"/>
        <v>27.129860291613678</v>
      </c>
      <c r="G93" s="306">
        <f t="shared" ca="1" si="40"/>
        <v>33.402803210932845</v>
      </c>
      <c r="H93" s="307">
        <f t="shared" ca="1" si="41"/>
        <v>145.89911136214107</v>
      </c>
      <c r="I93" s="304">
        <f t="shared" ca="1" si="42"/>
        <v>149.67397221498047</v>
      </c>
      <c r="J93" s="306">
        <f t="shared" ca="1" si="43"/>
        <v>131.97971057123536</v>
      </c>
      <c r="K93" s="307">
        <f t="shared" ca="1" si="44"/>
        <v>638.48086029274509</v>
      </c>
      <c r="L93" s="304">
        <f t="shared" ca="1" si="29"/>
        <v>651.97887462910251</v>
      </c>
      <c r="M93" s="306">
        <f t="shared" ca="1" si="45"/>
        <v>1.3457306122608281</v>
      </c>
      <c r="N93" s="304">
        <f t="shared" ca="1" si="46"/>
        <v>77.104684444101693</v>
      </c>
      <c r="P93" s="310">
        <f t="shared" ca="1" si="47"/>
        <v>3</v>
      </c>
      <c r="Q93" s="304">
        <f t="shared" ca="1" si="48"/>
        <v>0</v>
      </c>
      <c r="R93" s="306">
        <f t="shared" ca="1" si="49"/>
        <v>0</v>
      </c>
      <c r="S93" s="307">
        <f t="shared" ca="1" si="50"/>
        <v>4.5130000000000017</v>
      </c>
      <c r="T93" s="304">
        <f t="shared" ca="1" si="30"/>
        <v>44.272530000000017</v>
      </c>
      <c r="U93" s="311">
        <f t="shared" ca="1" si="31"/>
        <v>0</v>
      </c>
      <c r="V93" s="306">
        <f t="shared" ca="1" si="32"/>
        <v>1.1492057534027709</v>
      </c>
      <c r="W93" s="304">
        <f t="shared" ca="1" si="33"/>
        <v>78.585122911328327</v>
      </c>
      <c r="Y93" s="314" t="str">
        <f t="shared" ca="1" si="51"/>
        <v/>
      </c>
      <c r="Z93" s="315" t="str">
        <f t="shared" ca="1" si="52"/>
        <v/>
      </c>
      <c r="AA93" s="316" t="str">
        <f t="shared" ca="1" si="53"/>
        <v/>
      </c>
      <c r="AC93" s="310" t="e">
        <f t="shared" ca="1" si="54"/>
        <v>#N/A</v>
      </c>
      <c r="AD93" s="323" t="e">
        <f t="shared" ca="1" si="55"/>
        <v>#N/A</v>
      </c>
      <c r="AE93" s="324">
        <f t="shared" ca="1" si="34"/>
        <v>638.48086029274509</v>
      </c>
      <c r="AG93" s="306">
        <f t="shared" ca="1" si="56"/>
        <v>-27.041493962528705</v>
      </c>
      <c r="AH93" s="304">
        <f t="shared" ca="1" si="57"/>
        <v>-17.478587694923661</v>
      </c>
    </row>
    <row r="94" spans="1:34" x14ac:dyDescent="0.2">
      <c r="A94" s="347">
        <f t="shared" ca="1" si="35"/>
        <v>0.01</v>
      </c>
      <c r="B94" s="304">
        <f t="shared" ca="1" si="36"/>
        <v>0.90000000000000058</v>
      </c>
      <c r="D94" s="306">
        <f t="shared" ca="1" si="37"/>
        <v>-3.8860790758722099</v>
      </c>
      <c r="E94" s="307">
        <f t="shared" ca="1" si="38"/>
        <v>-26.783889295231155</v>
      </c>
      <c r="F94" s="304">
        <f t="shared" ca="1" si="39"/>
        <v>27.064336983623484</v>
      </c>
      <c r="G94" s="306">
        <f t="shared" ca="1" si="40"/>
        <v>33.363942420174126</v>
      </c>
      <c r="H94" s="307">
        <f t="shared" ca="1" si="41"/>
        <v>145.63127246918876</v>
      </c>
      <c r="I94" s="304">
        <f t="shared" ca="1" si="42"/>
        <v>149.40421739298992</v>
      </c>
      <c r="J94" s="306">
        <f t="shared" ca="1" si="43"/>
        <v>132.31354429939088</v>
      </c>
      <c r="K94" s="307">
        <f t="shared" ca="1" si="44"/>
        <v>639.93851221190175</v>
      </c>
      <c r="L94" s="304">
        <f t="shared" ca="1" si="29"/>
        <v>653.47392711343059</v>
      </c>
      <c r="M94" s="306">
        <f t="shared" ca="1" si="45"/>
        <v>1.3455840767838394</v>
      </c>
      <c r="N94" s="304">
        <f t="shared" ca="1" si="46"/>
        <v>77.096288579721303</v>
      </c>
      <c r="P94" s="310">
        <f t="shared" ca="1" si="47"/>
        <v>3</v>
      </c>
      <c r="Q94" s="304">
        <f t="shared" ca="1" si="48"/>
        <v>0</v>
      </c>
      <c r="R94" s="306">
        <f t="shared" ca="1" si="49"/>
        <v>0</v>
      </c>
      <c r="S94" s="307">
        <f t="shared" ca="1" si="50"/>
        <v>4.5130000000000017</v>
      </c>
      <c r="T94" s="304">
        <f t="shared" ca="1" si="30"/>
        <v>44.272530000000017</v>
      </c>
      <c r="U94" s="311">
        <f t="shared" ca="1" si="31"/>
        <v>0</v>
      </c>
      <c r="V94" s="306">
        <f t="shared" ca="1" si="32"/>
        <v>1.1490380801526363</v>
      </c>
      <c r="W94" s="304">
        <f t="shared" ca="1" si="33"/>
        <v>78.290688386828847</v>
      </c>
      <c r="Y94" s="314" t="str">
        <f t="shared" ca="1" si="51"/>
        <v/>
      </c>
      <c r="Z94" s="315" t="str">
        <f t="shared" ca="1" si="52"/>
        <v/>
      </c>
      <c r="AA94" s="316" t="str">
        <f t="shared" ca="1" si="53"/>
        <v/>
      </c>
      <c r="AC94" s="310" t="e">
        <f t="shared" ca="1" si="54"/>
        <v>#N/A</v>
      </c>
      <c r="AD94" s="323" t="e">
        <f t="shared" ca="1" si="55"/>
        <v>#N/A</v>
      </c>
      <c r="AE94" s="324">
        <f t="shared" ca="1" si="34"/>
        <v>639.93851221190175</v>
      </c>
      <c r="AG94" s="306">
        <f t="shared" ca="1" si="56"/>
        <v>-26.975642604249423</v>
      </c>
      <c r="AH94" s="304">
        <f t="shared" ca="1" si="57"/>
        <v>-17.413056262204364</v>
      </c>
    </row>
    <row r="95" spans="1:34" x14ac:dyDescent="0.2">
      <c r="A95" s="347">
        <f t="shared" ca="1" si="35"/>
        <v>0.01</v>
      </c>
      <c r="B95" s="304">
        <f t="shared" ca="1" si="36"/>
        <v>0.91000000000000059</v>
      </c>
      <c r="D95" s="306">
        <f t="shared" ca="1" si="37"/>
        <v>-3.8739970372990635</v>
      </c>
      <c r="E95" s="307">
        <f t="shared" ca="1" si="38"/>
        <v>-26.719725804543735</v>
      </c>
      <c r="F95" s="304">
        <f t="shared" ca="1" si="39"/>
        <v>26.999103690956154</v>
      </c>
      <c r="G95" s="306">
        <f t="shared" ca="1" si="40"/>
        <v>33.325202449801132</v>
      </c>
      <c r="H95" s="307">
        <f t="shared" ca="1" si="41"/>
        <v>145.36407521114333</v>
      </c>
      <c r="I95" s="304">
        <f t="shared" ca="1" si="42"/>
        <v>149.13511819927314</v>
      </c>
      <c r="J95" s="306">
        <f t="shared" ca="1" si="43"/>
        <v>132.64699002374076</v>
      </c>
      <c r="K95" s="307">
        <f t="shared" ca="1" si="44"/>
        <v>641.39348895030344</v>
      </c>
      <c r="L95" s="304">
        <f t="shared" ca="1" si="29"/>
        <v>654.96628281935352</v>
      </c>
      <c r="M95" s="306">
        <f t="shared" ca="1" si="45"/>
        <v>1.3454371829410534</v>
      </c>
      <c r="N95" s="304">
        <f t="shared" ca="1" si="46"/>
        <v>77.0878721824932</v>
      </c>
      <c r="P95" s="310">
        <f t="shared" ca="1" si="47"/>
        <v>3</v>
      </c>
      <c r="Q95" s="304">
        <f t="shared" ca="1" si="48"/>
        <v>0</v>
      </c>
      <c r="R95" s="306">
        <f t="shared" ca="1" si="49"/>
        <v>0</v>
      </c>
      <c r="S95" s="307">
        <f t="shared" ca="1" si="50"/>
        <v>4.5130000000000017</v>
      </c>
      <c r="T95" s="304">
        <f t="shared" ca="1" si="30"/>
        <v>44.272530000000017</v>
      </c>
      <c r="U95" s="311">
        <f t="shared" ca="1" si="31"/>
        <v>0</v>
      </c>
      <c r="V95" s="306">
        <f t="shared" ca="1" si="32"/>
        <v>1.1488707382440315</v>
      </c>
      <c r="W95" s="304">
        <f t="shared" ca="1" si="33"/>
        <v>77.997555101207197</v>
      </c>
      <c r="Y95" s="314" t="str">
        <f t="shared" ca="1" si="51"/>
        <v/>
      </c>
      <c r="Z95" s="315" t="str">
        <f t="shared" ca="1" si="52"/>
        <v/>
      </c>
      <c r="AA95" s="316" t="str">
        <f t="shared" ca="1" si="53"/>
        <v/>
      </c>
      <c r="AC95" s="310" t="e">
        <f t="shared" ca="1" si="54"/>
        <v>#N/A</v>
      </c>
      <c r="AD95" s="323" t="e">
        <f t="shared" ca="1" si="55"/>
        <v>#N/A</v>
      </c>
      <c r="AE95" s="324">
        <f t="shared" ca="1" si="34"/>
        <v>641.39348895030344</v>
      </c>
      <c r="AG95" s="306">
        <f t="shared" ca="1" si="56"/>
        <v>-26.910080272074943</v>
      </c>
      <c r="AH95" s="304">
        <f t="shared" ca="1" si="57"/>
        <v>-17.347814843081945</v>
      </c>
    </row>
    <row r="96" spans="1:34" x14ac:dyDescent="0.2">
      <c r="A96" s="347">
        <f t="shared" ca="1" si="35"/>
        <v>0.01</v>
      </c>
      <c r="B96" s="304">
        <f t="shared" ca="1" si="36"/>
        <v>0.9200000000000006</v>
      </c>
      <c r="D96" s="306">
        <f t="shared" ca="1" si="37"/>
        <v>-3.8619667443740657</v>
      </c>
      <c r="E96" s="307">
        <f t="shared" ca="1" si="38"/>
        <v>-26.655845877088623</v>
      </c>
      <c r="F96" s="304">
        <f t="shared" ca="1" si="39"/>
        <v>26.934158731205134</v>
      </c>
      <c r="G96" s="306">
        <f t="shared" ca="1" si="40"/>
        <v>33.286582782357392</v>
      </c>
      <c r="H96" s="307">
        <f t="shared" ca="1" si="41"/>
        <v>145.09751675237246</v>
      </c>
      <c r="I96" s="304">
        <f t="shared" ca="1" si="42"/>
        <v>148.86667176044386</v>
      </c>
      <c r="J96" s="306">
        <f t="shared" ca="1" si="43"/>
        <v>132.98004894990154</v>
      </c>
      <c r="K96" s="307">
        <f t="shared" ca="1" si="44"/>
        <v>642.84579691012107</v>
      </c>
      <c r="L96" s="304">
        <f t="shared" ca="1" si="29"/>
        <v>656.4559482735508</v>
      </c>
      <c r="M96" s="306">
        <f t="shared" ca="1" si="45"/>
        <v>1.3452899298555199</v>
      </c>
      <c r="N96" s="304">
        <f t="shared" ca="1" si="46"/>
        <v>77.079435202171851</v>
      </c>
      <c r="P96" s="310">
        <f t="shared" ca="1" si="47"/>
        <v>3</v>
      </c>
      <c r="Q96" s="304">
        <f t="shared" ca="1" si="48"/>
        <v>0</v>
      </c>
      <c r="R96" s="306">
        <f t="shared" ca="1" si="49"/>
        <v>0</v>
      </c>
      <c r="S96" s="307">
        <f t="shared" ca="1" si="50"/>
        <v>4.5130000000000017</v>
      </c>
      <c r="T96" s="304">
        <f t="shared" ca="1" si="30"/>
        <v>44.272530000000017</v>
      </c>
      <c r="U96" s="311">
        <f t="shared" ca="1" si="31"/>
        <v>0</v>
      </c>
      <c r="V96" s="306">
        <f t="shared" ca="1" si="32"/>
        <v>1.1487037268056548</v>
      </c>
      <c r="W96" s="304">
        <f t="shared" ca="1" si="33"/>
        <v>77.705715517607103</v>
      </c>
      <c r="Y96" s="314" t="str">
        <f t="shared" ca="1" si="51"/>
        <v/>
      </c>
      <c r="Z96" s="315" t="str">
        <f t="shared" ca="1" si="52"/>
        <v/>
      </c>
      <c r="AA96" s="316" t="str">
        <f t="shared" ca="1" si="53"/>
        <v/>
      </c>
      <c r="AC96" s="310" t="e">
        <f t="shared" ca="1" si="54"/>
        <v>#N/A</v>
      </c>
      <c r="AD96" s="323" t="e">
        <f t="shared" ca="1" si="55"/>
        <v>#N/A</v>
      </c>
      <c r="AE96" s="324">
        <f t="shared" ca="1" si="34"/>
        <v>642.84579691012107</v>
      </c>
      <c r="AG96" s="306">
        <f t="shared" ca="1" si="56"/>
        <v>-26.84480528023569</v>
      </c>
      <c r="AH96" s="304">
        <f t="shared" ca="1" si="57"/>
        <v>-17.28286175519769</v>
      </c>
    </row>
    <row r="97" spans="1:34" x14ac:dyDescent="0.2">
      <c r="A97" s="347">
        <f t="shared" ca="1" si="35"/>
        <v>0.01</v>
      </c>
      <c r="B97" s="304">
        <f t="shared" ca="1" si="36"/>
        <v>0.9300000000000006</v>
      </c>
      <c r="D97" s="306">
        <f t="shared" ca="1" si="37"/>
        <v>-3.8499878944552584</v>
      </c>
      <c r="E97" s="307">
        <f t="shared" ca="1" si="38"/>
        <v>-26.592247870401266</v>
      </c>
      <c r="F97" s="304">
        <f t="shared" ca="1" si="39"/>
        <v>26.869500434290039</v>
      </c>
      <c r="G97" s="306">
        <f t="shared" ca="1" si="40"/>
        <v>33.248082903412836</v>
      </c>
      <c r="H97" s="307">
        <f t="shared" ca="1" si="41"/>
        <v>144.83159427366846</v>
      </c>
      <c r="I97" s="304">
        <f t="shared" ca="1" si="42"/>
        <v>148.59887521985061</v>
      </c>
      <c r="J97" s="306">
        <f t="shared" ca="1" si="43"/>
        <v>133.3127222783304</v>
      </c>
      <c r="K97" s="307">
        <f t="shared" ca="1" si="44"/>
        <v>644.29544246525131</v>
      </c>
      <c r="L97" s="304">
        <f t="shared" ca="1" si="29"/>
        <v>657.94292997398577</v>
      </c>
      <c r="M97" s="306">
        <f t="shared" ca="1" si="45"/>
        <v>1.3451423166468939</v>
      </c>
      <c r="N97" s="304">
        <f t="shared" ca="1" si="46"/>
        <v>77.070977588317191</v>
      </c>
      <c r="P97" s="310">
        <f t="shared" ca="1" si="47"/>
        <v>3</v>
      </c>
      <c r="Q97" s="304">
        <f t="shared" ca="1" si="48"/>
        <v>0</v>
      </c>
      <c r="R97" s="306">
        <f t="shared" ca="1" si="49"/>
        <v>0</v>
      </c>
      <c r="S97" s="307">
        <f t="shared" ca="1" si="50"/>
        <v>4.5130000000000017</v>
      </c>
      <c r="T97" s="304">
        <f t="shared" ca="1" si="30"/>
        <v>44.272530000000017</v>
      </c>
      <c r="U97" s="311">
        <f t="shared" ca="1" si="31"/>
        <v>0</v>
      </c>
      <c r="V97" s="306">
        <f t="shared" ca="1" si="32"/>
        <v>1.1485370449701642</v>
      </c>
      <c r="W97" s="304">
        <f t="shared" ca="1" si="33"/>
        <v>77.415162154311687</v>
      </c>
      <c r="Y97" s="314" t="str">
        <f t="shared" ca="1" si="51"/>
        <v/>
      </c>
      <c r="Z97" s="315" t="str">
        <f t="shared" ca="1" si="52"/>
        <v/>
      </c>
      <c r="AA97" s="316" t="str">
        <f t="shared" ca="1" si="53"/>
        <v/>
      </c>
      <c r="AC97" s="310" t="e">
        <f t="shared" ca="1" si="54"/>
        <v>#N/A</v>
      </c>
      <c r="AD97" s="323" t="e">
        <f t="shared" ca="1" si="55"/>
        <v>#N/A</v>
      </c>
      <c r="AE97" s="324">
        <f t="shared" ca="1" si="34"/>
        <v>644.29544246525131</v>
      </c>
      <c r="AG97" s="306">
        <f t="shared" ca="1" si="56"/>
        <v>-26.77981595527249</v>
      </c>
      <c r="AH97" s="304">
        <f t="shared" ca="1" si="57"/>
        <v>-17.218195328519183</v>
      </c>
    </row>
    <row r="98" spans="1:34" x14ac:dyDescent="0.2">
      <c r="A98" s="347">
        <f t="shared" ca="1" si="35"/>
        <v>0.01</v>
      </c>
      <c r="B98" s="304">
        <f t="shared" ca="1" si="36"/>
        <v>0.94000000000000061</v>
      </c>
      <c r="D98" s="306">
        <f t="shared" ca="1" si="37"/>
        <v>-3.8380601871115587</v>
      </c>
      <c r="E98" s="307">
        <f t="shared" ca="1" si="38"/>
        <v>-26.528930154033098</v>
      </c>
      <c r="F98" s="304">
        <f t="shared" ca="1" si="39"/>
        <v>26.805127142348297</v>
      </c>
      <c r="G98" s="306">
        <f t="shared" ca="1" si="40"/>
        <v>33.209702301541718</v>
      </c>
      <c r="H98" s="307">
        <f t="shared" ca="1" si="41"/>
        <v>144.56630497212814</v>
      </c>
      <c r="I98" s="304">
        <f t="shared" ca="1" si="42"/>
        <v>148.33172573745438</v>
      </c>
      <c r="J98" s="306">
        <f t="shared" ca="1" si="43"/>
        <v>133.64501120435517</v>
      </c>
      <c r="K98" s="307">
        <f t="shared" ca="1" si="44"/>
        <v>645.74243196148029</v>
      </c>
      <c r="L98" s="304">
        <f t="shared" ca="1" si="29"/>
        <v>659.42723439007216</v>
      </c>
      <c r="M98" s="306">
        <f t="shared" ca="1" si="45"/>
        <v>1.3449943424314204</v>
      </c>
      <c r="N98" s="304">
        <f t="shared" ca="1" si="46"/>
        <v>77.0624992902938</v>
      </c>
      <c r="P98" s="310">
        <f t="shared" ca="1" si="47"/>
        <v>3</v>
      </c>
      <c r="Q98" s="304">
        <f t="shared" ca="1" si="48"/>
        <v>0</v>
      </c>
      <c r="R98" s="306">
        <f t="shared" ca="1" si="49"/>
        <v>0</v>
      </c>
      <c r="S98" s="307">
        <f t="shared" ca="1" si="50"/>
        <v>4.5130000000000017</v>
      </c>
      <c r="T98" s="304">
        <f t="shared" ca="1" si="30"/>
        <v>44.272530000000017</v>
      </c>
      <c r="U98" s="311">
        <f t="shared" ca="1" si="31"/>
        <v>0</v>
      </c>
      <c r="V98" s="306">
        <f t="shared" ca="1" si="32"/>
        <v>1.1483706918741543</v>
      </c>
      <c r="W98" s="304">
        <f t="shared" ca="1" si="33"/>
        <v>77.125887584258919</v>
      </c>
      <c r="Y98" s="314" t="str">
        <f t="shared" ca="1" si="51"/>
        <v/>
      </c>
      <c r="Z98" s="315" t="str">
        <f t="shared" ca="1" si="52"/>
        <v/>
      </c>
      <c r="AA98" s="316" t="str">
        <f t="shared" ca="1" si="53"/>
        <v/>
      </c>
      <c r="AC98" s="310" t="e">
        <f t="shared" ca="1" si="54"/>
        <v>#N/A</v>
      </c>
      <c r="AD98" s="323" t="e">
        <f t="shared" ca="1" si="55"/>
        <v>#N/A</v>
      </c>
      <c r="AE98" s="324">
        <f t="shared" ca="1" si="34"/>
        <v>645.74243196148029</v>
      </c>
      <c r="AG98" s="306">
        <f t="shared" ca="1" si="56"/>
        <v>-26.715110635928106</v>
      </c>
      <c r="AH98" s="304">
        <f t="shared" ca="1" si="57"/>
        <v>-17.153813905231921</v>
      </c>
    </row>
    <row r="99" spans="1:34" x14ac:dyDescent="0.2">
      <c r="A99" s="347">
        <f t="shared" ca="1" si="35"/>
        <v>0.01</v>
      </c>
      <c r="B99" s="304">
        <f t="shared" ca="1" si="36"/>
        <v>0.95000000000000062</v>
      </c>
      <c r="D99" s="306">
        <f t="shared" ca="1" si="37"/>
        <v>-3.8261833241033423</v>
      </c>
      <c r="E99" s="307">
        <f t="shared" ca="1" si="38"/>
        <v>-26.465891109445927</v>
      </c>
      <c r="F99" s="304">
        <f t="shared" ca="1" si="39"/>
        <v>26.741037209627745</v>
      </c>
      <c r="G99" s="306">
        <f t="shared" ca="1" si="40"/>
        <v>33.171440468300688</v>
      </c>
      <c r="H99" s="307">
        <f t="shared" ca="1" si="41"/>
        <v>144.30164606103367</v>
      </c>
      <c r="I99" s="304">
        <f t="shared" ca="1" si="42"/>
        <v>148.06522048970803</v>
      </c>
      <c r="J99" s="306">
        <f t="shared" ca="1" si="43"/>
        <v>133.97691691820438</v>
      </c>
      <c r="K99" s="307">
        <f t="shared" ca="1" si="44"/>
        <v>647.18677171664615</v>
      </c>
      <c r="L99" s="304">
        <f t="shared" ca="1" si="29"/>
        <v>660.90886796283928</v>
      </c>
      <c r="M99" s="306">
        <f t="shared" ca="1" si="45"/>
        <v>1.3448460063219201</v>
      </c>
      <c r="N99" s="304">
        <f t="shared" ca="1" si="46"/>
        <v>77.054000257270047</v>
      </c>
      <c r="P99" s="310">
        <f t="shared" ca="1" si="47"/>
        <v>3</v>
      </c>
      <c r="Q99" s="304">
        <f t="shared" ca="1" si="48"/>
        <v>0</v>
      </c>
      <c r="R99" s="306">
        <f t="shared" ca="1" si="49"/>
        <v>0</v>
      </c>
      <c r="S99" s="307">
        <f t="shared" ca="1" si="50"/>
        <v>4.5130000000000017</v>
      </c>
      <c r="T99" s="304">
        <f t="shared" ca="1" si="30"/>
        <v>44.272530000000017</v>
      </c>
      <c r="U99" s="311">
        <f t="shared" ca="1" si="31"/>
        <v>0</v>
      </c>
      <c r="V99" s="306">
        <f t="shared" ca="1" si="32"/>
        <v>1.1482046666581323</v>
      </c>
      <c r="W99" s="304">
        <f t="shared" ca="1" si="33"/>
        <v>76.837884434562625</v>
      </c>
      <c r="Y99" s="314" t="str">
        <f t="shared" ca="1" si="51"/>
        <v/>
      </c>
      <c r="Z99" s="315" t="str">
        <f t="shared" ca="1" si="52"/>
        <v/>
      </c>
      <c r="AA99" s="316" t="str">
        <f t="shared" ca="1" si="53"/>
        <v/>
      </c>
      <c r="AC99" s="310" t="e">
        <f t="shared" ca="1" si="54"/>
        <v>#N/A</v>
      </c>
      <c r="AD99" s="323" t="e">
        <f t="shared" ca="1" si="55"/>
        <v>#N/A</v>
      </c>
      <c r="AE99" s="324">
        <f t="shared" ca="1" si="34"/>
        <v>647.18677171664615</v>
      </c>
      <c r="AG99" s="306">
        <f t="shared" ca="1" si="56"/>
        <v>-26.650687673039762</v>
      </c>
      <c r="AH99" s="304">
        <f t="shared" ca="1" si="57"/>
        <v>-17.089715839631928</v>
      </c>
    </row>
    <row r="100" spans="1:34" x14ac:dyDescent="0.2">
      <c r="A100" s="347">
        <f t="shared" ca="1" si="35"/>
        <v>0.01</v>
      </c>
      <c r="B100" s="304">
        <f t="shared" ca="1" si="36"/>
        <v>0.96000000000000063</v>
      </c>
      <c r="D100" s="306">
        <f t="shared" ca="1" si="37"/>
        <v>-3.8143570093632206</v>
      </c>
      <c r="E100" s="307">
        <f t="shared" ca="1" si="38"/>
        <v>-26.403129129907555</v>
      </c>
      <c r="F100" s="304">
        <f t="shared" ca="1" si="39"/>
        <v>26.6772290023805</v>
      </c>
      <c r="G100" s="306">
        <f t="shared" ca="1" si="40"/>
        <v>33.133296898207057</v>
      </c>
      <c r="H100" s="307">
        <f t="shared" ca="1" si="41"/>
        <v>144.0376147697346</v>
      </c>
      <c r="I100" s="304">
        <f t="shared" ca="1" si="42"/>
        <v>147.79935666943618</v>
      </c>
      <c r="J100" s="306">
        <f t="shared" ca="1" si="43"/>
        <v>134.30844060503691</v>
      </c>
      <c r="K100" s="307">
        <f t="shared" ca="1" si="44"/>
        <v>648.62846802080003</v>
      </c>
      <c r="L100" s="304">
        <f t="shared" ca="1" si="29"/>
        <v>662.38783710509563</v>
      </c>
      <c r="M100" s="306">
        <f t="shared" ca="1" si="45"/>
        <v>1.3446973074277746</v>
      </c>
      <c r="N100" s="304">
        <f t="shared" ca="1" si="46"/>
        <v>77.045480438217254</v>
      </c>
      <c r="P100" s="310">
        <f t="shared" ca="1" si="47"/>
        <v>3</v>
      </c>
      <c r="Q100" s="304">
        <f t="shared" ca="1" si="48"/>
        <v>0</v>
      </c>
      <c r="R100" s="306">
        <f t="shared" ca="1" si="49"/>
        <v>0</v>
      </c>
      <c r="S100" s="307">
        <f t="shared" ca="1" si="50"/>
        <v>4.5130000000000017</v>
      </c>
      <c r="T100" s="304">
        <f t="shared" ca="1" si="30"/>
        <v>44.272530000000017</v>
      </c>
      <c r="U100" s="311">
        <f t="shared" ca="1" si="31"/>
        <v>0</v>
      </c>
      <c r="V100" s="306">
        <f t="shared" ca="1" si="32"/>
        <v>1.1480389684664958</v>
      </c>
      <c r="W100" s="304">
        <f t="shared" ca="1" si="33"/>
        <v>76.551145386037931</v>
      </c>
      <c r="Y100" s="314" t="str">
        <f t="shared" ca="1" si="51"/>
        <v/>
      </c>
      <c r="Z100" s="315" t="str">
        <f t="shared" ca="1" si="52"/>
        <v/>
      </c>
      <c r="AA100" s="316" t="str">
        <f t="shared" ca="1" si="53"/>
        <v/>
      </c>
      <c r="AC100" s="310" t="e">
        <f t="shared" ca="1" si="54"/>
        <v>#N/A</v>
      </c>
      <c r="AD100" s="323" t="e">
        <f t="shared" ca="1" si="55"/>
        <v>#N/A</v>
      </c>
      <c r="AE100" s="324">
        <f t="shared" ca="1" si="34"/>
        <v>648.62846802080003</v>
      </c>
      <c r="AG100" s="306">
        <f t="shared" ca="1" si="56"/>
        <v>-26.586545429432931</v>
      </c>
      <c r="AH100" s="304">
        <f t="shared" ca="1" si="57"/>
        <v>-17.02589949801963</v>
      </c>
    </row>
    <row r="101" spans="1:34" x14ac:dyDescent="0.2">
      <c r="A101" s="347">
        <f t="shared" ca="1" si="35"/>
        <v>0.01</v>
      </c>
      <c r="B101" s="304">
        <f t="shared" ca="1" si="36"/>
        <v>0.97000000000000064</v>
      </c>
      <c r="D101" s="306">
        <f t="shared" ca="1" si="37"/>
        <v>-3.8025809489770168</v>
      </c>
      <c r="E101" s="307">
        <f t="shared" ca="1" si="38"/>
        <v>-26.34064262038838</v>
      </c>
      <c r="F101" s="304">
        <f t="shared" ca="1" si="39"/>
        <v>26.613700898757838</v>
      </c>
      <c r="G101" s="306">
        <f t="shared" ca="1" si="40"/>
        <v>33.09527108871729</v>
      </c>
      <c r="H101" s="307">
        <f t="shared" ca="1" si="41"/>
        <v>143.77420834353072</v>
      </c>
      <c r="I101" s="304">
        <f t="shared" ca="1" si="42"/>
        <v>147.53413148571641</v>
      </c>
      <c r="J101" s="306">
        <f t="shared" ca="1" si="43"/>
        <v>134.63958344497152</v>
      </c>
      <c r="K101" s="307">
        <f t="shared" ca="1" si="44"/>
        <v>650.06752713636638</v>
      </c>
      <c r="L101" s="304">
        <f t="shared" ca="1" si="29"/>
        <v>663.86414820159246</v>
      </c>
      <c r="M101" s="306">
        <f t="shared" ca="1" si="45"/>
        <v>1.3445482448549115</v>
      </c>
      <c r="N101" s="304">
        <f t="shared" ca="1" si="46"/>
        <v>77.036939781908842</v>
      </c>
      <c r="P101" s="310">
        <f t="shared" ca="1" si="47"/>
        <v>3</v>
      </c>
      <c r="Q101" s="304">
        <f t="shared" ca="1" si="48"/>
        <v>0</v>
      </c>
      <c r="R101" s="306">
        <f t="shared" ca="1" si="49"/>
        <v>0</v>
      </c>
      <c r="S101" s="307">
        <f t="shared" ca="1" si="50"/>
        <v>4.5130000000000017</v>
      </c>
      <c r="T101" s="304">
        <f t="shared" ca="1" si="30"/>
        <v>44.272530000000017</v>
      </c>
      <c r="U101" s="311">
        <f t="shared" ca="1" si="31"/>
        <v>0</v>
      </c>
      <c r="V101" s="306">
        <f t="shared" ca="1" si="32"/>
        <v>1.1478735964475097</v>
      </c>
      <c r="W101" s="304">
        <f t="shared" ca="1" si="33"/>
        <v>76.26566317273182</v>
      </c>
      <c r="Y101" s="314" t="str">
        <f t="shared" ca="1" si="51"/>
        <v/>
      </c>
      <c r="Z101" s="315" t="str">
        <f t="shared" ca="1" si="52"/>
        <v/>
      </c>
      <c r="AA101" s="316" t="str">
        <f t="shared" ca="1" si="53"/>
        <v/>
      </c>
      <c r="AC101" s="310" t="e">
        <f t="shared" ca="1" si="54"/>
        <v>#N/A</v>
      </c>
      <c r="AD101" s="323" t="e">
        <f t="shared" ca="1" si="55"/>
        <v>#N/A</v>
      </c>
      <c r="AE101" s="324">
        <f t="shared" ca="1" si="34"/>
        <v>650.06752713636638</v>
      </c>
      <c r="AG101" s="306">
        <f t="shared" ca="1" si="56"/>
        <v>-26.522682279816106</v>
      </c>
      <c r="AH101" s="304">
        <f t="shared" ca="1" si="57"/>
        <v>-16.962363258594706</v>
      </c>
    </row>
    <row r="102" spans="1:34" x14ac:dyDescent="0.2">
      <c r="A102" s="347">
        <f t="shared" ca="1" si="35"/>
        <v>0.01</v>
      </c>
      <c r="B102" s="304">
        <f t="shared" ca="1" si="36"/>
        <v>0.98000000000000065</v>
      </c>
      <c r="D102" s="306">
        <f t="shared" ca="1" si="37"/>
        <v>-3.7908548511649292</v>
      </c>
      <c r="E102" s="307">
        <f t="shared" ca="1" si="38"/>
        <v>-26.278429997459035</v>
      </c>
      <c r="F102" s="304">
        <f t="shared" ca="1" si="39"/>
        <v>26.550451288706103</v>
      </c>
      <c r="G102" s="306">
        <f t="shared" ca="1" si="40"/>
        <v>33.057362540205638</v>
      </c>
      <c r="H102" s="307">
        <f t="shared" ca="1" si="41"/>
        <v>143.51142404355613</v>
      </c>
      <c r="I102" s="304">
        <f t="shared" ca="1" si="42"/>
        <v>147.26954216376166</v>
      </c>
      <c r="J102" s="306">
        <f t="shared" ca="1" si="43"/>
        <v>134.97034661311613</v>
      </c>
      <c r="K102" s="307">
        <f t="shared" ca="1" si="44"/>
        <v>651.50395529830178</v>
      </c>
      <c r="L102" s="304">
        <f t="shared" ca="1" si="29"/>
        <v>665.33780760918455</v>
      </c>
      <c r="M102" s="306">
        <f t="shared" ca="1" si="45"/>
        <v>1.3443988177057904</v>
      </c>
      <c r="N102" s="304">
        <f t="shared" ca="1" si="46"/>
        <v>77.028378236919522</v>
      </c>
      <c r="P102" s="310">
        <f t="shared" ca="1" si="47"/>
        <v>3</v>
      </c>
      <c r="Q102" s="304">
        <f t="shared" ca="1" si="48"/>
        <v>0</v>
      </c>
      <c r="R102" s="306">
        <f t="shared" ca="1" si="49"/>
        <v>0</v>
      </c>
      <c r="S102" s="307">
        <f t="shared" ca="1" si="50"/>
        <v>4.5130000000000017</v>
      </c>
      <c r="T102" s="304">
        <f t="shared" ca="1" si="30"/>
        <v>44.272530000000017</v>
      </c>
      <c r="U102" s="311">
        <f t="shared" ca="1" si="31"/>
        <v>0</v>
      </c>
      <c r="V102" s="306">
        <f t="shared" ca="1" si="32"/>
        <v>1.1477085497532817</v>
      </c>
      <c r="W102" s="304">
        <f t="shared" ca="1" si="33"/>
        <v>75.981430581458341</v>
      </c>
      <c r="Y102" s="314" t="str">
        <f t="shared" ca="1" si="51"/>
        <v/>
      </c>
      <c r="Z102" s="315" t="str">
        <f t="shared" ca="1" si="52"/>
        <v/>
      </c>
      <c r="AA102" s="316" t="str">
        <f t="shared" ca="1" si="53"/>
        <v/>
      </c>
      <c r="AC102" s="310" t="e">
        <f t="shared" ca="1" si="54"/>
        <v>#N/A</v>
      </c>
      <c r="AD102" s="323" t="e">
        <f t="shared" ca="1" si="55"/>
        <v>#N/A</v>
      </c>
      <c r="AE102" s="324">
        <f t="shared" ca="1" si="34"/>
        <v>651.50395529830178</v>
      </c>
      <c r="AG102" s="306">
        <f t="shared" ca="1" si="56"/>
        <v>-26.45909661067666</v>
      </c>
      <c r="AH102" s="304">
        <f t="shared" ca="1" si="57"/>
        <v>-16.899105511352047</v>
      </c>
    </row>
    <row r="103" spans="1:34" x14ac:dyDescent="0.2">
      <c r="A103" s="347">
        <f t="shared" ca="1" si="35"/>
        <v>0.01</v>
      </c>
      <c r="B103" s="304">
        <f t="shared" ca="1" si="36"/>
        <v>0.99000000000000066</v>
      </c>
      <c r="D103" s="306">
        <f t="shared" ca="1" si="37"/>
        <v>-3.7791784262628867</v>
      </c>
      <c r="E103" s="307">
        <f t="shared" ca="1" si="38"/>
        <v>-26.216489689189181</v>
      </c>
      <c r="F103" s="304">
        <f t="shared" ca="1" si="39"/>
        <v>26.487478573863793</v>
      </c>
      <c r="G103" s="306">
        <f t="shared" ca="1" si="40"/>
        <v>33.019570755943008</v>
      </c>
      <c r="H103" s="307">
        <f t="shared" ca="1" si="41"/>
        <v>143.24925914666423</v>
      </c>
      <c r="I103" s="304">
        <f t="shared" ca="1" si="42"/>
        <v>147.0055859448031</v>
      </c>
      <c r="J103" s="306">
        <f t="shared" ca="1" si="43"/>
        <v>135.30073127959687</v>
      </c>
      <c r="K103" s="307">
        <f t="shared" ca="1" si="44"/>
        <v>652.93775871425282</v>
      </c>
      <c r="L103" s="304">
        <f t="shared" ca="1" si="29"/>
        <v>666.80882165699154</v>
      </c>
      <c r="M103" s="306">
        <f t="shared" ca="1" si="45"/>
        <v>1.3442490250793857</v>
      </c>
      <c r="N103" s="304">
        <f t="shared" ca="1" si="46"/>
        <v>77.019795751624358</v>
      </c>
      <c r="P103" s="310">
        <f t="shared" ca="1" si="47"/>
        <v>3</v>
      </c>
      <c r="Q103" s="304">
        <f t="shared" ca="1" si="48"/>
        <v>0</v>
      </c>
      <c r="R103" s="306">
        <f t="shared" ca="1" si="49"/>
        <v>0</v>
      </c>
      <c r="S103" s="307">
        <f t="shared" ca="1" si="50"/>
        <v>4.5130000000000017</v>
      </c>
      <c r="T103" s="304">
        <f t="shared" ca="1" si="30"/>
        <v>44.272530000000017</v>
      </c>
      <c r="U103" s="311">
        <f t="shared" ca="1" si="31"/>
        <v>0</v>
      </c>
      <c r="V103" s="306">
        <f t="shared" ca="1" si="32"/>
        <v>1.1475438275397434</v>
      </c>
      <c r="W103" s="304">
        <f t="shared" ca="1" si="33"/>
        <v>75.698440451338612</v>
      </c>
      <c r="Y103" s="314" t="str">
        <f t="shared" ca="1" si="51"/>
        <v/>
      </c>
      <c r="Z103" s="315" t="str">
        <f t="shared" ca="1" si="52"/>
        <v/>
      </c>
      <c r="AA103" s="316" t="str">
        <f t="shared" ca="1" si="53"/>
        <v/>
      </c>
      <c r="AC103" s="310" t="e">
        <f t="shared" ca="1" si="54"/>
        <v>#N/A</v>
      </c>
      <c r="AD103" s="323" t="e">
        <f t="shared" ca="1" si="55"/>
        <v>#N/A</v>
      </c>
      <c r="AE103" s="324">
        <f t="shared" ca="1" si="34"/>
        <v>652.93775871425282</v>
      </c>
      <c r="AG103" s="306">
        <f t="shared" ca="1" si="56"/>
        <v>-26.395786820177818</v>
      </c>
      <c r="AH103" s="304">
        <f t="shared" ca="1" si="57"/>
        <v>-16.836124657978797</v>
      </c>
    </row>
    <row r="104" spans="1:34" x14ac:dyDescent="0.2">
      <c r="A104" s="347">
        <f t="shared" ca="1" si="35"/>
        <v>0.01</v>
      </c>
      <c r="B104" s="304">
        <f t="shared" ca="1" si="36"/>
        <v>1.0000000000000007</v>
      </c>
      <c r="D104" s="306">
        <f t="shared" ca="1" si="37"/>
        <v>-3.7675513867041244</v>
      </c>
      <c r="E104" s="307">
        <f t="shared" ca="1" si="38"/>
        <v>-26.154820135047203</v>
      </c>
      <c r="F104" s="304">
        <f t="shared" ca="1" si="39"/>
        <v>26.424781167459585</v>
      </c>
      <c r="G104" s="306">
        <f t="shared" ca="1" si="40"/>
        <v>32.981895242075964</v>
      </c>
      <c r="H104" s="307">
        <f t="shared" ca="1" si="41"/>
        <v>142.98771094531375</v>
      </c>
      <c r="I104" s="304">
        <f t="shared" ca="1" si="42"/>
        <v>146.74226008597481</v>
      </c>
      <c r="J104" s="306">
        <f t="shared" ca="1" si="43"/>
        <v>135.63073860958696</v>
      </c>
      <c r="K104" s="307">
        <f t="shared" ca="1" si="44"/>
        <v>654.36894356471271</v>
      </c>
      <c r="L104" s="304">
        <f t="shared" ca="1" si="29"/>
        <v>668.27719664655638</v>
      </c>
      <c r="M104" s="306">
        <f t="shared" ca="1" si="45"/>
        <v>1.3440988660711746</v>
      </c>
      <c r="N104" s="304">
        <f t="shared" ca="1" si="46"/>
        <v>77.011192274197981</v>
      </c>
      <c r="P104" s="310">
        <f t="shared" ca="1" si="47"/>
        <v>3</v>
      </c>
      <c r="Q104" s="304">
        <f t="shared" ca="1" si="48"/>
        <v>0</v>
      </c>
      <c r="R104" s="306">
        <f t="shared" ca="1" si="49"/>
        <v>0</v>
      </c>
      <c r="S104" s="307">
        <f t="shared" ca="1" si="50"/>
        <v>4.5130000000000017</v>
      </c>
      <c r="T104" s="304">
        <f t="shared" ca="1" si="30"/>
        <v>44.272530000000017</v>
      </c>
      <c r="U104" s="311">
        <f t="shared" ca="1" si="31"/>
        <v>0</v>
      </c>
      <c r="V104" s="306">
        <f t="shared" ca="1" si="32"/>
        <v>1.1473794289666228</v>
      </c>
      <c r="W104" s="304">
        <f t="shared" ca="1" si="33"/>
        <v>75.416685673345583</v>
      </c>
      <c r="Y104" s="314" t="str">
        <f t="shared" ca="1" si="51"/>
        <v/>
      </c>
      <c r="Z104" s="315" t="str">
        <f t="shared" ca="1" si="52"/>
        <v/>
      </c>
      <c r="AA104" s="316" t="str">
        <f t="shared" ca="1" si="53"/>
        <v/>
      </c>
      <c r="AC104" s="310">
        <f t="shared" ca="1" si="54"/>
        <v>1.0000000000000007</v>
      </c>
      <c r="AD104" s="323">
        <f t="shared" ca="1" si="55"/>
        <v>135.63073860958696</v>
      </c>
      <c r="AE104" s="324">
        <f t="shared" ca="1" si="34"/>
        <v>654.36894356471271</v>
      </c>
      <c r="AG104" s="306">
        <f t="shared" ca="1" si="56"/>
        <v>-26.332751318056594</v>
      </c>
      <c r="AH104" s="304">
        <f t="shared" ca="1" si="57"/>
        <v>-16.7734191117524</v>
      </c>
    </row>
    <row r="105" spans="1:34" x14ac:dyDescent="0.2">
      <c r="A105" s="347">
        <f t="shared" ca="1" si="35"/>
        <v>0.1</v>
      </c>
      <c r="B105" s="304">
        <f t="shared" ca="1" si="36"/>
        <v>1.1000000000000008</v>
      </c>
      <c r="D105" s="306">
        <f t="shared" ca="1" si="37"/>
        <v>-3.7559734470008879</v>
      </c>
      <c r="E105" s="307">
        <f t="shared" ca="1" si="38"/>
        <v>-26.093419785801039</v>
      </c>
      <c r="F105" s="304">
        <f t="shared" ca="1" si="39"/>
        <v>26.362357494211494</v>
      </c>
      <c r="G105" s="306">
        <f t="shared" ca="1" si="40"/>
        <v>32.606297897375875</v>
      </c>
      <c r="H105" s="307">
        <f t="shared" ca="1" si="41"/>
        <v>140.37836896673366</v>
      </c>
      <c r="I105" s="304">
        <f t="shared" ca="1" si="42"/>
        <v>144.11542990371584</v>
      </c>
      <c r="J105" s="306">
        <f t="shared" ca="1" si="43"/>
        <v>138.91014826655956</v>
      </c>
      <c r="K105" s="307">
        <f t="shared" ca="1" si="44"/>
        <v>668.53724756031511</v>
      </c>
      <c r="L105" s="304">
        <f t="shared" ca="1" si="29"/>
        <v>682.81628617583488</v>
      </c>
      <c r="M105" s="306">
        <f t="shared" ca="1" si="45"/>
        <v>1.3425689095133633</v>
      </c>
      <c r="N105" s="304">
        <f t="shared" ca="1" si="46"/>
        <v>76.923532220597039</v>
      </c>
      <c r="P105" s="310">
        <f t="shared" ca="1" si="47"/>
        <v>23</v>
      </c>
      <c r="Q105" s="304">
        <f t="shared" ca="1" si="48"/>
        <v>0</v>
      </c>
      <c r="R105" s="306">
        <f t="shared" ca="1" si="49"/>
        <v>0</v>
      </c>
      <c r="S105" s="307">
        <f t="shared" ca="1" si="50"/>
        <v>4.5130000000000017</v>
      </c>
      <c r="T105" s="304">
        <f t="shared" ca="1" si="30"/>
        <v>44.272530000000017</v>
      </c>
      <c r="U105" s="311">
        <f t="shared" ca="1" si="31"/>
        <v>0</v>
      </c>
      <c r="V105" s="306">
        <f t="shared" ca="1" si="32"/>
        <v>1.1457531603758699</v>
      </c>
      <c r="W105" s="304">
        <f t="shared" ca="1" si="33"/>
        <v>72.637686417525103</v>
      </c>
      <c r="Y105" s="314" t="str">
        <f t="shared" ca="1" si="51"/>
        <v/>
      </c>
      <c r="Z105" s="315" t="str">
        <f t="shared" ca="1" si="52"/>
        <v/>
      </c>
      <c r="AA105" s="316" t="str">
        <f t="shared" ca="1" si="53"/>
        <v/>
      </c>
      <c r="AC105" s="310" t="e">
        <f t="shared" ca="1" si="54"/>
        <v>#N/A</v>
      </c>
      <c r="AD105" s="323" t="e">
        <f t="shared" ca="1" si="55"/>
        <v>#N/A</v>
      </c>
      <c r="AE105" s="324">
        <f t="shared" ca="1" si="34"/>
        <v>668.53724756031511</v>
      </c>
      <c r="AG105" s="306">
        <f t="shared" ca="1" si="56"/>
        <v>-26.26998852552288</v>
      </c>
      <c r="AH105" s="304">
        <f t="shared" ca="1" si="57"/>
        <v>-16.710987297439743</v>
      </c>
    </row>
    <row r="106" spans="1:34" x14ac:dyDescent="0.2">
      <c r="A106" s="347">
        <f t="shared" ca="1" si="35"/>
        <v>0.1</v>
      </c>
      <c r="B106" s="304">
        <f t="shared" ca="1" si="36"/>
        <v>1.2000000000000008</v>
      </c>
      <c r="D106" s="306">
        <f t="shared" ca="1" si="37"/>
        <v>-3.6415617604146409</v>
      </c>
      <c r="E106" s="307">
        <f t="shared" ca="1" si="38"/>
        <v>-25.487845489468313</v>
      </c>
      <c r="F106" s="304">
        <f t="shared" ca="1" si="39"/>
        <v>25.746674343493851</v>
      </c>
      <c r="G106" s="306">
        <f t="shared" ca="1" si="40"/>
        <v>32.242141721334413</v>
      </c>
      <c r="H106" s="307">
        <f t="shared" ca="1" si="41"/>
        <v>137.82958441778683</v>
      </c>
      <c r="I106" s="304">
        <f t="shared" ca="1" si="42"/>
        <v>141.55052117021131</v>
      </c>
      <c r="J106" s="306">
        <f t="shared" ca="1" si="43"/>
        <v>142.15257024749508</v>
      </c>
      <c r="K106" s="307">
        <f t="shared" ca="1" si="44"/>
        <v>682.44764522954108</v>
      </c>
      <c r="L106" s="304">
        <f t="shared" ca="1" si="29"/>
        <v>697.09550400738817</v>
      </c>
      <c r="M106" s="306">
        <f t="shared" ca="1" si="45"/>
        <v>1.3410008998925422</v>
      </c>
      <c r="N106" s="304">
        <f t="shared" ca="1" si="46"/>
        <v>76.833691887088079</v>
      </c>
      <c r="P106" s="310">
        <f t="shared" ca="1" si="47"/>
        <v>23</v>
      </c>
      <c r="Q106" s="304">
        <f t="shared" ca="1" si="48"/>
        <v>0</v>
      </c>
      <c r="R106" s="306">
        <f t="shared" ca="1" si="49"/>
        <v>0</v>
      </c>
      <c r="S106" s="307">
        <f t="shared" ca="1" si="50"/>
        <v>4.5130000000000017</v>
      </c>
      <c r="T106" s="304">
        <f t="shared" ca="1" si="30"/>
        <v>44.272530000000017</v>
      </c>
      <c r="U106" s="311">
        <f t="shared" ca="1" si="31"/>
        <v>0</v>
      </c>
      <c r="V106" s="306">
        <f t="shared" ca="1" si="32"/>
        <v>1.1441586624807425</v>
      </c>
      <c r="W106" s="304">
        <f t="shared" ca="1" si="33"/>
        <v>69.977621088254466</v>
      </c>
      <c r="Y106" s="314" t="str">
        <f t="shared" ca="1" si="51"/>
        <v/>
      </c>
      <c r="Z106" s="315" t="str">
        <f t="shared" ca="1" si="52"/>
        <v/>
      </c>
      <c r="AA106" s="316" t="str">
        <f t="shared" ca="1" si="53"/>
        <v/>
      </c>
      <c r="AC106" s="310" t="e">
        <f t="shared" ca="1" si="54"/>
        <v>#N/A</v>
      </c>
      <c r="AD106" s="323" t="e">
        <f t="shared" ca="1" si="55"/>
        <v>#N/A</v>
      </c>
      <c r="AE106" s="324">
        <f t="shared" ca="1" si="34"/>
        <v>682.44764522954108</v>
      </c>
      <c r="AG106" s="306">
        <f t="shared" ca="1" si="56"/>
        <v>-25.650827453585102</v>
      </c>
      <c r="AH106" s="304">
        <f t="shared" ca="1" si="57"/>
        <v>-16.095210817089537</v>
      </c>
    </row>
    <row r="107" spans="1:34" x14ac:dyDescent="0.2">
      <c r="A107" s="347">
        <f t="shared" ca="1" si="35"/>
        <v>0.1</v>
      </c>
      <c r="B107" s="304">
        <f t="shared" ca="1" si="36"/>
        <v>1.3000000000000009</v>
      </c>
      <c r="D107" s="306">
        <f t="shared" ca="1" si="37"/>
        <v>-3.53188253177189</v>
      </c>
      <c r="E107" s="307">
        <f t="shared" ca="1" si="38"/>
        <v>-24.908187514151685</v>
      </c>
      <c r="F107" s="304">
        <f t="shared" ca="1" si="39"/>
        <v>25.157344841186585</v>
      </c>
      <c r="G107" s="306">
        <f t="shared" ca="1" si="40"/>
        <v>31.888953468157222</v>
      </c>
      <c r="H107" s="307">
        <f t="shared" ca="1" si="41"/>
        <v>135.33876566637167</v>
      </c>
      <c r="I107" s="304">
        <f t="shared" ca="1" si="42"/>
        <v>139.04490945515178</v>
      </c>
      <c r="J107" s="306">
        <f t="shared" ca="1" si="43"/>
        <v>145.35912500696966</v>
      </c>
      <c r="K107" s="307">
        <f t="shared" ca="1" si="44"/>
        <v>696.10606273374901</v>
      </c>
      <c r="L107" s="304">
        <f t="shared" ca="1" si="29"/>
        <v>711.12089393961276</v>
      </c>
      <c r="M107" s="306">
        <f t="shared" ca="1" si="45"/>
        <v>1.339393860544267</v>
      </c>
      <c r="N107" s="304">
        <f t="shared" ca="1" si="46"/>
        <v>76.741615314920452</v>
      </c>
      <c r="P107" s="310">
        <f t="shared" ca="1" si="47"/>
        <v>23</v>
      </c>
      <c r="Q107" s="304">
        <f t="shared" ca="1" si="48"/>
        <v>0</v>
      </c>
      <c r="R107" s="306">
        <f t="shared" ca="1" si="49"/>
        <v>0</v>
      </c>
      <c r="S107" s="307">
        <f t="shared" ca="1" si="50"/>
        <v>4.5130000000000017</v>
      </c>
      <c r="T107" s="304">
        <f t="shared" ca="1" si="30"/>
        <v>44.272530000000017</v>
      </c>
      <c r="U107" s="311">
        <f t="shared" ca="1" si="31"/>
        <v>0</v>
      </c>
      <c r="V107" s="306">
        <f t="shared" ca="1" si="32"/>
        <v>1.142595133667748</v>
      </c>
      <c r="W107" s="304">
        <f t="shared" ca="1" si="33"/>
        <v>67.429902743950379</v>
      </c>
      <c r="Y107" s="314" t="str">
        <f t="shared" ca="1" si="51"/>
        <v/>
      </c>
      <c r="Z107" s="315" t="str">
        <f t="shared" ca="1" si="52"/>
        <v/>
      </c>
      <c r="AA107" s="316" t="str">
        <f t="shared" ca="1" si="53"/>
        <v/>
      </c>
      <c r="AC107" s="310" t="e">
        <f t="shared" ca="1" si="54"/>
        <v>#N/A</v>
      </c>
      <c r="AD107" s="323" t="e">
        <f t="shared" ca="1" si="55"/>
        <v>#N/A</v>
      </c>
      <c r="AE107" s="324">
        <f t="shared" ca="1" si="34"/>
        <v>696.10606273374901</v>
      </c>
      <c r="AG107" s="306">
        <f t="shared" ca="1" si="56"/>
        <v>-25.05791262006862</v>
      </c>
      <c r="AH107" s="304">
        <f t="shared" ca="1" si="57"/>
        <v>-15.505787965489572</v>
      </c>
    </row>
    <row r="108" spans="1:34" x14ac:dyDescent="0.2">
      <c r="A108" s="347">
        <f t="shared" ca="1" si="35"/>
        <v>0.1</v>
      </c>
      <c r="B108" s="304">
        <f t="shared" ca="1" si="36"/>
        <v>1.400000000000001</v>
      </c>
      <c r="D108" s="306">
        <f t="shared" ca="1" si="37"/>
        <v>-3.4266707143055455</v>
      </c>
      <c r="E108" s="307">
        <f t="shared" ca="1" si="38"/>
        <v>-24.353010490523204</v>
      </c>
      <c r="F108" s="304">
        <f t="shared" ca="1" si="39"/>
        <v>24.592909387378562</v>
      </c>
      <c r="G108" s="306">
        <f t="shared" ca="1" si="40"/>
        <v>31.546286396726668</v>
      </c>
      <c r="H108" s="307">
        <f t="shared" ca="1" si="41"/>
        <v>132.90346461731934</v>
      </c>
      <c r="I108" s="304">
        <f t="shared" ca="1" si="42"/>
        <v>136.59611668239825</v>
      </c>
      <c r="J108" s="306">
        <f t="shared" ca="1" si="43"/>
        <v>148.53088700021385</v>
      </c>
      <c r="K108" s="307">
        <f t="shared" ca="1" si="44"/>
        <v>709.51817424793353</v>
      </c>
      <c r="L108" s="304">
        <f t="shared" ca="1" si="29"/>
        <v>724.89824388060924</v>
      </c>
      <c r="M108" s="306">
        <f t="shared" ca="1" si="45"/>
        <v>1.3377467754989407</v>
      </c>
      <c r="N108" s="304">
        <f t="shared" ca="1" si="46"/>
        <v>76.64724429332415</v>
      </c>
      <c r="P108" s="310">
        <f t="shared" ca="1" si="47"/>
        <v>23</v>
      </c>
      <c r="Q108" s="304">
        <f t="shared" ca="1" si="48"/>
        <v>0</v>
      </c>
      <c r="R108" s="306">
        <f t="shared" ca="1" si="49"/>
        <v>0</v>
      </c>
      <c r="S108" s="307">
        <f t="shared" ca="1" si="50"/>
        <v>4.5130000000000017</v>
      </c>
      <c r="T108" s="304">
        <f t="shared" ca="1" si="30"/>
        <v>44.272530000000017</v>
      </c>
      <c r="U108" s="311">
        <f t="shared" ca="1" si="31"/>
        <v>0</v>
      </c>
      <c r="V108" s="306">
        <f t="shared" ca="1" si="32"/>
        <v>1.1410618073157772</v>
      </c>
      <c r="W108" s="304">
        <f t="shared" ca="1" si="33"/>
        <v>64.988400917111747</v>
      </c>
      <c r="Y108" s="314" t="str">
        <f t="shared" ca="1" si="51"/>
        <v/>
      </c>
      <c r="Z108" s="315" t="str">
        <f t="shared" ca="1" si="52"/>
        <v/>
      </c>
      <c r="AA108" s="316" t="str">
        <f t="shared" ca="1" si="53"/>
        <v/>
      </c>
      <c r="AC108" s="310" t="e">
        <f t="shared" ca="1" si="54"/>
        <v>#N/A</v>
      </c>
      <c r="AD108" s="323" t="e">
        <f t="shared" ca="1" si="55"/>
        <v>#N/A</v>
      </c>
      <c r="AE108" s="324">
        <f t="shared" ca="1" si="34"/>
        <v>709.51817424793353</v>
      </c>
      <c r="AG108" s="306">
        <f t="shared" ca="1" si="56"/>
        <v>-24.489780577728524</v>
      </c>
      <c r="AH108" s="304">
        <f t="shared" ca="1" si="57"/>
        <v>-14.941259194316498</v>
      </c>
    </row>
    <row r="109" spans="1:34" x14ac:dyDescent="0.2">
      <c r="A109" s="347">
        <f t="shared" ca="1" si="35"/>
        <v>0.1</v>
      </c>
      <c r="B109" s="304">
        <f t="shared" ca="1" si="36"/>
        <v>1.5000000000000011</v>
      </c>
      <c r="D109" s="306">
        <f t="shared" ca="1" si="37"/>
        <v>-3.3256795995930148</v>
      </c>
      <c r="E109" s="307">
        <f t="shared" ca="1" si="38"/>
        <v>-23.820978516917084</v>
      </c>
      <c r="F109" s="304">
        <f t="shared" ca="1" si="39"/>
        <v>24.052009527325868</v>
      </c>
      <c r="G109" s="306">
        <f t="shared" ca="1" si="40"/>
        <v>31.213718436767365</v>
      </c>
      <c r="H109" s="307">
        <f t="shared" ca="1" si="41"/>
        <v>130.52136676562765</v>
      </c>
      <c r="I109" s="304">
        <f t="shared" ca="1" si="42"/>
        <v>134.20180103492382</v>
      </c>
      <c r="J109" s="306">
        <f t="shared" ca="1" si="43"/>
        <v>151.66888724188854</v>
      </c>
      <c r="K109" s="307">
        <f t="shared" ca="1" si="44"/>
        <v>722.68941581708089</v>
      </c>
      <c r="L109" s="304">
        <f t="shared" ca="1" si="29"/>
        <v>738.43309994286301</v>
      </c>
      <c r="M109" s="306">
        <f t="shared" ca="1" si="45"/>
        <v>1.3360585876954698</v>
      </c>
      <c r="N109" s="304">
        <f t="shared" ca="1" si="46"/>
        <v>76.550518257159808</v>
      </c>
      <c r="P109" s="310">
        <f t="shared" ca="1" si="47"/>
        <v>23</v>
      </c>
      <c r="Q109" s="304">
        <f t="shared" ca="1" si="48"/>
        <v>0</v>
      </c>
      <c r="R109" s="306">
        <f t="shared" ca="1" si="49"/>
        <v>0</v>
      </c>
      <c r="S109" s="307">
        <f t="shared" ca="1" si="50"/>
        <v>4.5130000000000017</v>
      </c>
      <c r="T109" s="304">
        <f t="shared" ca="1" si="30"/>
        <v>44.272530000000017</v>
      </c>
      <c r="U109" s="311">
        <f t="shared" ca="1" si="31"/>
        <v>0</v>
      </c>
      <c r="V109" s="306">
        <f t="shared" ca="1" si="32"/>
        <v>1.1395579498286357</v>
      </c>
      <c r="W109" s="304">
        <f t="shared" ca="1" si="33"/>
        <v>62.647404058306378</v>
      </c>
      <c r="Y109" s="314" t="str">
        <f t="shared" ca="1" si="51"/>
        <v/>
      </c>
      <c r="Z109" s="315" t="str">
        <f t="shared" ca="1" si="52"/>
        <v/>
      </c>
      <c r="AA109" s="316" t="str">
        <f t="shared" ca="1" si="53"/>
        <v/>
      </c>
      <c r="AC109" s="310" t="e">
        <f t="shared" ca="1" si="54"/>
        <v>#N/A</v>
      </c>
      <c r="AD109" s="323" t="e">
        <f t="shared" ca="1" si="55"/>
        <v>#N/A</v>
      </c>
      <c r="AE109" s="324">
        <f t="shared" ca="1" si="34"/>
        <v>722.68941581708089</v>
      </c>
      <c r="AG109" s="306">
        <f t="shared" ca="1" si="56"/>
        <v>-23.945068835232863</v>
      </c>
      <c r="AH109" s="304">
        <f t="shared" ca="1" si="57"/>
        <v>-14.400266101730939</v>
      </c>
    </row>
    <row r="110" spans="1:34" x14ac:dyDescent="0.2">
      <c r="A110" s="347">
        <f t="shared" ca="1" si="35"/>
        <v>0.1</v>
      </c>
      <c r="B110" s="304">
        <f t="shared" ca="1" si="36"/>
        <v>1.6000000000000012</v>
      </c>
      <c r="D110" s="306">
        <f t="shared" ca="1" si="37"/>
        <v>-3.2286793081899403</v>
      </c>
      <c r="E110" s="307">
        <f t="shared" ca="1" si="38"/>
        <v>-23.310846975554881</v>
      </c>
      <c r="F110" s="304">
        <f t="shared" ca="1" si="39"/>
        <v>23.533379629642447</v>
      </c>
      <c r="G110" s="306">
        <f t="shared" ca="1" si="40"/>
        <v>30.890850505948372</v>
      </c>
      <c r="H110" s="307">
        <f t="shared" ca="1" si="41"/>
        <v>128.19028206807215</v>
      </c>
      <c r="I110" s="304">
        <f t="shared" ca="1" si="42"/>
        <v>131.85974769304224</v>
      </c>
      <c r="J110" s="306">
        <f t="shared" ca="1" si="43"/>
        <v>154.77411568902434</v>
      </c>
      <c r="K110" s="307">
        <f t="shared" ca="1" si="44"/>
        <v>735.62499825876591</v>
      </c>
      <c r="L110" s="304">
        <f t="shared" ca="1" si="29"/>
        <v>751.73077956840962</v>
      </c>
      <c r="M110" s="306">
        <f t="shared" ca="1" si="45"/>
        <v>1.3343281970925513</v>
      </c>
      <c r="N110" s="304">
        <f t="shared" ca="1" si="46"/>
        <v>76.451374178703475</v>
      </c>
      <c r="P110" s="310">
        <f t="shared" ca="1" si="47"/>
        <v>23</v>
      </c>
      <c r="Q110" s="304">
        <f t="shared" ca="1" si="48"/>
        <v>0</v>
      </c>
      <c r="R110" s="306">
        <f t="shared" ca="1" si="49"/>
        <v>0</v>
      </c>
      <c r="S110" s="307">
        <f t="shared" ca="1" si="50"/>
        <v>4.5130000000000017</v>
      </c>
      <c r="T110" s="304">
        <f t="shared" ca="1" si="30"/>
        <v>44.272530000000017</v>
      </c>
      <c r="U110" s="311">
        <f t="shared" ca="1" si="31"/>
        <v>0</v>
      </c>
      <c r="V110" s="306">
        <f t="shared" ca="1" si="32"/>
        <v>1.1380828588053018</v>
      </c>
      <c r="W110" s="304">
        <f t="shared" ca="1" si="33"/>
        <v>60.401585551027267</v>
      </c>
      <c r="Y110" s="314" t="str">
        <f t="shared" ca="1" si="51"/>
        <v/>
      </c>
      <c r="Z110" s="315" t="str">
        <f t="shared" ca="1" si="52"/>
        <v/>
      </c>
      <c r="AA110" s="316" t="str">
        <f t="shared" ca="1" si="53"/>
        <v/>
      </c>
      <c r="AC110" s="310" t="e">
        <f t="shared" ca="1" si="54"/>
        <v>#N/A</v>
      </c>
      <c r="AD110" s="323" t="e">
        <f t="shared" ca="1" si="55"/>
        <v>#N/A</v>
      </c>
      <c r="AE110" s="324">
        <f t="shared" ca="1" si="34"/>
        <v>735.62499825876591</v>
      </c>
      <c r="AG110" s="306">
        <f t="shared" ca="1" si="56"/>
        <v>-23.422507524651436</v>
      </c>
      <c r="AH110" s="304">
        <f t="shared" ca="1" si="57"/>
        <v>-13.881543110637349</v>
      </c>
    </row>
    <row r="111" spans="1:34" x14ac:dyDescent="0.2">
      <c r="A111" s="347">
        <f t="shared" ca="1" si="35"/>
        <v>0.1</v>
      </c>
      <c r="B111" s="304">
        <f t="shared" ca="1" si="36"/>
        <v>1.7000000000000013</v>
      </c>
      <c r="D111" s="306">
        <f t="shared" ca="1" si="37"/>
        <v>-3.135455423803712</v>
      </c>
      <c r="E111" s="307">
        <f t="shared" ca="1" si="38"/>
        <v>-22.821455126878668</v>
      </c>
      <c r="F111" s="304">
        <f t="shared" ca="1" si="39"/>
        <v>23.035839355725606</v>
      </c>
      <c r="G111" s="306">
        <f t="shared" ca="1" si="40"/>
        <v>30.577304963568</v>
      </c>
      <c r="H111" s="307">
        <f t="shared" ca="1" si="41"/>
        <v>125.90813655538429</v>
      </c>
      <c r="I111" s="304">
        <f t="shared" ca="1" si="42"/>
        <v>129.56786032687404</v>
      </c>
      <c r="J111" s="306">
        <f t="shared" ca="1" si="43"/>
        <v>157.84752346250016</v>
      </c>
      <c r="K111" s="307">
        <f t="shared" ca="1" si="44"/>
        <v>748.32991918993878</v>
      </c>
      <c r="L111" s="304">
        <f t="shared" ca="1" si="29"/>
        <v>764.79638376372111</v>
      </c>
      <c r="M111" s="306">
        <f t="shared" ca="1" si="45"/>
        <v>1.3325544586710893</v>
      </c>
      <c r="N111" s="304">
        <f t="shared" ca="1" si="46"/>
        <v>76.349746453193504</v>
      </c>
      <c r="P111" s="310">
        <f t="shared" ca="1" si="47"/>
        <v>23</v>
      </c>
      <c r="Q111" s="304">
        <f t="shared" ca="1" si="48"/>
        <v>0</v>
      </c>
      <c r="R111" s="306">
        <f t="shared" ca="1" si="49"/>
        <v>0</v>
      </c>
      <c r="S111" s="307">
        <f t="shared" ca="1" si="50"/>
        <v>4.5130000000000017</v>
      </c>
      <c r="T111" s="304">
        <f t="shared" ca="1" si="30"/>
        <v>44.272530000000017</v>
      </c>
      <c r="U111" s="311">
        <f t="shared" ca="1" si="31"/>
        <v>0</v>
      </c>
      <c r="V111" s="306">
        <f t="shared" ca="1" si="32"/>
        <v>1.1366358613364997</v>
      </c>
      <c r="W111" s="304">
        <f t="shared" ca="1" si="33"/>
        <v>58.245972913544975</v>
      </c>
      <c r="Y111" s="314" t="str">
        <f t="shared" ca="1" si="51"/>
        <v/>
      </c>
      <c r="Z111" s="315" t="str">
        <f t="shared" ca="1" si="52"/>
        <v/>
      </c>
      <c r="AA111" s="316" t="str">
        <f t="shared" ca="1" si="53"/>
        <v/>
      </c>
      <c r="AC111" s="310" t="e">
        <f t="shared" ca="1" si="54"/>
        <v>#N/A</v>
      </c>
      <c r="AD111" s="323" t="e">
        <f t="shared" ca="1" si="55"/>
        <v>#N/A</v>
      </c>
      <c r="AE111" s="324">
        <f t="shared" ca="1" si="34"/>
        <v>748.32991918993878</v>
      </c>
      <c r="AG111" s="306">
        <f t="shared" ca="1" si="56"/>
        <v>-22.92091185946272</v>
      </c>
      <c r="AH111" s="304">
        <f t="shared" ca="1" si="57"/>
        <v>-13.383909938184631</v>
      </c>
    </row>
    <row r="112" spans="1:34" x14ac:dyDescent="0.2">
      <c r="A112" s="347">
        <f t="shared" ca="1" si="35"/>
        <v>0.1</v>
      </c>
      <c r="B112" s="304">
        <f t="shared" ca="1" si="36"/>
        <v>1.8000000000000014</v>
      </c>
      <c r="D112" s="306">
        <f t="shared" ca="1" si="37"/>
        <v>-3.0458077555770782</v>
      </c>
      <c r="E112" s="307">
        <f t="shared" ca="1" si="38"/>
        <v>-22.351719398343555</v>
      </c>
      <c r="F112" s="304">
        <f t="shared" ca="1" si="39"/>
        <v>22.558286835356558</v>
      </c>
      <c r="G112" s="306">
        <f t="shared" ca="1" si="40"/>
        <v>30.272724188010294</v>
      </c>
      <c r="H112" s="307">
        <f t="shared" ca="1" si="41"/>
        <v>123.67296461554993</v>
      </c>
      <c r="I112" s="304">
        <f t="shared" ca="1" si="42"/>
        <v>127.3241532725131</v>
      </c>
      <c r="J112" s="306">
        <f t="shared" ca="1" si="43"/>
        <v>160.89002492007907</v>
      </c>
      <c r="K112" s="307">
        <f t="shared" ca="1" si="44"/>
        <v>760.80897424848547</v>
      </c>
      <c r="L112" s="304">
        <f t="shared" ca="1" si="29"/>
        <v>777.63480851606448</v>
      </c>
      <c r="M112" s="306">
        <f t="shared" ca="1" si="45"/>
        <v>1.3307361803207403</v>
      </c>
      <c r="N112" s="304">
        <f t="shared" ca="1" si="46"/>
        <v>76.245566777738489</v>
      </c>
      <c r="P112" s="310">
        <f t="shared" ca="1" si="47"/>
        <v>23</v>
      </c>
      <c r="Q112" s="304">
        <f t="shared" ca="1" si="48"/>
        <v>0</v>
      </c>
      <c r="R112" s="306">
        <f t="shared" ca="1" si="49"/>
        <v>0</v>
      </c>
      <c r="S112" s="307">
        <f t="shared" ca="1" si="50"/>
        <v>4.5130000000000017</v>
      </c>
      <c r="T112" s="304">
        <f t="shared" ca="1" si="30"/>
        <v>44.272530000000017</v>
      </c>
      <c r="U112" s="311">
        <f t="shared" ca="1" si="31"/>
        <v>0</v>
      </c>
      <c r="V112" s="306">
        <f t="shared" ca="1" si="32"/>
        <v>1.1352163124172643</v>
      </c>
      <c r="W112" s="304">
        <f t="shared" ca="1" si="33"/>
        <v>56.175919849799932</v>
      </c>
      <c r="Y112" s="314" t="str">
        <f t="shared" ca="1" si="51"/>
        <v/>
      </c>
      <c r="Z112" s="315" t="str">
        <f t="shared" ca="1" si="52"/>
        <v/>
      </c>
      <c r="AA112" s="316" t="str">
        <f t="shared" ca="1" si="53"/>
        <v/>
      </c>
      <c r="AC112" s="310" t="e">
        <f t="shared" ca="1" si="54"/>
        <v>#N/A</v>
      </c>
      <c r="AD112" s="323" t="e">
        <f t="shared" ca="1" si="55"/>
        <v>#N/A</v>
      </c>
      <c r="AE112" s="324">
        <f t="shared" ca="1" si="34"/>
        <v>760.80897424848547</v>
      </c>
      <c r="AG112" s="306">
        <f t="shared" ca="1" si="56"/>
        <v>-22.439175297964859</v>
      </c>
      <c r="AH112" s="304">
        <f t="shared" ca="1" si="57"/>
        <v>-12.906264771448029</v>
      </c>
    </row>
    <row r="113" spans="1:34" x14ac:dyDescent="0.2">
      <c r="A113" s="347">
        <f t="shared" ca="1" si="35"/>
        <v>0.1</v>
      </c>
      <c r="B113" s="304">
        <f t="shared" ca="1" si="36"/>
        <v>1.9000000000000015</v>
      </c>
      <c r="D113" s="306">
        <f t="shared" ca="1" si="37"/>
        <v>-2.9595492148982836</v>
      </c>
      <c r="E113" s="307">
        <f t="shared" ca="1" si="38"/>
        <v>-21.900627294026521</v>
      </c>
      <c r="F113" s="304">
        <f t="shared" ca="1" si="39"/>
        <v>22.099692473590316</v>
      </c>
      <c r="G113" s="306">
        <f t="shared" ca="1" si="40"/>
        <v>29.976769266520467</v>
      </c>
      <c r="H113" s="307">
        <f t="shared" ca="1" si="41"/>
        <v>121.48290188614727</v>
      </c>
      <c r="I113" s="304">
        <f t="shared" ca="1" si="42"/>
        <v>125.12674432885038</v>
      </c>
      <c r="J113" s="306">
        <f t="shared" ca="1" si="43"/>
        <v>163.90249959280561</v>
      </c>
      <c r="K113" s="307">
        <f t="shared" ca="1" si="44"/>
        <v>773.06676757357036</v>
      </c>
      <c r="L113" s="304">
        <f t="shared" ca="1" si="29"/>
        <v>790.2507554564047</v>
      </c>
      <c r="M113" s="306">
        <f t="shared" ca="1" si="45"/>
        <v>1.3288721206030822</v>
      </c>
      <c r="N113" s="304">
        <f t="shared" ca="1" si="46"/>
        <v>76.138764023156341</v>
      </c>
      <c r="P113" s="310">
        <f t="shared" ca="1" si="47"/>
        <v>23</v>
      </c>
      <c r="Q113" s="304">
        <f t="shared" ca="1" si="48"/>
        <v>0</v>
      </c>
      <c r="R113" s="306">
        <f t="shared" ca="1" si="49"/>
        <v>0</v>
      </c>
      <c r="S113" s="307">
        <f t="shared" ca="1" si="50"/>
        <v>4.5130000000000017</v>
      </c>
      <c r="T113" s="304">
        <f t="shared" ca="1" si="30"/>
        <v>44.272530000000017</v>
      </c>
      <c r="U113" s="311">
        <f t="shared" ca="1" si="31"/>
        <v>0</v>
      </c>
      <c r="V113" s="306">
        <f t="shared" ca="1" si="32"/>
        <v>1.1338235934661427</v>
      </c>
      <c r="W113" s="304">
        <f t="shared" ca="1" si="33"/>
        <v>54.187080851262024</v>
      </c>
      <c r="Y113" s="314" t="str">
        <f t="shared" ca="1" si="51"/>
        <v/>
      </c>
      <c r="Z113" s="315" t="str">
        <f t="shared" ca="1" si="52"/>
        <v/>
      </c>
      <c r="AA113" s="316" t="str">
        <f t="shared" ca="1" si="53"/>
        <v/>
      </c>
      <c r="AC113" s="310" t="e">
        <f t="shared" ca="1" si="54"/>
        <v>#N/A</v>
      </c>
      <c r="AD113" s="323" t="e">
        <f t="shared" ca="1" si="55"/>
        <v>#N/A</v>
      </c>
      <c r="AE113" s="324">
        <f t="shared" ca="1" si="34"/>
        <v>773.06676757357036</v>
      </c>
      <c r="AG113" s="306">
        <f t="shared" ca="1" si="56"/>
        <v>-21.976263337146463</v>
      </c>
      <c r="AH113" s="304">
        <f t="shared" ca="1" si="57"/>
        <v>-12.447578074407248</v>
      </c>
    </row>
    <row r="114" spans="1:34" x14ac:dyDescent="0.2">
      <c r="A114" s="347">
        <f t="shared" ca="1" si="35"/>
        <v>0.1</v>
      </c>
      <c r="B114" s="304">
        <f t="shared" ca="1" si="36"/>
        <v>2.0000000000000013</v>
      </c>
      <c r="D114" s="306">
        <f t="shared" ca="1" si="37"/>
        <v>-2.8765047947572904</v>
      </c>
      <c r="E114" s="307">
        <f t="shared" ca="1" si="38"/>
        <v>-21.467231860099439</v>
      </c>
      <c r="F114" s="304">
        <f t="shared" ca="1" si="39"/>
        <v>21.659093322887042</v>
      </c>
      <c r="G114" s="306">
        <f t="shared" ca="1" si="40"/>
        <v>29.689118787044738</v>
      </c>
      <c r="H114" s="307">
        <f t="shared" ca="1" si="41"/>
        <v>119.33617870013732</v>
      </c>
      <c r="I114" s="304">
        <f t="shared" ca="1" si="42"/>
        <v>122.97384811862383</v>
      </c>
      <c r="J114" s="306">
        <f t="shared" ca="1" si="43"/>
        <v>166.88579399548388</v>
      </c>
      <c r="K114" s="307">
        <f t="shared" ca="1" si="44"/>
        <v>785.10772160288457</v>
      </c>
      <c r="L114" s="304">
        <f t="shared" ca="1" si="29"/>
        <v>802.64874182794028</v>
      </c>
      <c r="M114" s="306">
        <f t="shared" ca="1" si="45"/>
        <v>1.3269609863833294</v>
      </c>
      <c r="N114" s="304">
        <f t="shared" ca="1" si="46"/>
        <v>76.029264098281473</v>
      </c>
      <c r="P114" s="310">
        <f t="shared" ca="1" si="47"/>
        <v>23</v>
      </c>
      <c r="Q114" s="304">
        <f t="shared" ca="1" si="48"/>
        <v>0</v>
      </c>
      <c r="R114" s="306">
        <f t="shared" ca="1" si="49"/>
        <v>0</v>
      </c>
      <c r="S114" s="307">
        <f t="shared" ca="1" si="50"/>
        <v>4.5130000000000017</v>
      </c>
      <c r="T114" s="304">
        <f t="shared" ca="1" si="30"/>
        <v>44.272530000000017</v>
      </c>
      <c r="U114" s="311">
        <f t="shared" ca="1" si="31"/>
        <v>0</v>
      </c>
      <c r="V114" s="306">
        <f t="shared" ca="1" si="32"/>
        <v>1.1324571109425678</v>
      </c>
      <c r="W114" s="304">
        <f t="shared" ca="1" si="33"/>
        <v>52.275388086397719</v>
      </c>
      <c r="Y114" s="314" t="str">
        <f t="shared" ca="1" si="51"/>
        <v/>
      </c>
      <c r="Z114" s="315" t="str">
        <f t="shared" ca="1" si="52"/>
        <v/>
      </c>
      <c r="AA114" s="316" t="str">
        <f t="shared" ca="1" si="53"/>
        <v/>
      </c>
      <c r="AC114" s="310">
        <f t="shared" ca="1" si="54"/>
        <v>2.0000000000000013</v>
      </c>
      <c r="AD114" s="323">
        <f t="shared" ca="1" si="55"/>
        <v>166.88579399548388</v>
      </c>
      <c r="AE114" s="324">
        <f t="shared" ca="1" si="34"/>
        <v>785.10772160288457</v>
      </c>
      <c r="AG114" s="306">
        <f t="shared" ca="1" si="56"/>
        <v>-21.531207870905426</v>
      </c>
      <c r="AH114" s="304">
        <f t="shared" ca="1" si="57"/>
        <v>-12.006886960173278</v>
      </c>
    </row>
    <row r="115" spans="1:34" x14ac:dyDescent="0.2">
      <c r="A115" s="347">
        <f t="shared" ca="1" si="35"/>
        <v>0.1</v>
      </c>
      <c r="B115" s="304">
        <f t="shared" ca="1" si="36"/>
        <v>2.1000000000000014</v>
      </c>
      <c r="D115" s="306">
        <f t="shared" ca="1" si="37"/>
        <v>-2.7965106410633034</v>
      </c>
      <c r="E115" s="307">
        <f t="shared" ca="1" si="38"/>
        <v>-21.050646648777988</v>
      </c>
      <c r="F115" s="304">
        <f t="shared" ca="1" si="39"/>
        <v>21.235587962128296</v>
      </c>
      <c r="G115" s="306">
        <f t="shared" ca="1" si="40"/>
        <v>29.409467722938409</v>
      </c>
      <c r="H115" s="307">
        <f t="shared" ca="1" si="41"/>
        <v>117.23111403525952</v>
      </c>
      <c r="I115" s="304">
        <f t="shared" ca="1" si="42"/>
        <v>120.8637699631059</v>
      </c>
      <c r="J115" s="306">
        <f t="shared" ca="1" si="43"/>
        <v>169.84072332098305</v>
      </c>
      <c r="K115" s="307">
        <f t="shared" ca="1" si="44"/>
        <v>796.9360862396544</v>
      </c>
      <c r="L115" s="304">
        <f t="shared" ca="1" si="29"/>
        <v>814.83310981401132</v>
      </c>
      <c r="M115" s="306">
        <f t="shared" ca="1" si="45"/>
        <v>1.3250014303219098</v>
      </c>
      <c r="N115" s="304">
        <f t="shared" ca="1" si="46"/>
        <v>75.916989806242853</v>
      </c>
      <c r="P115" s="310">
        <f t="shared" ca="1" si="47"/>
        <v>23</v>
      </c>
      <c r="Q115" s="304">
        <f t="shared" ca="1" si="48"/>
        <v>0</v>
      </c>
      <c r="R115" s="306">
        <f t="shared" ca="1" si="49"/>
        <v>0</v>
      </c>
      <c r="S115" s="307">
        <f t="shared" ca="1" si="50"/>
        <v>4.5130000000000017</v>
      </c>
      <c r="T115" s="304">
        <f t="shared" ca="1" si="30"/>
        <v>44.272530000000017</v>
      </c>
      <c r="U115" s="311">
        <f t="shared" ca="1" si="31"/>
        <v>0</v>
      </c>
      <c r="V115" s="306">
        <f t="shared" ca="1" si="32"/>
        <v>1.1311162950546825</v>
      </c>
      <c r="W115" s="304">
        <f t="shared" ca="1" si="33"/>
        <v>50.437030344651987</v>
      </c>
      <c r="Y115" s="314" t="str">
        <f t="shared" ca="1" si="51"/>
        <v/>
      </c>
      <c r="Z115" s="315" t="str">
        <f t="shared" ca="1" si="52"/>
        <v/>
      </c>
      <c r="AA115" s="316" t="str">
        <f t="shared" ca="1" si="53"/>
        <v/>
      </c>
      <c r="AC115" s="310" t="e">
        <f t="shared" ca="1" si="54"/>
        <v>#N/A</v>
      </c>
      <c r="AD115" s="323" t="e">
        <f t="shared" ca="1" si="55"/>
        <v>#N/A</v>
      </c>
      <c r="AE115" s="324">
        <f t="shared" ca="1" si="34"/>
        <v>796.9360862396544</v>
      </c>
      <c r="AG115" s="306">
        <f t="shared" ca="1" si="56"/>
        <v>-21.103102054190003</v>
      </c>
      <c r="AH115" s="304">
        <f t="shared" ca="1" si="57"/>
        <v>-11.583290070108065</v>
      </c>
    </row>
    <row r="116" spans="1:34" x14ac:dyDescent="0.2">
      <c r="A116" s="347">
        <f t="shared" ca="1" si="35"/>
        <v>0.1</v>
      </c>
      <c r="B116" s="304">
        <f t="shared" ca="1" si="36"/>
        <v>2.2000000000000015</v>
      </c>
      <c r="D116" s="306">
        <f t="shared" ca="1" si="37"/>
        <v>-2.7194132065554846</v>
      </c>
      <c r="E116" s="307">
        <f t="shared" ca="1" si="38"/>
        <v>-20.650041129953657</v>
      </c>
      <c r="F116" s="304">
        <f t="shared" ca="1" si="39"/>
        <v>20.828331830868407</v>
      </c>
      <c r="G116" s="306">
        <f t="shared" ca="1" si="40"/>
        <v>29.137526402282859</v>
      </c>
      <c r="H116" s="307">
        <f t="shared" ca="1" si="41"/>
        <v>115.16610992226416</v>
      </c>
      <c r="I116" s="304">
        <f t="shared" ca="1" si="42"/>
        <v>118.79490022501287</v>
      </c>
      <c r="J116" s="306">
        <f t="shared" ca="1" si="43"/>
        <v>172.7680730272441</v>
      </c>
      <c r="K116" s="307">
        <f t="shared" ca="1" si="44"/>
        <v>808.55594743753056</v>
      </c>
      <c r="L116" s="304">
        <f t="shared" ca="1" si="29"/>
        <v>826.80803527430101</v>
      </c>
      <c r="M116" s="306">
        <f t="shared" ca="1" si="45"/>
        <v>1.3229920482165707</v>
      </c>
      <c r="N116" s="304">
        <f t="shared" ca="1" si="46"/>
        <v>75.801860692177812</v>
      </c>
      <c r="P116" s="310">
        <f t="shared" ca="1" si="47"/>
        <v>23</v>
      </c>
      <c r="Q116" s="304">
        <f t="shared" ca="1" si="48"/>
        <v>0</v>
      </c>
      <c r="R116" s="306">
        <f t="shared" ca="1" si="49"/>
        <v>0</v>
      </c>
      <c r="S116" s="307">
        <f t="shared" ca="1" si="50"/>
        <v>4.5130000000000017</v>
      </c>
      <c r="T116" s="304">
        <f t="shared" ca="1" si="30"/>
        <v>44.272530000000017</v>
      </c>
      <c r="U116" s="311">
        <f t="shared" ca="1" si="31"/>
        <v>0</v>
      </c>
      <c r="V116" s="306">
        <f t="shared" ca="1" si="32"/>
        <v>1.1298005985506221</v>
      </c>
      <c r="W116" s="304">
        <f t="shared" ca="1" si="33"/>
        <v>48.668433828299158</v>
      </c>
      <c r="Y116" s="314" t="str">
        <f t="shared" ca="1" si="51"/>
        <v/>
      </c>
      <c r="Z116" s="315" t="str">
        <f t="shared" ca="1" si="52"/>
        <v/>
      </c>
      <c r="AA116" s="316" t="str">
        <f t="shared" ca="1" si="53"/>
        <v/>
      </c>
      <c r="AC116" s="310" t="e">
        <f t="shared" ca="1" si="54"/>
        <v>#N/A</v>
      </c>
      <c r="AD116" s="323" t="e">
        <f t="shared" ca="1" si="55"/>
        <v>#N/A</v>
      </c>
      <c r="AE116" s="324">
        <f t="shared" ca="1" si="34"/>
        <v>808.55594743753056</v>
      </c>
      <c r="AG116" s="306">
        <f t="shared" ca="1" si="56"/>
        <v>-20.691095621337162</v>
      </c>
      <c r="AH116" s="304">
        <f t="shared" ca="1" si="57"/>
        <v>-11.175942908187894</v>
      </c>
    </row>
    <row r="117" spans="1:34" x14ac:dyDescent="0.2">
      <c r="A117" s="347">
        <f t="shared" ca="1" si="35"/>
        <v>0.1</v>
      </c>
      <c r="B117" s="304">
        <f t="shared" ca="1" si="36"/>
        <v>2.3000000000000016</v>
      </c>
      <c r="D117" s="306">
        <f t="shared" ca="1" si="37"/>
        <v>-2.6450684790019872</v>
      </c>
      <c r="E117" s="307">
        <f t="shared" ca="1" si="38"/>
        <v>-20.264636505478812</v>
      </c>
      <c r="F117" s="304">
        <f t="shared" ca="1" si="39"/>
        <v>20.436532973031273</v>
      </c>
      <c r="G117" s="306">
        <f t="shared" ca="1" si="40"/>
        <v>28.873019554382662</v>
      </c>
      <c r="H117" s="307">
        <f t="shared" ca="1" si="41"/>
        <v>113.13964627171627</v>
      </c>
      <c r="I117" s="304">
        <f t="shared" ca="1" si="42"/>
        <v>116.76570907880809</v>
      </c>
      <c r="J117" s="306">
        <f t="shared" ca="1" si="43"/>
        <v>175.66860032507736</v>
      </c>
      <c r="K117" s="307">
        <f t="shared" ca="1" si="44"/>
        <v>819.97123524722963</v>
      </c>
      <c r="L117" s="304">
        <f t="shared" ca="1" si="29"/>
        <v>838.57753593394057</v>
      </c>
      <c r="M117" s="306">
        <f t="shared" ca="1" si="45"/>
        <v>1.320931376184957</v>
      </c>
      <c r="N117" s="304">
        <f t="shared" ca="1" si="46"/>
        <v>75.683792881805701</v>
      </c>
      <c r="P117" s="310">
        <f t="shared" ca="1" si="47"/>
        <v>23</v>
      </c>
      <c r="Q117" s="304">
        <f t="shared" ca="1" si="48"/>
        <v>0</v>
      </c>
      <c r="R117" s="306">
        <f t="shared" ca="1" si="49"/>
        <v>0</v>
      </c>
      <c r="S117" s="307">
        <f t="shared" ca="1" si="50"/>
        <v>4.5130000000000017</v>
      </c>
      <c r="T117" s="304">
        <f t="shared" ca="1" si="30"/>
        <v>44.272530000000017</v>
      </c>
      <c r="U117" s="311">
        <f t="shared" ca="1" si="31"/>
        <v>0</v>
      </c>
      <c r="V117" s="306">
        <f t="shared" ca="1" si="32"/>
        <v>1.1285094955868771</v>
      </c>
      <c r="W117" s="304">
        <f t="shared" ca="1" si="33"/>
        <v>46.966244608662699</v>
      </c>
      <c r="Y117" s="314" t="str">
        <f t="shared" ca="1" si="51"/>
        <v/>
      </c>
      <c r="Z117" s="315" t="str">
        <f t="shared" ca="1" si="52"/>
        <v/>
      </c>
      <c r="AA117" s="316" t="str">
        <f t="shared" ca="1" si="53"/>
        <v/>
      </c>
      <c r="AC117" s="310" t="e">
        <f t="shared" ca="1" si="54"/>
        <v>#N/A</v>
      </c>
      <c r="AD117" s="323" t="e">
        <f t="shared" ca="1" si="55"/>
        <v>#N/A</v>
      </c>
      <c r="AE117" s="324">
        <f t="shared" ca="1" si="34"/>
        <v>819.97123524722963</v>
      </c>
      <c r="AG117" s="306">
        <f t="shared" ca="1" si="56"/>
        <v>-20.294390612736468</v>
      </c>
      <c r="AH117" s="304">
        <f t="shared" ca="1" si="57"/>
        <v>-10.784053584821436</v>
      </c>
    </row>
    <row r="118" spans="1:34" x14ac:dyDescent="0.2">
      <c r="A118" s="347">
        <f t="shared" ca="1" si="35"/>
        <v>0.1</v>
      </c>
      <c r="B118" s="304">
        <f t="shared" ca="1" si="36"/>
        <v>2.4000000000000017</v>
      </c>
      <c r="D118" s="306">
        <f t="shared" ca="1" si="37"/>
        <v>-2.5733412763130086</v>
      </c>
      <c r="E118" s="307">
        <f t="shared" ca="1" si="38"/>
        <v>-19.893701886118361</v>
      </c>
      <c r="F118" s="304">
        <f t="shared" ca="1" si="39"/>
        <v>20.059448149391486</v>
      </c>
      <c r="G118" s="306">
        <f t="shared" ca="1" si="40"/>
        <v>28.615685426751362</v>
      </c>
      <c r="H118" s="307">
        <f t="shared" ca="1" si="41"/>
        <v>111.15027608310444</v>
      </c>
      <c r="I118" s="304">
        <f t="shared" ca="1" si="42"/>
        <v>114.77474167164624</v>
      </c>
      <c r="J118" s="306">
        <f t="shared" ca="1" si="43"/>
        <v>178.54303557413405</v>
      </c>
      <c r="K118" s="307">
        <f t="shared" ca="1" si="44"/>
        <v>831.18573136497071</v>
      </c>
      <c r="L118" s="304">
        <f t="shared" ca="1" si="29"/>
        <v>850.14547906622886</v>
      </c>
      <c r="M118" s="306">
        <f t="shared" ca="1" si="45"/>
        <v>1.3188178876768475</v>
      </c>
      <c r="N118" s="304">
        <f t="shared" ca="1" si="46"/>
        <v>75.562698910241622</v>
      </c>
      <c r="P118" s="310">
        <f t="shared" ca="1" si="47"/>
        <v>23</v>
      </c>
      <c r="Q118" s="304">
        <f t="shared" ca="1" si="48"/>
        <v>0</v>
      </c>
      <c r="R118" s="306">
        <f t="shared" ca="1" si="49"/>
        <v>0</v>
      </c>
      <c r="S118" s="307">
        <f t="shared" ca="1" si="50"/>
        <v>4.5130000000000017</v>
      </c>
      <c r="T118" s="304">
        <f t="shared" ca="1" si="30"/>
        <v>44.272530000000017</v>
      </c>
      <c r="U118" s="311">
        <f t="shared" ca="1" si="31"/>
        <v>0</v>
      </c>
      <c r="V118" s="306">
        <f t="shared" ca="1" si="32"/>
        <v>1.1272424806679144</v>
      </c>
      <c r="W118" s="304">
        <f t="shared" ca="1" si="33"/>
        <v>45.327312583499662</v>
      </c>
      <c r="Y118" s="314" t="str">
        <f t="shared" ca="1" si="51"/>
        <v/>
      </c>
      <c r="Z118" s="315" t="str">
        <f t="shared" ca="1" si="52"/>
        <v/>
      </c>
      <c r="AA118" s="316" t="str">
        <f t="shared" ca="1" si="53"/>
        <v/>
      </c>
      <c r="AC118" s="310" t="e">
        <f t="shared" ca="1" si="54"/>
        <v>#N/A</v>
      </c>
      <c r="AD118" s="323" t="e">
        <f t="shared" ca="1" si="55"/>
        <v>#N/A</v>
      </c>
      <c r="AE118" s="324">
        <f t="shared" ca="1" si="34"/>
        <v>831.18573136497071</v>
      </c>
      <c r="AG118" s="306">
        <f t="shared" ca="1" si="56"/>
        <v>-19.912237469069332</v>
      </c>
      <c r="AH118" s="304">
        <f t="shared" ca="1" si="57"/>
        <v>-10.406878929462149</v>
      </c>
    </row>
    <row r="119" spans="1:34" x14ac:dyDescent="0.2">
      <c r="A119" s="347">
        <f t="shared" ca="1" si="35"/>
        <v>0.1</v>
      </c>
      <c r="B119" s="304">
        <f t="shared" ca="1" si="36"/>
        <v>2.5000000000000018</v>
      </c>
      <c r="D119" s="306">
        <f t="shared" ca="1" si="37"/>
        <v>-2.5041046020094488</v>
      </c>
      <c r="E119" s="307">
        <f t="shared" ca="1" si="38"/>
        <v>-19.536550795604008</v>
      </c>
      <c r="F119" s="304">
        <f t="shared" ca="1" si="39"/>
        <v>19.6963792826758</v>
      </c>
      <c r="G119" s="306">
        <f t="shared" ca="1" si="40"/>
        <v>28.365274966550416</v>
      </c>
      <c r="H119" s="307">
        <f t="shared" ca="1" si="41"/>
        <v>109.19662100354404</v>
      </c>
      <c r="I119" s="304">
        <f t="shared" ca="1" si="42"/>
        <v>112.82061364183252</v>
      </c>
      <c r="J119" s="306">
        <f t="shared" ca="1" si="43"/>
        <v>181.39208359379913</v>
      </c>
      <c r="K119" s="307">
        <f t="shared" ca="1" si="44"/>
        <v>842.20307621930317</v>
      </c>
      <c r="L119" s="304">
        <f t="shared" ca="1" si="29"/>
        <v>861.51558870618078</v>
      </c>
      <c r="M119" s="306">
        <f t="shared" ca="1" si="45"/>
        <v>1.3166499903043933</v>
      </c>
      <c r="N119" s="304">
        <f t="shared" ca="1" si="46"/>
        <v>75.438487540382496</v>
      </c>
      <c r="P119" s="310">
        <f t="shared" ca="1" si="47"/>
        <v>23</v>
      </c>
      <c r="Q119" s="304">
        <f t="shared" ca="1" si="48"/>
        <v>0</v>
      </c>
      <c r="R119" s="306">
        <f t="shared" ca="1" si="49"/>
        <v>0</v>
      </c>
      <c r="S119" s="307">
        <f t="shared" ca="1" si="50"/>
        <v>4.5130000000000017</v>
      </c>
      <c r="T119" s="304">
        <f t="shared" ca="1" si="30"/>
        <v>44.272530000000017</v>
      </c>
      <c r="U119" s="311">
        <f t="shared" ca="1" si="31"/>
        <v>0</v>
      </c>
      <c r="V119" s="306">
        <f t="shared" ca="1" si="32"/>
        <v>1.1259990676517493</v>
      </c>
      <c r="W119" s="304">
        <f t="shared" ca="1" si="33"/>
        <v>43.74867679017364</v>
      </c>
      <c r="Y119" s="314" t="str">
        <f t="shared" ca="1" si="51"/>
        <v/>
      </c>
      <c r="Z119" s="315" t="str">
        <f t="shared" ca="1" si="52"/>
        <v/>
      </c>
      <c r="AA119" s="316" t="str">
        <f t="shared" ca="1" si="53"/>
        <v/>
      </c>
      <c r="AC119" s="310" t="e">
        <f t="shared" ca="1" si="54"/>
        <v>#N/A</v>
      </c>
      <c r="AD119" s="323" t="e">
        <f t="shared" ca="1" si="55"/>
        <v>#N/A</v>
      </c>
      <c r="AE119" s="324">
        <f t="shared" ca="1" si="34"/>
        <v>842.20307621930317</v>
      </c>
      <c r="AG119" s="306">
        <f t="shared" ca="1" si="56"/>
        <v>-19.543931456862566</v>
      </c>
      <c r="AH119" s="304">
        <f t="shared" ca="1" si="57"/>
        <v>-10.043720935851905</v>
      </c>
    </row>
    <row r="120" spans="1:34" x14ac:dyDescent="0.2">
      <c r="A120" s="347">
        <f t="shared" ca="1" si="35"/>
        <v>0.1</v>
      </c>
      <c r="B120" s="304">
        <f t="shared" ca="1" si="36"/>
        <v>2.6000000000000019</v>
      </c>
      <c r="D120" s="306">
        <f t="shared" ca="1" si="37"/>
        <v>-2.437239055205608</v>
      </c>
      <c r="E120" s="307">
        <f t="shared" ca="1" si="38"/>
        <v>-19.19253797011185</v>
      </c>
      <c r="F120" s="304">
        <f t="shared" ca="1" si="39"/>
        <v>19.346670203071241</v>
      </c>
      <c r="G120" s="306">
        <f t="shared" ca="1" si="40"/>
        <v>28.121551061029855</v>
      </c>
      <c r="H120" s="307">
        <f t="shared" ca="1" si="41"/>
        <v>107.27736720653286</v>
      </c>
      <c r="I120" s="304">
        <f t="shared" ca="1" si="42"/>
        <v>110.90200696490302</v>
      </c>
      <c r="J120" s="306">
        <f t="shared" ca="1" si="43"/>
        <v>184.21642489517814</v>
      </c>
      <c r="K120" s="307">
        <f t="shared" ca="1" si="44"/>
        <v>853.02677562980705</v>
      </c>
      <c r="L120" s="304">
        <f t="shared" ca="1" si="29"/>
        <v>872.69145242894751</v>
      </c>
      <c r="M120" s="306">
        <f t="shared" ca="1" si="45"/>
        <v>1.3144260224778035</v>
      </c>
      <c r="N120" s="304">
        <f t="shared" ca="1" si="46"/>
        <v>75.311063570146018</v>
      </c>
      <c r="P120" s="310">
        <f t="shared" ca="1" si="47"/>
        <v>23</v>
      </c>
      <c r="Q120" s="304">
        <f t="shared" ca="1" si="48"/>
        <v>0</v>
      </c>
      <c r="R120" s="306">
        <f t="shared" ca="1" si="49"/>
        <v>0</v>
      </c>
      <c r="S120" s="307">
        <f t="shared" ca="1" si="50"/>
        <v>4.5130000000000017</v>
      </c>
      <c r="T120" s="304">
        <f t="shared" ca="1" si="30"/>
        <v>44.272530000000017</v>
      </c>
      <c r="U120" s="311">
        <f t="shared" ca="1" si="31"/>
        <v>0</v>
      </c>
      <c r="V120" s="306">
        <f t="shared" ca="1" si="32"/>
        <v>1.1247787888166225</v>
      </c>
      <c r="W120" s="304">
        <f t="shared" ca="1" si="33"/>
        <v>42.227551944925551</v>
      </c>
      <c r="Y120" s="314" t="str">
        <f t="shared" ca="1" si="51"/>
        <v/>
      </c>
      <c r="Z120" s="315" t="str">
        <f t="shared" ca="1" si="52"/>
        <v/>
      </c>
      <c r="AA120" s="316" t="str">
        <f t="shared" ca="1" si="53"/>
        <v/>
      </c>
      <c r="AC120" s="310" t="e">
        <f t="shared" ca="1" si="54"/>
        <v>#N/A</v>
      </c>
      <c r="AD120" s="323" t="e">
        <f t="shared" ca="1" si="55"/>
        <v>#N/A</v>
      </c>
      <c r="AE120" s="324">
        <f t="shared" ca="1" si="34"/>
        <v>853.02677562980705</v>
      </c>
      <c r="AG120" s="306">
        <f t="shared" ca="1" si="56"/>
        <v>-19.188809393036649</v>
      </c>
      <c r="AH120" s="304">
        <f t="shared" ca="1" si="57"/>
        <v>-9.6939235076830546</v>
      </c>
    </row>
    <row r="121" spans="1:34" x14ac:dyDescent="0.2">
      <c r="A121" s="347">
        <f t="shared" ca="1" si="35"/>
        <v>0.1</v>
      </c>
      <c r="B121" s="304">
        <f t="shared" ca="1" si="36"/>
        <v>2.700000000000002</v>
      </c>
      <c r="D121" s="306">
        <f t="shared" ca="1" si="37"/>
        <v>-2.3726322898950087</v>
      </c>
      <c r="E121" s="307">
        <f t="shared" ca="1" si="38"/>
        <v>-18.861056424901996</v>
      </c>
      <c r="F121" s="304">
        <f t="shared" ca="1" si="39"/>
        <v>19.009703665401766</v>
      </c>
      <c r="G121" s="306">
        <f t="shared" ca="1" si="40"/>
        <v>27.884287832040354</v>
      </c>
      <c r="H121" s="307">
        <f t="shared" ca="1" si="41"/>
        <v>105.39126156404267</v>
      </c>
      <c r="I121" s="304">
        <f t="shared" ca="1" si="42"/>
        <v>109.01766610031849</v>
      </c>
      <c r="J121" s="306">
        <f t="shared" ca="1" si="43"/>
        <v>187.01671683983164</v>
      </c>
      <c r="K121" s="307">
        <f t="shared" ca="1" si="44"/>
        <v>863.66020706833581</v>
      </c>
      <c r="L121" s="304">
        <f t="shared" ca="1" si="29"/>
        <v>883.6765277242971</v>
      </c>
      <c r="M121" s="306">
        <f t="shared" ca="1" si="45"/>
        <v>1.3121442498329428</v>
      </c>
      <c r="N121" s="304">
        <f t="shared" ca="1" si="46"/>
        <v>75.180327627787094</v>
      </c>
      <c r="P121" s="310">
        <f t="shared" ca="1" si="47"/>
        <v>23</v>
      </c>
      <c r="Q121" s="304">
        <f t="shared" ca="1" si="48"/>
        <v>0</v>
      </c>
      <c r="R121" s="306">
        <f t="shared" ca="1" si="49"/>
        <v>0</v>
      </c>
      <c r="S121" s="307">
        <f t="shared" ca="1" si="50"/>
        <v>4.5130000000000017</v>
      </c>
      <c r="T121" s="304">
        <f t="shared" ca="1" si="30"/>
        <v>44.272530000000017</v>
      </c>
      <c r="U121" s="311">
        <f t="shared" ca="1" si="31"/>
        <v>0</v>
      </c>
      <c r="V121" s="306">
        <f t="shared" ca="1" si="32"/>
        <v>1.1235811939843345</v>
      </c>
      <c r="W121" s="304">
        <f t="shared" ca="1" si="33"/>
        <v>40.761316092375331</v>
      </c>
      <c r="Y121" s="314" t="str">
        <f t="shared" ca="1" si="51"/>
        <v/>
      </c>
      <c r="Z121" s="315" t="str">
        <f t="shared" ca="1" si="52"/>
        <v/>
      </c>
      <c r="AA121" s="316" t="str">
        <f t="shared" ca="1" si="53"/>
        <v/>
      </c>
      <c r="AC121" s="310" t="e">
        <f t="shared" ca="1" si="54"/>
        <v>#N/A</v>
      </c>
      <c r="AD121" s="323" t="e">
        <f t="shared" ca="1" si="55"/>
        <v>#N/A</v>
      </c>
      <c r="AE121" s="324">
        <f t="shared" ca="1" si="34"/>
        <v>863.66020706833581</v>
      </c>
      <c r="AG121" s="306">
        <f t="shared" ca="1" si="56"/>
        <v>-18.8462466395953</v>
      </c>
      <c r="AH121" s="304">
        <f t="shared" ca="1" si="57"/>
        <v>-9.356869475941842</v>
      </c>
    </row>
    <row r="122" spans="1:34" x14ac:dyDescent="0.2">
      <c r="A122" s="347">
        <f t="shared" ca="1" si="35"/>
        <v>0.1</v>
      </c>
      <c r="B122" s="304">
        <f t="shared" ca="1" si="36"/>
        <v>2.800000000000002</v>
      </c>
      <c r="D122" s="306">
        <f t="shared" ca="1" si="37"/>
        <v>-2.3101785188842303</v>
      </c>
      <c r="E122" s="307">
        <f t="shared" ca="1" si="38"/>
        <v>-18.541534762870974</v>
      </c>
      <c r="F122" s="304">
        <f t="shared" ca="1" si="39"/>
        <v>18.684898612298301</v>
      </c>
      <c r="G122" s="306">
        <f t="shared" ca="1" si="40"/>
        <v>27.653269980151929</v>
      </c>
      <c r="H122" s="307">
        <f t="shared" ca="1" si="41"/>
        <v>103.53710808775557</v>
      </c>
      <c r="I122" s="304">
        <f t="shared" ca="1" si="42"/>
        <v>107.16639441434405</v>
      </c>
      <c r="J122" s="306">
        <f t="shared" ca="1" si="43"/>
        <v>189.79359473044127</v>
      </c>
      <c r="K122" s="307">
        <f t="shared" ca="1" si="44"/>
        <v>874.10662555092574</v>
      </c>
      <c r="L122" s="304">
        <f t="shared" ca="1" si="29"/>
        <v>894.47414799575358</v>
      </c>
      <c r="M122" s="306">
        <f t="shared" ca="1" si="45"/>
        <v>1.3098028614362465</v>
      </c>
      <c r="N122" s="304">
        <f t="shared" ca="1" si="46"/>
        <v>75.046175954455492</v>
      </c>
      <c r="P122" s="310">
        <f t="shared" ca="1" si="47"/>
        <v>23</v>
      </c>
      <c r="Q122" s="304">
        <f t="shared" ca="1" si="48"/>
        <v>0</v>
      </c>
      <c r="R122" s="306">
        <f t="shared" ca="1" si="49"/>
        <v>0</v>
      </c>
      <c r="S122" s="307">
        <f t="shared" ca="1" si="50"/>
        <v>4.5130000000000017</v>
      </c>
      <c r="T122" s="304">
        <f t="shared" ca="1" si="30"/>
        <v>44.272530000000017</v>
      </c>
      <c r="U122" s="311">
        <f t="shared" ca="1" si="31"/>
        <v>0</v>
      </c>
      <c r="V122" s="306">
        <f t="shared" ca="1" si="32"/>
        <v>1.1224058496961786</v>
      </c>
      <c r="W122" s="304">
        <f t="shared" ca="1" si="33"/>
        <v>39.347499261590912</v>
      </c>
      <c r="Y122" s="314" t="str">
        <f t="shared" ca="1" si="51"/>
        <v/>
      </c>
      <c r="Z122" s="315" t="str">
        <f t="shared" ca="1" si="52"/>
        <v/>
      </c>
      <c r="AA122" s="316" t="str">
        <f t="shared" ca="1" si="53"/>
        <v/>
      </c>
      <c r="AC122" s="310" t="e">
        <f t="shared" ca="1" si="54"/>
        <v>#N/A</v>
      </c>
      <c r="AD122" s="323" t="e">
        <f t="shared" ca="1" si="55"/>
        <v>#N/A</v>
      </c>
      <c r="AE122" s="324">
        <f t="shared" ca="1" si="34"/>
        <v>874.10662555092574</v>
      </c>
      <c r="AG122" s="306">
        <f t="shared" ca="1" si="56"/>
        <v>-18.515654342655132</v>
      </c>
      <c r="AH122" s="304">
        <f t="shared" ca="1" si="57"/>
        <v>-9.0319778622590992</v>
      </c>
    </row>
    <row r="123" spans="1:34" x14ac:dyDescent="0.2">
      <c r="A123" s="347">
        <f t="shared" ca="1" si="35"/>
        <v>0.1</v>
      </c>
      <c r="B123" s="304">
        <f t="shared" ca="1" si="36"/>
        <v>2.9000000000000021</v>
      </c>
      <c r="D123" s="306">
        <f t="shared" ca="1" si="37"/>
        <v>-2.2497780582103832</v>
      </c>
      <c r="E123" s="307">
        <f t="shared" ca="1" si="38"/>
        <v>-18.233434702426813</v>
      </c>
      <c r="F123" s="304">
        <f t="shared" ca="1" si="39"/>
        <v>18.371707660390943</v>
      </c>
      <c r="G123" s="306">
        <f t="shared" ca="1" si="40"/>
        <v>27.428292174330892</v>
      </c>
      <c r="H123" s="307">
        <f t="shared" ca="1" si="41"/>
        <v>101.71376461751289</v>
      </c>
      <c r="I123" s="304">
        <f t="shared" ca="1" si="42"/>
        <v>105.34705085699969</v>
      </c>
      <c r="J123" s="306">
        <f t="shared" ca="1" si="43"/>
        <v>192.54767283816543</v>
      </c>
      <c r="K123" s="307">
        <f t="shared" ca="1" si="44"/>
        <v>884.3691691861892</v>
      </c>
      <c r="L123" s="304">
        <f t="shared" ca="1" si="29"/>
        <v>905.08752821064979</v>
      </c>
      <c r="M123" s="306">
        <f t="shared" ca="1" si="45"/>
        <v>1.3073999657511974</v>
      </c>
      <c r="N123" s="304">
        <f t="shared" ca="1" si="46"/>
        <v>74.908500173091994</v>
      </c>
      <c r="P123" s="310">
        <f t="shared" ca="1" si="47"/>
        <v>23</v>
      </c>
      <c r="Q123" s="304">
        <f t="shared" ca="1" si="48"/>
        <v>0</v>
      </c>
      <c r="R123" s="306">
        <f t="shared" ca="1" si="49"/>
        <v>0</v>
      </c>
      <c r="S123" s="307">
        <f t="shared" ca="1" si="50"/>
        <v>4.5130000000000017</v>
      </c>
      <c r="T123" s="304">
        <f t="shared" ca="1" si="30"/>
        <v>44.272530000000017</v>
      </c>
      <c r="U123" s="311">
        <f t="shared" ca="1" si="31"/>
        <v>0</v>
      </c>
      <c r="V123" s="306">
        <f t="shared" ca="1" si="32"/>
        <v>1.1212523384377335</v>
      </c>
      <c r="W123" s="304">
        <f t="shared" ca="1" si="33"/>
        <v>37.983773035849985</v>
      </c>
      <c r="Y123" s="314" t="str">
        <f t="shared" ca="1" si="51"/>
        <v/>
      </c>
      <c r="Z123" s="315" t="str">
        <f t="shared" ca="1" si="52"/>
        <v/>
      </c>
      <c r="AA123" s="316" t="str">
        <f t="shared" ca="1" si="53"/>
        <v/>
      </c>
      <c r="AC123" s="310" t="e">
        <f t="shared" ca="1" si="54"/>
        <v>#N/A</v>
      </c>
      <c r="AD123" s="323" t="e">
        <f t="shared" ca="1" si="55"/>
        <v>#N/A</v>
      </c>
      <c r="AE123" s="324">
        <f t="shared" ca="1" si="34"/>
        <v>884.3691691861892</v>
      </c>
      <c r="AG123" s="306">
        <f t="shared" ca="1" si="56"/>
        <v>-18.196476892706777</v>
      </c>
      <c r="AH123" s="304">
        <f t="shared" ca="1" si="57"/>
        <v>-8.7187013652982266</v>
      </c>
    </row>
    <row r="124" spans="1:34" x14ac:dyDescent="0.2">
      <c r="A124" s="347">
        <f t="shared" ca="1" si="35"/>
        <v>0.1</v>
      </c>
      <c r="B124" s="304">
        <f t="shared" ca="1" si="36"/>
        <v>3.0000000000000022</v>
      </c>
      <c r="D124" s="306">
        <f t="shared" ca="1" si="37"/>
        <v>-2.1913369083117926</v>
      </c>
      <c r="E124" s="307">
        <f t="shared" ca="1" si="38"/>
        <v>-17.936248804447537</v>
      </c>
      <c r="F124" s="304">
        <f t="shared" ca="1" si="39"/>
        <v>18.069614788942658</v>
      </c>
      <c r="G124" s="306">
        <f t="shared" ca="1" si="40"/>
        <v>27.209158483499714</v>
      </c>
      <c r="H124" s="307">
        <f t="shared" ca="1" si="41"/>
        <v>99.920139737068141</v>
      </c>
      <c r="I124" s="304">
        <f t="shared" ca="1" si="42"/>
        <v>103.55854687303906</v>
      </c>
      <c r="J124" s="306">
        <f t="shared" ca="1" si="43"/>
        <v>195.27954537105697</v>
      </c>
      <c r="K124" s="307">
        <f t="shared" ca="1" si="44"/>
        <v>894.45086440391822</v>
      </c>
      <c r="L124" s="304">
        <f t="shared" ca="1" si="29"/>
        <v>915.51977022522192</v>
      </c>
      <c r="M124" s="306">
        <f t="shared" ca="1" si="45"/>
        <v>1.3049335863493741</v>
      </c>
      <c r="N124" s="304">
        <f t="shared" ca="1" si="46"/>
        <v>74.767187042689514</v>
      </c>
      <c r="P124" s="310">
        <f t="shared" ca="1" si="47"/>
        <v>23</v>
      </c>
      <c r="Q124" s="304">
        <f t="shared" ca="1" si="48"/>
        <v>0</v>
      </c>
      <c r="R124" s="306">
        <f t="shared" ca="1" si="49"/>
        <v>0</v>
      </c>
      <c r="S124" s="307">
        <f t="shared" ca="1" si="50"/>
        <v>4.5130000000000017</v>
      </c>
      <c r="T124" s="304">
        <f t="shared" ca="1" si="30"/>
        <v>44.272530000000017</v>
      </c>
      <c r="U124" s="311">
        <f t="shared" ca="1" si="31"/>
        <v>0</v>
      </c>
      <c r="V124" s="306">
        <f t="shared" ca="1" si="32"/>
        <v>1.120120257909103</v>
      </c>
      <c r="W124" s="304">
        <f t="shared" ca="1" si="33"/>
        <v>36.667940952772966</v>
      </c>
      <c r="Y124" s="314" t="str">
        <f t="shared" ca="1" si="51"/>
        <v/>
      </c>
      <c r="Z124" s="315" t="str">
        <f t="shared" ca="1" si="52"/>
        <v/>
      </c>
      <c r="AA124" s="316" t="str">
        <f t="shared" ca="1" si="53"/>
        <v/>
      </c>
      <c r="AC124" s="310">
        <f t="shared" ca="1" si="54"/>
        <v>3.0000000000000022</v>
      </c>
      <c r="AD124" s="323">
        <f t="shared" ca="1" si="55"/>
        <v>195.27954537105697</v>
      </c>
      <c r="AE124" s="324">
        <f t="shared" ca="1" si="34"/>
        <v>894.45086440391822</v>
      </c>
      <c r="AG124" s="306">
        <f t="shared" ca="1" si="56"/>
        <v>-17.888189585376349</v>
      </c>
      <c r="AH124" s="304">
        <f t="shared" ca="1" si="57"/>
        <v>-8.4165240496011453</v>
      </c>
    </row>
    <row r="125" spans="1:34" x14ac:dyDescent="0.2">
      <c r="A125" s="347">
        <f t="shared" ca="1" si="35"/>
        <v>0.1</v>
      </c>
      <c r="B125" s="304">
        <f t="shared" ca="1" si="36"/>
        <v>3.1000000000000023</v>
      </c>
      <c r="D125" s="306">
        <f t="shared" ca="1" si="37"/>
        <v>-2.1347663686055371</v>
      </c>
      <c r="E125" s="307">
        <f t="shared" ca="1" si="38"/>
        <v>-17.649498380165372</v>
      </c>
      <c r="F125" s="304">
        <f t="shared" ca="1" si="39"/>
        <v>17.77813321246045</v>
      </c>
      <c r="G125" s="306">
        <f t="shared" ca="1" si="40"/>
        <v>26.995681846639158</v>
      </c>
      <c r="H125" s="307">
        <f t="shared" ca="1" si="41"/>
        <v>98.155189899051607</v>
      </c>
      <c r="I125" s="304">
        <f t="shared" ca="1" si="42"/>
        <v>101.79984352877879</v>
      </c>
      <c r="J125" s="306">
        <f t="shared" ca="1" si="43"/>
        <v>197.98978738756392</v>
      </c>
      <c r="K125" s="307">
        <f t="shared" ca="1" si="44"/>
        <v>904.35463088572419</v>
      </c>
      <c r="L125" s="304">
        <f t="shared" ca="1" si="29"/>
        <v>925.77386780694303</v>
      </c>
      <c r="M125" s="306">
        <f t="shared" ca="1" si="45"/>
        <v>1.3024016573477015</v>
      </c>
      <c r="N125" s="304">
        <f t="shared" ca="1" si="46"/>
        <v>74.622118196866907</v>
      </c>
      <c r="P125" s="310">
        <f t="shared" ca="1" si="47"/>
        <v>23</v>
      </c>
      <c r="Q125" s="304">
        <f t="shared" ca="1" si="48"/>
        <v>0</v>
      </c>
      <c r="R125" s="306">
        <f t="shared" ca="1" si="49"/>
        <v>0</v>
      </c>
      <c r="S125" s="307">
        <f t="shared" ca="1" si="50"/>
        <v>4.5130000000000017</v>
      </c>
      <c r="T125" s="304">
        <f t="shared" ca="1" si="30"/>
        <v>44.272530000000017</v>
      </c>
      <c r="U125" s="311">
        <f t="shared" ca="1" si="31"/>
        <v>0</v>
      </c>
      <c r="V125" s="306">
        <f t="shared" ca="1" si="32"/>
        <v>1.1190092203374495</v>
      </c>
      <c r="W125" s="304">
        <f t="shared" ca="1" si="33"/>
        <v>35.39792965997777</v>
      </c>
      <c r="Y125" s="314" t="str">
        <f t="shared" ca="1" si="51"/>
        <v/>
      </c>
      <c r="Z125" s="315" t="str">
        <f t="shared" ca="1" si="52"/>
        <v/>
      </c>
      <c r="AA125" s="316" t="str">
        <f t="shared" ca="1" si="53"/>
        <v/>
      </c>
      <c r="AC125" s="310" t="e">
        <f t="shared" ca="1" si="54"/>
        <v>#N/A</v>
      </c>
      <c r="AD125" s="323" t="e">
        <f t="shared" ca="1" si="55"/>
        <v>#N/A</v>
      </c>
      <c r="AE125" s="324">
        <f t="shared" ca="1" si="34"/>
        <v>904.35463088572419</v>
      </c>
      <c r="AG125" s="306">
        <f t="shared" ca="1" si="56"/>
        <v>-17.590296464059072</v>
      </c>
      <c r="AH125" s="304">
        <f t="shared" ca="1" si="57"/>
        <v>-8.1249592184296375</v>
      </c>
    </row>
    <row r="126" spans="1:34" x14ac:dyDescent="0.2">
      <c r="A126" s="347">
        <f t="shared" ca="1" si="35"/>
        <v>0.1</v>
      </c>
      <c r="B126" s="304">
        <f t="shared" ca="1" si="36"/>
        <v>3.2000000000000024</v>
      </c>
      <c r="D126" s="306">
        <f t="shared" ca="1" si="37"/>
        <v>-2.0799826824664467</v>
      </c>
      <c r="E126" s="307">
        <f t="shared" ca="1" si="38"/>
        <v>-17.372731563664871</v>
      </c>
      <c r="F126" s="304">
        <f t="shared" ca="1" si="39"/>
        <v>17.496803420697105</v>
      </c>
      <c r="G126" s="306">
        <f t="shared" ca="1" si="40"/>
        <v>26.787683578392514</v>
      </c>
      <c r="H126" s="307">
        <f t="shared" ca="1" si="41"/>
        <v>96.417916742685122</v>
      </c>
      <c r="I126" s="304">
        <f t="shared" ca="1" si="42"/>
        <v>100.06994883827731</v>
      </c>
      <c r="J126" s="306">
        <f t="shared" ca="1" si="43"/>
        <v>200.67895565881551</v>
      </c>
      <c r="K126" s="307">
        <f t="shared" ca="1" si="44"/>
        <v>914.08328621781106</v>
      </c>
      <c r="L126" s="304">
        <f t="shared" ca="1" si="29"/>
        <v>935.85271137453333</v>
      </c>
      <c r="M126" s="306">
        <f t="shared" ca="1" si="45"/>
        <v>1.2998020185520829</v>
      </c>
      <c r="N126" s="304">
        <f t="shared" ca="1" si="46"/>
        <v>74.473169865619482</v>
      </c>
      <c r="P126" s="310">
        <f t="shared" ca="1" si="47"/>
        <v>23</v>
      </c>
      <c r="Q126" s="304">
        <f t="shared" ca="1" si="48"/>
        <v>0</v>
      </c>
      <c r="R126" s="306">
        <f t="shared" ca="1" si="49"/>
        <v>0</v>
      </c>
      <c r="S126" s="307">
        <f t="shared" ca="1" si="50"/>
        <v>4.5130000000000017</v>
      </c>
      <c r="T126" s="304">
        <f t="shared" ca="1" si="30"/>
        <v>44.272530000000017</v>
      </c>
      <c r="U126" s="311">
        <f t="shared" ca="1" si="31"/>
        <v>0</v>
      </c>
      <c r="V126" s="306">
        <f t="shared" ca="1" si="32"/>
        <v>1.1179188518289278</v>
      </c>
      <c r="W126" s="304">
        <f t="shared" ca="1" si="33"/>
        <v>34.171780758930964</v>
      </c>
      <c r="Y126" s="314" t="str">
        <f t="shared" ca="1" si="51"/>
        <v/>
      </c>
      <c r="Z126" s="315" t="str">
        <f t="shared" ca="1" si="52"/>
        <v/>
      </c>
      <c r="AA126" s="316" t="str">
        <f t="shared" ca="1" si="53"/>
        <v/>
      </c>
      <c r="AC126" s="310" t="e">
        <f t="shared" ca="1" si="54"/>
        <v>#N/A</v>
      </c>
      <c r="AD126" s="323" t="e">
        <f t="shared" ca="1" si="55"/>
        <v>#N/A</v>
      </c>
      <c r="AE126" s="324">
        <f t="shared" ca="1" si="34"/>
        <v>914.08328621781106</v>
      </c>
      <c r="AG126" s="306">
        <f t="shared" ca="1" si="56"/>
        <v>-17.302328327658145</v>
      </c>
      <c r="AH126" s="304">
        <f t="shared" ca="1" si="57"/>
        <v>-7.843547454016786</v>
      </c>
    </row>
    <row r="127" spans="1:34" x14ac:dyDescent="0.2">
      <c r="A127" s="347">
        <f t="shared" ca="1" si="35"/>
        <v>0.1</v>
      </c>
      <c r="B127" s="304">
        <f t="shared" ca="1" si="36"/>
        <v>3.3000000000000025</v>
      </c>
      <c r="D127" s="306">
        <f t="shared" ca="1" si="37"/>
        <v>-2.0269067099047064</v>
      </c>
      <c r="E127" s="307">
        <f t="shared" ca="1" si="38"/>
        <v>-17.105521534322577</v>
      </c>
      <c r="F127" s="304">
        <f t="shared" ca="1" si="39"/>
        <v>17.225191371123575</v>
      </c>
      <c r="G127" s="306">
        <f t="shared" ca="1" si="40"/>
        <v>26.584992907402043</v>
      </c>
      <c r="H127" s="307">
        <f t="shared" ca="1" si="41"/>
        <v>94.707364589252862</v>
      </c>
      <c r="I127" s="304">
        <f t="shared" ca="1" si="42"/>
        <v>98.36791527387517</v>
      </c>
      <c r="J127" s="306">
        <f t="shared" ca="1" si="43"/>
        <v>203.34758948310525</v>
      </c>
      <c r="K127" s="307">
        <f t="shared" ca="1" si="44"/>
        <v>923.63955028440796</v>
      </c>
      <c r="L127" s="304">
        <f t="shared" ca="1" si="29"/>
        <v>945.75909247449101</v>
      </c>
      <c r="M127" s="306">
        <f t="shared" ca="1" si="45"/>
        <v>1.2971324102859634</v>
      </c>
      <c r="N127" s="304">
        <f t="shared" ca="1" si="46"/>
        <v>74.320212579017593</v>
      </c>
      <c r="P127" s="310">
        <f t="shared" ca="1" si="47"/>
        <v>23</v>
      </c>
      <c r="Q127" s="304">
        <f t="shared" ca="1" si="48"/>
        <v>0</v>
      </c>
      <c r="R127" s="306">
        <f t="shared" ca="1" si="49"/>
        <v>0</v>
      </c>
      <c r="S127" s="307">
        <f t="shared" ca="1" si="50"/>
        <v>4.5130000000000017</v>
      </c>
      <c r="T127" s="304">
        <f t="shared" ca="1" si="30"/>
        <v>44.272530000000017</v>
      </c>
      <c r="U127" s="311">
        <f t="shared" ca="1" si="31"/>
        <v>0</v>
      </c>
      <c r="V127" s="306">
        <f t="shared" ca="1" si="32"/>
        <v>1.1168487917573573</v>
      </c>
      <c r="W127" s="304">
        <f t="shared" ca="1" si="33"/>
        <v>32.987643276360679</v>
      </c>
      <c r="Y127" s="314" t="str">
        <f t="shared" ca="1" si="51"/>
        <v/>
      </c>
      <c r="Z127" s="315" t="str">
        <f t="shared" ca="1" si="52"/>
        <v/>
      </c>
      <c r="AA127" s="316" t="str">
        <f t="shared" ca="1" si="53"/>
        <v/>
      </c>
      <c r="AC127" s="310" t="e">
        <f t="shared" ca="1" si="54"/>
        <v>#N/A</v>
      </c>
      <c r="AD127" s="323" t="e">
        <f t="shared" ca="1" si="55"/>
        <v>#N/A</v>
      </c>
      <c r="AE127" s="324">
        <f t="shared" ca="1" si="34"/>
        <v>923.63955028440796</v>
      </c>
      <c r="AG127" s="306">
        <f t="shared" ca="1" si="56"/>
        <v>-17.02384088831214</v>
      </c>
      <c r="AH127" s="304">
        <f t="shared" ca="1" si="57"/>
        <v>-7.571854810310426</v>
      </c>
    </row>
    <row r="128" spans="1:34" x14ac:dyDescent="0.2">
      <c r="A128" s="347">
        <f t="shared" ca="1" si="35"/>
        <v>0.1</v>
      </c>
      <c r="B128" s="304">
        <f t="shared" ca="1" si="36"/>
        <v>3.4000000000000026</v>
      </c>
      <c r="D128" s="306">
        <f t="shared" ca="1" si="37"/>
        <v>-1.9754636255085858</v>
      </c>
      <c r="E128" s="307">
        <f t="shared" ca="1" si="38"/>
        <v>-16.847464875973589</v>
      </c>
      <c r="F128" s="304">
        <f t="shared" ca="1" si="39"/>
        <v>16.962886820434527</v>
      </c>
      <c r="G128" s="306">
        <f t="shared" ca="1" si="40"/>
        <v>26.387446544851183</v>
      </c>
      <c r="H128" s="307">
        <f t="shared" ca="1" si="41"/>
        <v>93.022618101655496</v>
      </c>
      <c r="I128" s="304">
        <f t="shared" ca="1" si="42"/>
        <v>96.692837447475</v>
      </c>
      <c r="J128" s="306">
        <f t="shared" ca="1" si="43"/>
        <v>205.99621145571791</v>
      </c>
      <c r="K128" s="307">
        <f t="shared" ca="1" si="44"/>
        <v>933.02604941895333</v>
      </c>
      <c r="L128" s="304">
        <f t="shared" ca="1" si="29"/>
        <v>955.4957080115264</v>
      </c>
      <c r="M128" s="306">
        <f t="shared" ca="1" si="45"/>
        <v>1.2943904678806584</v>
      </c>
      <c r="N128" s="304">
        <f t="shared" ca="1" si="46"/>
        <v>74.163110851525673</v>
      </c>
      <c r="P128" s="310">
        <f t="shared" ca="1" si="47"/>
        <v>23</v>
      </c>
      <c r="Q128" s="304">
        <f t="shared" ca="1" si="48"/>
        <v>0</v>
      </c>
      <c r="R128" s="306">
        <f t="shared" ca="1" si="49"/>
        <v>0</v>
      </c>
      <c r="S128" s="307">
        <f t="shared" ca="1" si="50"/>
        <v>4.5130000000000017</v>
      </c>
      <c r="T128" s="304">
        <f t="shared" ca="1" si="30"/>
        <v>44.272530000000017</v>
      </c>
      <c r="U128" s="311">
        <f t="shared" ca="1" si="31"/>
        <v>0</v>
      </c>
      <c r="V128" s="306">
        <f t="shared" ca="1" si="32"/>
        <v>1.1157986921871772</v>
      </c>
      <c r="W128" s="304">
        <f t="shared" ca="1" si="33"/>
        <v>31.843766708556622</v>
      </c>
      <c r="Y128" s="314" t="str">
        <f t="shared" ca="1" si="51"/>
        <v/>
      </c>
      <c r="Z128" s="315" t="str">
        <f t="shared" ca="1" si="52"/>
        <v/>
      </c>
      <c r="AA128" s="316" t="str">
        <f t="shared" ca="1" si="53"/>
        <v/>
      </c>
      <c r="AC128" s="310" t="e">
        <f t="shared" ca="1" si="54"/>
        <v>#N/A</v>
      </c>
      <c r="AD128" s="323" t="e">
        <f t="shared" ca="1" si="55"/>
        <v>#N/A</v>
      </c>
      <c r="AE128" s="324">
        <f t="shared" ca="1" si="34"/>
        <v>933.02604941895333</v>
      </c>
      <c r="AG128" s="306">
        <f t="shared" ca="1" si="56"/>
        <v>-16.754413065457584</v>
      </c>
      <c r="AH128" s="304">
        <f t="shared" ca="1" si="57"/>
        <v>-7.3094711447730258</v>
      </c>
    </row>
    <row r="129" spans="1:34" x14ac:dyDescent="0.2">
      <c r="A129" s="347">
        <f t="shared" ca="1" si="35"/>
        <v>0.1</v>
      </c>
      <c r="B129" s="304">
        <f t="shared" ca="1" si="36"/>
        <v>3.5000000000000027</v>
      </c>
      <c r="D129" s="306">
        <f t="shared" ca="1" si="37"/>
        <v>-1.9255826394585724</v>
      </c>
      <c r="E129" s="307">
        <f t="shared" ca="1" si="38"/>
        <v>-16.598180060888978</v>
      </c>
      <c r="F129" s="304">
        <f t="shared" ca="1" si="39"/>
        <v>16.709501782969973</v>
      </c>
      <c r="G129" s="306">
        <f t="shared" ca="1" si="40"/>
        <v>26.194888280905325</v>
      </c>
      <c r="H129" s="307">
        <f t="shared" ca="1" si="41"/>
        <v>91.362800095566598</v>
      </c>
      <c r="I129" s="304">
        <f t="shared" ca="1" si="42"/>
        <v>95.043849950176025</v>
      </c>
      <c r="J129" s="306">
        <f t="shared" ca="1" si="43"/>
        <v>208.62532819700573</v>
      </c>
      <c r="K129" s="307">
        <f t="shared" ca="1" si="44"/>
        <v>942.24532032881439</v>
      </c>
      <c r="L129" s="304">
        <f t="shared" ca="1" si="29"/>
        <v>965.0651642489529</v>
      </c>
      <c r="M129" s="306">
        <f t="shared" ca="1" si="45"/>
        <v>1.2915737158023637</v>
      </c>
      <c r="N129" s="304">
        <f t="shared" ca="1" si="46"/>
        <v>74.001722845504673</v>
      </c>
      <c r="P129" s="310">
        <f t="shared" ca="1" si="47"/>
        <v>23</v>
      </c>
      <c r="Q129" s="304">
        <f t="shared" ca="1" si="48"/>
        <v>0</v>
      </c>
      <c r="R129" s="306">
        <f t="shared" ca="1" si="49"/>
        <v>0</v>
      </c>
      <c r="S129" s="307">
        <f t="shared" ca="1" si="50"/>
        <v>4.5130000000000017</v>
      </c>
      <c r="T129" s="304">
        <f t="shared" ca="1" si="30"/>
        <v>44.272530000000017</v>
      </c>
      <c r="U129" s="311">
        <f t="shared" ca="1" si="31"/>
        <v>0</v>
      </c>
      <c r="V129" s="306">
        <f t="shared" ca="1" si="32"/>
        <v>1.1147682173284108</v>
      </c>
      <c r="W129" s="304">
        <f t="shared" ca="1" si="33"/>
        <v>30.738494589195941</v>
      </c>
      <c r="Y129" s="314" t="str">
        <f t="shared" ca="1" si="51"/>
        <v/>
      </c>
      <c r="Z129" s="315" t="str">
        <f t="shared" ca="1" si="52"/>
        <v/>
      </c>
      <c r="AA129" s="316" t="str">
        <f t="shared" ca="1" si="53"/>
        <v/>
      </c>
      <c r="AC129" s="310" t="e">
        <f t="shared" ca="1" si="54"/>
        <v>#N/A</v>
      </c>
      <c r="AD129" s="323" t="e">
        <f t="shared" ca="1" si="55"/>
        <v>#N/A</v>
      </c>
      <c r="AE129" s="324">
        <f t="shared" ca="1" si="34"/>
        <v>942.24532032881439</v>
      </c>
      <c r="AG129" s="306">
        <f t="shared" ca="1" si="56"/>
        <v>-16.493645403873103</v>
      </c>
      <c r="AH129" s="304">
        <f t="shared" ca="1" si="57"/>
        <v>-7.0560085771231131</v>
      </c>
    </row>
    <row r="130" spans="1:34" x14ac:dyDescent="0.2">
      <c r="A130" s="347">
        <f t="shared" ca="1" si="35"/>
        <v>0.1</v>
      </c>
      <c r="B130" s="304">
        <f t="shared" ca="1" si="36"/>
        <v>3.6000000000000028</v>
      </c>
      <c r="D130" s="306">
        <f t="shared" ca="1" si="37"/>
        <v>-1.8771967396332199</v>
      </c>
      <c r="E130" s="307">
        <f t="shared" ca="1" si="38"/>
        <v>-16.357306047805441</v>
      </c>
      <c r="F130" s="304">
        <f t="shared" ca="1" si="39"/>
        <v>16.464669105112986</v>
      </c>
      <c r="G130" s="306">
        <f t="shared" ca="1" si="40"/>
        <v>26.007168606942002</v>
      </c>
      <c r="H130" s="307">
        <f t="shared" ca="1" si="41"/>
        <v>89.72706949078605</v>
      </c>
      <c r="I130" s="304">
        <f t="shared" ca="1" si="42"/>
        <v>93.420125338998858</v>
      </c>
      <c r="J130" s="306">
        <f t="shared" ca="1" si="43"/>
        <v>211.2354310413981</v>
      </c>
      <c r="K130" s="307">
        <f t="shared" ca="1" si="44"/>
        <v>951.29981380813206</v>
      </c>
      <c r="L130" s="304">
        <f t="shared" ca="1" si="29"/>
        <v>974.46998059387749</v>
      </c>
      <c r="M130" s="306">
        <f t="shared" ca="1" si="45"/>
        <v>1.2886795613887188</v>
      </c>
      <c r="N130" s="304">
        <f t="shared" ca="1" si="46"/>
        <v>73.835900012343672</v>
      </c>
      <c r="P130" s="310">
        <f t="shared" ca="1" si="47"/>
        <v>23</v>
      </c>
      <c r="Q130" s="304">
        <f t="shared" ca="1" si="48"/>
        <v>0</v>
      </c>
      <c r="R130" s="306">
        <f t="shared" ca="1" si="49"/>
        <v>0</v>
      </c>
      <c r="S130" s="307">
        <f t="shared" ca="1" si="50"/>
        <v>4.5130000000000017</v>
      </c>
      <c r="T130" s="304">
        <f t="shared" ca="1" si="30"/>
        <v>44.272530000000017</v>
      </c>
      <c r="U130" s="311">
        <f t="shared" ca="1" si="31"/>
        <v>0</v>
      </c>
      <c r="V130" s="306">
        <f t="shared" ca="1" si="32"/>
        <v>1.1137570430215569</v>
      </c>
      <c r="W130" s="304">
        <f t="shared" ca="1" si="33"/>
        <v>29.670258536080237</v>
      </c>
      <c r="Y130" s="314" t="str">
        <f t="shared" ca="1" si="51"/>
        <v/>
      </c>
      <c r="Z130" s="315" t="str">
        <f t="shared" ca="1" si="52"/>
        <v/>
      </c>
      <c r="AA130" s="316" t="str">
        <f t="shared" ca="1" si="53"/>
        <v/>
      </c>
      <c r="AC130" s="310" t="e">
        <f t="shared" ca="1" si="54"/>
        <v>#N/A</v>
      </c>
      <c r="AD130" s="323" t="e">
        <f t="shared" ca="1" si="55"/>
        <v>#N/A</v>
      </c>
      <c r="AE130" s="324">
        <f t="shared" ca="1" si="34"/>
        <v>951.29981380813206</v>
      </c>
      <c r="AG130" s="306">
        <f t="shared" ca="1" si="56"/>
        <v>-16.241158604505415</v>
      </c>
      <c r="AH130" s="304">
        <f t="shared" ca="1" si="57"/>
        <v>-6.8111000640806401</v>
      </c>
    </row>
    <row r="131" spans="1:34" x14ac:dyDescent="0.2">
      <c r="A131" s="347">
        <f t="shared" ca="1" si="35"/>
        <v>0.1</v>
      </c>
      <c r="B131" s="304">
        <f t="shared" ca="1" si="36"/>
        <v>3.7000000000000028</v>
      </c>
      <c r="D131" s="306">
        <f t="shared" ca="1" si="37"/>
        <v>-1.8302424530181287</v>
      </c>
      <c r="E131" s="307">
        <f t="shared" ca="1" si="38"/>
        <v>-16.124500984282811</v>
      </c>
      <c r="F131" s="304">
        <f t="shared" ca="1" si="39"/>
        <v>16.228041145775027</v>
      </c>
      <c r="G131" s="306">
        <f t="shared" ca="1" si="40"/>
        <v>25.82414436164019</v>
      </c>
      <c r="H131" s="307">
        <f t="shared" ca="1" si="41"/>
        <v>88.114619392357767</v>
      </c>
      <c r="I131" s="304">
        <f t="shared" ca="1" si="42"/>
        <v>91.820872260455602</v>
      </c>
      <c r="J131" s="306">
        <f t="shared" ca="1" si="43"/>
        <v>213.82699668982721</v>
      </c>
      <c r="K131" s="307">
        <f t="shared" ca="1" si="44"/>
        <v>960.19189825228921</v>
      </c>
      <c r="L131" s="304">
        <f t="shared" ca="1" si="29"/>
        <v>983.71259318091779</v>
      </c>
      <c r="M131" s="306">
        <f t="shared" ca="1" si="45"/>
        <v>1.2857052881655471</v>
      </c>
      <c r="N131" s="304">
        <f t="shared" ca="1" si="46"/>
        <v>73.665486709537163</v>
      </c>
      <c r="P131" s="310">
        <f t="shared" ca="1" si="47"/>
        <v>23</v>
      </c>
      <c r="Q131" s="304">
        <f t="shared" ca="1" si="48"/>
        <v>0</v>
      </c>
      <c r="R131" s="306">
        <f t="shared" ca="1" si="49"/>
        <v>0</v>
      </c>
      <c r="S131" s="307">
        <f t="shared" ca="1" si="50"/>
        <v>4.5130000000000017</v>
      </c>
      <c r="T131" s="304">
        <f t="shared" ca="1" si="30"/>
        <v>44.272530000000017</v>
      </c>
      <c r="U131" s="311">
        <f t="shared" ca="1" si="31"/>
        <v>0</v>
      </c>
      <c r="V131" s="306">
        <f t="shared" ca="1" si="32"/>
        <v>1.1127648562504688</v>
      </c>
      <c r="W131" s="304">
        <f t="shared" ca="1" si="33"/>
        <v>28.637572736411595</v>
      </c>
      <c r="Y131" s="314" t="str">
        <f t="shared" ca="1" si="51"/>
        <v/>
      </c>
      <c r="Z131" s="315" t="str">
        <f t="shared" ca="1" si="52"/>
        <v/>
      </c>
      <c r="AA131" s="316" t="str">
        <f t="shared" ca="1" si="53"/>
        <v/>
      </c>
      <c r="AC131" s="310" t="e">
        <f t="shared" ca="1" si="54"/>
        <v>#N/A</v>
      </c>
      <c r="AD131" s="323" t="e">
        <f t="shared" ca="1" si="55"/>
        <v>#N/A</v>
      </c>
      <c r="AE131" s="324">
        <f t="shared" ca="1" si="34"/>
        <v>960.19189825228921</v>
      </c>
      <c r="AG131" s="306">
        <f t="shared" ca="1" si="56"/>
        <v>-15.99659215790378</v>
      </c>
      <c r="AH131" s="304">
        <f t="shared" ca="1" si="57"/>
        <v>-6.5743980802304955</v>
      </c>
    </row>
    <row r="132" spans="1:34" x14ac:dyDescent="0.2">
      <c r="A132" s="347">
        <f t="shared" ca="1" si="35"/>
        <v>0.1</v>
      </c>
      <c r="B132" s="304">
        <f t="shared" ca="1" si="36"/>
        <v>3.8000000000000029</v>
      </c>
      <c r="D132" s="306">
        <f t="shared" ca="1" si="37"/>
        <v>-1.7846596248004594</v>
      </c>
      <c r="E132" s="307">
        <f t="shared" ca="1" si="38"/>
        <v>-15.899441004589114</v>
      </c>
      <c r="F132" s="304">
        <f t="shared" ca="1" si="39"/>
        <v>15.999288554020225</v>
      </c>
      <c r="G132" s="306">
        <f t="shared" ca="1" si="40"/>
        <v>25.645678399160143</v>
      </c>
      <c r="H132" s="307">
        <f t="shared" ca="1" si="41"/>
        <v>86.524675291898859</v>
      </c>
      <c r="I132" s="304">
        <f t="shared" ca="1" si="42"/>
        <v>90.245333701647326</v>
      </c>
      <c r="J132" s="306">
        <f t="shared" ca="1" si="43"/>
        <v>216.40048782786724</v>
      </c>
      <c r="K132" s="307">
        <f t="shared" ca="1" si="44"/>
        <v>968.92386298650206</v>
      </c>
      <c r="L132" s="304">
        <f t="shared" ref="L132:L195" ca="1" si="58">SQRT(pos_x^2+pos_z^2)</f>
        <v>992.79535826716312</v>
      </c>
      <c r="M132" s="306">
        <f t="shared" ca="1" si="45"/>
        <v>1.2826480487119574</v>
      </c>
      <c r="N132" s="304">
        <f t="shared" ca="1" si="46"/>
        <v>73.490319791885582</v>
      </c>
      <c r="P132" s="310">
        <f t="shared" ca="1" si="47"/>
        <v>23</v>
      </c>
      <c r="Q132" s="304">
        <f t="shared" ca="1" si="48"/>
        <v>0</v>
      </c>
      <c r="R132" s="306">
        <f t="shared" ca="1" si="49"/>
        <v>0</v>
      </c>
      <c r="S132" s="307">
        <f t="shared" ca="1" si="50"/>
        <v>4.5130000000000017</v>
      </c>
      <c r="T132" s="304">
        <f t="shared" ref="T132:T195" ca="1" si="59">m*g</f>
        <v>44.272530000000017</v>
      </c>
      <c r="U132" s="311">
        <f t="shared" ref="U132:U195" ca="1" si="60">IF(pos_xz&lt;L_rampe,Poids*COS(Beta),0)</f>
        <v>0</v>
      </c>
      <c r="V132" s="306">
        <f t="shared" ref="V132:V195" ca="1" si="61">Rho_moyen*(20000-Alt_rampe-pos_z)/(20000+Alt_rampe+pos_z)</f>
        <v>1.1117913546814304</v>
      </c>
      <c r="W132" s="304">
        <f t="shared" ref="W132:W195" ca="1" si="62">1/2*Rho*Sref*Cx*vit_xz^2</f>
        <v>27.639028834034221</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968.92386298650206</v>
      </c>
      <c r="AG132" s="306">
        <f t="shared" ca="1" si="56"/>
        <v>-15.759603071000864</v>
      </c>
      <c r="AH132" s="304">
        <f t="shared" ca="1" si="57"/>
        <v>-6.3455733960584055</v>
      </c>
    </row>
    <row r="133" spans="1:34" x14ac:dyDescent="0.2">
      <c r="A133" s="347">
        <f t="shared" ref="A133:A196" ca="1" si="64">IF(B132+0.01&lt;=T_ini+ROUNDUP(Temps_fin_propu,0), 0.01, IF(K132&gt;0, 0.1, 0.0001))</f>
        <v>0.1</v>
      </c>
      <c r="B133" s="304">
        <f t="shared" ref="B133:B196" ca="1" si="65">B132+pas</f>
        <v>3.900000000000003</v>
      </c>
      <c r="D133" s="306">
        <f t="shared" ref="D133:D196" ca="1" si="66">IF(AND(L132&lt;L_rampe,Poussee&lt;Poids*SIN(M132)),0,(-W132+Poussee)/m*COS(M132)-U132/m*SIN(M132))</f>
        <v>-1.7403912136845581</v>
      </c>
      <c r="E133" s="307">
        <f t="shared" ref="E133:E196" ca="1" si="67">IF(AND(L132&lt;L_rampe,Poussee&lt;Poids*SIN(M132)),0,(-W132+Poussee)/m*SIN(M132)+U132/m*COS(M132)-Poids/m)</f>
        <v>-15.681819115140335</v>
      </c>
      <c r="F133" s="304">
        <f t="shared" ref="F133:F196" ca="1" si="68">SQRT(acc_x^2+acc_z^2)</f>
        <v>15.778099135721362</v>
      </c>
      <c r="G133" s="306">
        <f t="shared" ref="G133:G196" ca="1" si="69">G132+acc_x*pas</f>
        <v>25.471639277791688</v>
      </c>
      <c r="H133" s="307">
        <f t="shared" ref="H133:H196" ca="1" si="70">H132+acc_z*pas</f>
        <v>84.956493380384828</v>
      </c>
      <c r="I133" s="304">
        <f t="shared" ref="I133:I196" ca="1" si="71">SQRT(vit_x^2+vit_z^2)</f>
        <v>88.692785360418753</v>
      </c>
      <c r="J133" s="306">
        <f t="shared" ref="J133:J196" ca="1" si="72">J132+0.5*(vit_x+G132)*pas*(K132&gt;=0)</f>
        <v>218.95635371171483</v>
      </c>
      <c r="K133" s="307">
        <f t="shared" ref="K133:K196" ca="1" si="73">K132+0.5*(vit_z+H132)*pas</f>
        <v>977.4979214201162</v>
      </c>
      <c r="L133" s="304">
        <f t="shared" ca="1" si="58"/>
        <v>1001.7205554501601</v>
      </c>
      <c r="M133" s="306">
        <f t="shared" ref="M133:M196" ca="1" si="74">IF(AND(L132&gt;L_rampe,G133&gt;0),ATAN2(G133,H133),$M$4)</f>
        <v>1.2795048570393464</v>
      </c>
      <c r="N133" s="304">
        <f t="shared" ref="N133:N196" ca="1" si="75">DEGREES(Beta)</f>
        <v>73.310228174844312</v>
      </c>
      <c r="P133" s="310">
        <f t="shared" ref="P133:P196" ca="1" si="76">MATCH(t-pas/2-T_ini,CdP_t)</f>
        <v>23</v>
      </c>
      <c r="Q133" s="304">
        <f t="shared" ref="Q133:Q196" ca="1" si="77">(INDEX(CdP,2,i_P+1)-INDEX(CdP,2,i_P+0))/(INDEX(CdP,1,i_P+1)-INDEX(CdP,1,i_P+0))*(t-pas/2-T_ini-INDEX(CdP,1,i_P+0))+INDEX(CdP,2,i_P+0)</f>
        <v>0</v>
      </c>
      <c r="R133" s="306">
        <f t="shared" ref="R133:R196" ca="1" si="78">Poussee/(g*ISP)</f>
        <v>0</v>
      </c>
      <c r="S133" s="307">
        <f t="shared" ref="S133:S196" ca="1" si="79">S132-Débit*pas</f>
        <v>4.5130000000000017</v>
      </c>
      <c r="T133" s="304">
        <f t="shared" ca="1" si="59"/>
        <v>44.272530000000017</v>
      </c>
      <c r="U133" s="311">
        <f t="shared" ca="1" si="60"/>
        <v>0</v>
      </c>
      <c r="V133" s="306">
        <f t="shared" ca="1" si="61"/>
        <v>1.110836246226778</v>
      </c>
      <c r="W133" s="304">
        <f t="shared" ca="1" si="62"/>
        <v>26.673291185473875</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977.4979214201162</v>
      </c>
      <c r="AG133" s="306">
        <f t="shared" ref="AG133:AG196" ca="1" si="85">IF(AND(L132&lt;L_rampe,Poussee&lt;Poids*SIN(M132)),0,(-W132+Poussee)/m-Poids*SIN(M132)/m)</f>
        <v>-15.529864678788435</v>
      </c>
      <c r="AH133" s="304">
        <f t="shared" ref="AH133:AH196" ca="1" si="86">IF(AND(L132&lt;L_rampe,Poussee&lt;Poids*SIN(M132)), g*SIN(M132), (-W132+Poussee)/m)</f>
        <v>-6.1243139450552206</v>
      </c>
    </row>
    <row r="134" spans="1:34" x14ac:dyDescent="0.2">
      <c r="A134" s="347">
        <f t="shared" ca="1" si="64"/>
        <v>0.1</v>
      </c>
      <c r="B134" s="304">
        <f t="shared" ca="1" si="65"/>
        <v>4.0000000000000027</v>
      </c>
      <c r="D134" s="306">
        <f t="shared" ca="1" si="66"/>
        <v>-1.6973831021016181</v>
      </c>
      <c r="E134" s="307">
        <f t="shared" ca="1" si="67"/>
        <v>-15.471344160263847</v>
      </c>
      <c r="F134" s="304">
        <f t="shared" ca="1" si="68"/>
        <v>15.564176801894481</v>
      </c>
      <c r="G134" s="306">
        <f t="shared" ca="1" si="69"/>
        <v>25.301900967581528</v>
      </c>
      <c r="H134" s="307">
        <f t="shared" ca="1" si="70"/>
        <v>83.409358964358447</v>
      </c>
      <c r="I134" s="304">
        <f t="shared" ca="1" si="71"/>
        <v>87.162534126874178</v>
      </c>
      <c r="J134" s="306">
        <f t="shared" ca="1" si="72"/>
        <v>221.49503072398349</v>
      </c>
      <c r="K134" s="307">
        <f t="shared" ca="1" si="73"/>
        <v>985.91621403735337</v>
      </c>
      <c r="L134" s="304">
        <f t="shared" ca="1" si="58"/>
        <v>1010.4903907198558</v>
      </c>
      <c r="M134" s="306">
        <f t="shared" ca="1" si="74"/>
        <v>1.2762725804469461</v>
      </c>
      <c r="N134" s="304">
        <f t="shared" ca="1" si="75"/>
        <v>73.125032367880848</v>
      </c>
      <c r="P134" s="310">
        <f t="shared" ca="1" si="76"/>
        <v>23</v>
      </c>
      <c r="Q134" s="304">
        <f t="shared" ca="1" si="77"/>
        <v>0</v>
      </c>
      <c r="R134" s="306">
        <f t="shared" ca="1" si="78"/>
        <v>0</v>
      </c>
      <c r="S134" s="307">
        <f t="shared" ca="1" si="79"/>
        <v>4.5130000000000017</v>
      </c>
      <c r="T134" s="304">
        <f t="shared" ca="1" si="59"/>
        <v>44.272530000000017</v>
      </c>
      <c r="U134" s="311">
        <f t="shared" ca="1" si="60"/>
        <v>0</v>
      </c>
      <c r="V134" s="306">
        <f t="shared" ca="1" si="61"/>
        <v>1.1098992486315273</v>
      </c>
      <c r="W134" s="304">
        <f t="shared" ca="1" si="62"/>
        <v>25.739092454662298</v>
      </c>
      <c r="Y134" s="314" t="str">
        <f t="shared" ca="1" si="80"/>
        <v/>
      </c>
      <c r="Z134" s="315" t="str">
        <f t="shared" ca="1" si="81"/>
        <v/>
      </c>
      <c r="AA134" s="316" t="str">
        <f t="shared" ca="1" si="82"/>
        <v/>
      </c>
      <c r="AC134" s="310">
        <f t="shared" ca="1" si="83"/>
        <v>4.0000000000000027</v>
      </c>
      <c r="AD134" s="323">
        <f t="shared" ca="1" si="84"/>
        <v>221.49503072398349</v>
      </c>
      <c r="AE134" s="324">
        <f t="shared" ca="1" si="63"/>
        <v>985.91621403735337</v>
      </c>
      <c r="AG134" s="306">
        <f t="shared" ca="1" si="85"/>
        <v>-15.307065533155928</v>
      </c>
      <c r="AH134" s="304">
        <f t="shared" ca="1" si="86"/>
        <v>-5.9103237725401874</v>
      </c>
    </row>
    <row r="135" spans="1:34" x14ac:dyDescent="0.2">
      <c r="A135" s="347">
        <f t="shared" ca="1" si="64"/>
        <v>0.1</v>
      </c>
      <c r="B135" s="304">
        <f t="shared" ca="1" si="65"/>
        <v>4.1000000000000023</v>
      </c>
      <c r="D135" s="306">
        <f t="shared" ca="1" si="66"/>
        <v>-1.6555839201097495</v>
      </c>
      <c r="E135" s="307">
        <f t="shared" ca="1" si="67"/>
        <v>-15.267739861719697</v>
      </c>
      <c r="F135" s="304">
        <f t="shared" ca="1" si="68"/>
        <v>15.357240592035751</v>
      </c>
      <c r="G135" s="306">
        <f t="shared" ca="1" si="69"/>
        <v>25.136342575570552</v>
      </c>
      <c r="H135" s="307">
        <f t="shared" ca="1" si="70"/>
        <v>81.882584978186472</v>
      </c>
      <c r="I135" s="304">
        <f t="shared" ca="1" si="71"/>
        <v>85.6539166692707</v>
      </c>
      <c r="J135" s="306">
        <f t="shared" ca="1" si="72"/>
        <v>224.01694290114111</v>
      </c>
      <c r="K135" s="307">
        <f t="shared" ca="1" si="73"/>
        <v>994.18081123448064</v>
      </c>
      <c r="L135" s="304">
        <f t="shared" ca="1" si="58"/>
        <v>1019.1069993546424</v>
      </c>
      <c r="M135" s="306">
        <f t="shared" ca="1" si="74"/>
        <v>1.2729479308134313</v>
      </c>
      <c r="N135" s="304">
        <f t="shared" ca="1" si="75"/>
        <v>72.934543975520725</v>
      </c>
      <c r="P135" s="310">
        <f t="shared" ca="1" si="76"/>
        <v>23</v>
      </c>
      <c r="Q135" s="304">
        <f t="shared" ca="1" si="77"/>
        <v>0</v>
      </c>
      <c r="R135" s="306">
        <f t="shared" ca="1" si="78"/>
        <v>0</v>
      </c>
      <c r="S135" s="307">
        <f t="shared" ca="1" si="79"/>
        <v>4.5130000000000017</v>
      </c>
      <c r="T135" s="304">
        <f t="shared" ca="1" si="59"/>
        <v>44.272530000000017</v>
      </c>
      <c r="U135" s="311">
        <f t="shared" ca="1" si="60"/>
        <v>0</v>
      </c>
      <c r="V135" s="306">
        <f t="shared" ca="1" si="61"/>
        <v>1.1089800890815873</v>
      </c>
      <c r="W135" s="304">
        <f t="shared" ca="1" si="62"/>
        <v>24.835229518980274</v>
      </c>
      <c r="Y135" s="314" t="str">
        <f t="shared" ca="1" si="80"/>
        <v/>
      </c>
      <c r="Z135" s="315" t="str">
        <f t="shared" ca="1" si="81"/>
        <v/>
      </c>
      <c r="AA135" s="316" t="str">
        <f t="shared" ca="1" si="82"/>
        <v/>
      </c>
      <c r="AC135" s="310" t="e">
        <f t="shared" ca="1" si="83"/>
        <v>#N/A</v>
      </c>
      <c r="AD135" s="323" t="e">
        <f t="shared" ca="1" si="84"/>
        <v>#N/A</v>
      </c>
      <c r="AE135" s="324">
        <f t="shared" ca="1" si="63"/>
        <v>994.18081123448064</v>
      </c>
      <c r="AG135" s="306">
        <f t="shared" ca="1" si="85"/>
        <v>-15.090908361798125</v>
      </c>
      <c r="AH135" s="304">
        <f t="shared" ca="1" si="86"/>
        <v>-5.7033220595307528</v>
      </c>
    </row>
    <row r="136" spans="1:34" x14ac:dyDescent="0.2">
      <c r="A136" s="347">
        <f t="shared" ca="1" si="64"/>
        <v>0.1</v>
      </c>
      <c r="B136" s="304">
        <f t="shared" ca="1" si="65"/>
        <v>4.200000000000002</v>
      </c>
      <c r="D136" s="306">
        <f t="shared" ca="1" si="66"/>
        <v>-1.61494488189177</v>
      </c>
      <c r="E136" s="307">
        <f t="shared" ca="1" si="67"/>
        <v>-15.070743926012021</v>
      </c>
      <c r="F136" s="304">
        <f t="shared" ca="1" si="68"/>
        <v>15.157023766392156</v>
      </c>
      <c r="G136" s="306">
        <f t="shared" ca="1" si="69"/>
        <v>24.974848087381375</v>
      </c>
      <c r="H136" s="307">
        <f t="shared" ca="1" si="70"/>
        <v>80.375510585585275</v>
      </c>
      <c r="I136" s="304">
        <f t="shared" ca="1" si="71"/>
        <v>84.166298117959954</v>
      </c>
      <c r="J136" s="306">
        <f t="shared" ca="1" si="72"/>
        <v>226.5225024342887</v>
      </c>
      <c r="K136" s="307">
        <f t="shared" ca="1" si="73"/>
        <v>1002.2937160126693</v>
      </c>
      <c r="L136" s="304">
        <f t="shared" ca="1" si="58"/>
        <v>1027.5724486709332</v>
      </c>
      <c r="M136" s="306">
        <f t="shared" ca="1" si="74"/>
        <v>1.269527455280679</v>
      </c>
      <c r="N136" s="304">
        <f t="shared" ca="1" si="75"/>
        <v>72.738565163566264</v>
      </c>
      <c r="P136" s="310">
        <f t="shared" ca="1" si="76"/>
        <v>23</v>
      </c>
      <c r="Q136" s="304">
        <f t="shared" ca="1" si="77"/>
        <v>0</v>
      </c>
      <c r="R136" s="306">
        <f t="shared" ca="1" si="78"/>
        <v>0</v>
      </c>
      <c r="S136" s="307">
        <f t="shared" ca="1" si="79"/>
        <v>4.5130000000000017</v>
      </c>
      <c r="T136" s="304">
        <f t="shared" ca="1" si="59"/>
        <v>44.272530000000017</v>
      </c>
      <c r="U136" s="311">
        <f t="shared" ca="1" si="60"/>
        <v>0</v>
      </c>
      <c r="V136" s="306">
        <f t="shared" ca="1" si="61"/>
        <v>1.1080785038322358</v>
      </c>
      <c r="W136" s="304">
        <f t="shared" ca="1" si="62"/>
        <v>23.96055966172241</v>
      </c>
      <c r="Y136" s="314" t="str">
        <f t="shared" ca="1" si="80"/>
        <v/>
      </c>
      <c r="Z136" s="315" t="str">
        <f t="shared" ca="1" si="81"/>
        <v/>
      </c>
      <c r="AA136" s="316" t="str">
        <f t="shared" ca="1" si="82"/>
        <v/>
      </c>
      <c r="AC136" s="310" t="e">
        <f t="shared" ca="1" si="83"/>
        <v>#N/A</v>
      </c>
      <c r="AD136" s="323" t="e">
        <f t="shared" ca="1" si="84"/>
        <v>#N/A</v>
      </c>
      <c r="AE136" s="324">
        <f t="shared" ca="1" si="63"/>
        <v>1002.2937160126693</v>
      </c>
      <c r="AG136" s="306">
        <f t="shared" ca="1" si="85"/>
        <v>-14.881109090664022</v>
      </c>
      <c r="AH136" s="304">
        <f t="shared" ca="1" si="86"/>
        <v>-5.5030422155950065</v>
      </c>
    </row>
    <row r="137" spans="1:34" x14ac:dyDescent="0.2">
      <c r="A137" s="347">
        <f t="shared" ca="1" si="64"/>
        <v>0.1</v>
      </c>
      <c r="B137" s="304">
        <f t="shared" ca="1" si="65"/>
        <v>4.3000000000000016</v>
      </c>
      <c r="D137" s="306">
        <f t="shared" ca="1" si="66"/>
        <v>-1.5754196338580309</v>
      </c>
      <c r="E137" s="307">
        <f t="shared" ca="1" si="67"/>
        <v>-14.880107214060409</v>
      </c>
      <c r="F137" s="304">
        <f t="shared" ca="1" si="68"/>
        <v>14.963272961644387</v>
      </c>
      <c r="G137" s="306">
        <f t="shared" ca="1" si="69"/>
        <v>24.817306123995571</v>
      </c>
      <c r="H137" s="307">
        <f t="shared" ca="1" si="70"/>
        <v>78.887499864179233</v>
      </c>
      <c r="I137" s="304">
        <f t="shared" ca="1" si="71"/>
        <v>82.699070841654475</v>
      </c>
      <c r="J137" s="306">
        <f t="shared" ca="1" si="72"/>
        <v>229.01211014485756</v>
      </c>
      <c r="K137" s="307">
        <f t="shared" ca="1" si="73"/>
        <v>1010.2568665351575</v>
      </c>
      <c r="L137" s="304">
        <f t="shared" ca="1" si="58"/>
        <v>1035.8887406350334</v>
      </c>
      <c r="M137" s="306">
        <f t="shared" ca="1" si="74"/>
        <v>1.2660075262820625</v>
      </c>
      <c r="N137" s="304">
        <f t="shared" ca="1" si="75"/>
        <v>72.53688808775982</v>
      </c>
      <c r="P137" s="310">
        <f t="shared" ca="1" si="76"/>
        <v>23</v>
      </c>
      <c r="Q137" s="304">
        <f t="shared" ca="1" si="77"/>
        <v>0</v>
      </c>
      <c r="R137" s="306">
        <f t="shared" ca="1" si="78"/>
        <v>0</v>
      </c>
      <c r="S137" s="307">
        <f t="shared" ca="1" si="79"/>
        <v>4.5130000000000017</v>
      </c>
      <c r="T137" s="304">
        <f t="shared" ca="1" si="59"/>
        <v>44.272530000000017</v>
      </c>
      <c r="U137" s="311">
        <f t="shared" ca="1" si="60"/>
        <v>0</v>
      </c>
      <c r="V137" s="306">
        <f t="shared" ca="1" si="61"/>
        <v>1.1071942378556312</v>
      </c>
      <c r="W137" s="304">
        <f t="shared" ca="1" si="62"/>
        <v>23.113997028310987</v>
      </c>
      <c r="Y137" s="314" t="str">
        <f t="shared" ca="1" si="80"/>
        <v/>
      </c>
      <c r="Z137" s="315" t="str">
        <f t="shared" ca="1" si="81"/>
        <v/>
      </c>
      <c r="AA137" s="316" t="str">
        <f t="shared" ca="1" si="82"/>
        <v/>
      </c>
      <c r="AC137" s="310" t="e">
        <f t="shared" ca="1" si="83"/>
        <v>#N/A</v>
      </c>
      <c r="AD137" s="323" t="e">
        <f t="shared" ca="1" si="84"/>
        <v>#N/A</v>
      </c>
      <c r="AE137" s="324">
        <f t="shared" ca="1" si="63"/>
        <v>1010.2568665351575</v>
      </c>
      <c r="AG137" s="306">
        <f t="shared" ca="1" si="85"/>
        <v>-14.677395923918308</v>
      </c>
      <c r="AH137" s="304">
        <f t="shared" ca="1" si="86"/>
        <v>-5.3092310351700425</v>
      </c>
    </row>
    <row r="138" spans="1:34" x14ac:dyDescent="0.2">
      <c r="A138" s="347">
        <f t="shared" ca="1" si="64"/>
        <v>0.1</v>
      </c>
      <c r="B138" s="304">
        <f t="shared" ca="1" si="65"/>
        <v>4.4000000000000012</v>
      </c>
      <c r="D138" s="306">
        <f t="shared" ca="1" si="66"/>
        <v>-1.5369641134517598</v>
      </c>
      <c r="E138" s="307">
        <f t="shared" ca="1" si="67"/>
        <v>-14.695592968285204</v>
      </c>
      <c r="F138" s="304">
        <f t="shared" ca="1" si="68"/>
        <v>14.775747404972519</v>
      </c>
      <c r="G138" s="306">
        <f t="shared" ca="1" si="69"/>
        <v>24.663609712650395</v>
      </c>
      <c r="H138" s="307">
        <f t="shared" ca="1" si="70"/>
        <v>77.417940567350712</v>
      </c>
      <c r="I138" s="304">
        <f t="shared" ca="1" si="71"/>
        <v>81.251653310857563</v>
      </c>
      <c r="J138" s="306">
        <f t="shared" ca="1" si="72"/>
        <v>231.48615593668987</v>
      </c>
      <c r="K138" s="307">
        <f t="shared" ca="1" si="73"/>
        <v>1018.072138556734</v>
      </c>
      <c r="L138" s="304">
        <f t="shared" ca="1" si="58"/>
        <v>1044.0578143454638</v>
      </c>
      <c r="M138" s="306">
        <f t="shared" ca="1" si="74"/>
        <v>1.2623843308636278</v>
      </c>
      <c r="N138" s="304">
        <f t="shared" ca="1" si="75"/>
        <v>72.329294281932377</v>
      </c>
      <c r="P138" s="310">
        <f t="shared" ca="1" si="76"/>
        <v>23</v>
      </c>
      <c r="Q138" s="304">
        <f t="shared" ca="1" si="77"/>
        <v>0</v>
      </c>
      <c r="R138" s="306">
        <f t="shared" ca="1" si="78"/>
        <v>0</v>
      </c>
      <c r="S138" s="307">
        <f t="shared" ca="1" si="79"/>
        <v>4.5130000000000017</v>
      </c>
      <c r="T138" s="304">
        <f t="shared" ca="1" si="59"/>
        <v>44.272530000000017</v>
      </c>
      <c r="U138" s="311">
        <f t="shared" ca="1" si="60"/>
        <v>0</v>
      </c>
      <c r="V138" s="306">
        <f t="shared" ca="1" si="61"/>
        <v>1.1063270445062201</v>
      </c>
      <c r="W138" s="304">
        <f t="shared" ca="1" si="62"/>
        <v>22.29450932559207</v>
      </c>
      <c r="Y138" s="314" t="str">
        <f t="shared" ca="1" si="80"/>
        <v/>
      </c>
      <c r="Z138" s="315" t="str">
        <f t="shared" ca="1" si="81"/>
        <v/>
      </c>
      <c r="AA138" s="316" t="str">
        <f t="shared" ca="1" si="82"/>
        <v/>
      </c>
      <c r="AC138" s="310" t="e">
        <f t="shared" ca="1" si="83"/>
        <v>#N/A</v>
      </c>
      <c r="AD138" s="323" t="e">
        <f t="shared" ca="1" si="84"/>
        <v>#N/A</v>
      </c>
      <c r="AE138" s="324">
        <f t="shared" ca="1" si="63"/>
        <v>1018.072138556734</v>
      </c>
      <c r="AG138" s="306">
        <f t="shared" ca="1" si="85"/>
        <v>-14.479508475827078</v>
      </c>
      <c r="AH138" s="304">
        <f t="shared" ca="1" si="86"/>
        <v>-5.1216479123223975</v>
      </c>
    </row>
    <row r="139" spans="1:34" x14ac:dyDescent="0.2">
      <c r="A139" s="347">
        <f t="shared" ca="1" si="64"/>
        <v>0.1</v>
      </c>
      <c r="B139" s="304">
        <f t="shared" ca="1" si="65"/>
        <v>4.5000000000000009</v>
      </c>
      <c r="D139" s="306">
        <f t="shared" ca="1" si="66"/>
        <v>-1.4995364178358315</v>
      </c>
      <c r="E139" s="307">
        <f t="shared" ca="1" si="67"/>
        <v>-14.516976092597158</v>
      </c>
      <c r="F139" s="304">
        <f t="shared" ca="1" si="68"/>
        <v>14.59421818191894</v>
      </c>
      <c r="G139" s="306">
        <f t="shared" ca="1" si="69"/>
        <v>24.513656070866812</v>
      </c>
      <c r="H139" s="307">
        <f t="shared" ca="1" si="70"/>
        <v>75.966242958091001</v>
      </c>
      <c r="I139" s="304">
        <f t="shared" ca="1" si="71"/>
        <v>79.823489043817517</v>
      </c>
      <c r="J139" s="306">
        <f t="shared" ca="1" si="72"/>
        <v>233.94501922586574</v>
      </c>
      <c r="K139" s="307">
        <f t="shared" ca="1" si="73"/>
        <v>1025.741347733006</v>
      </c>
      <c r="L139" s="304">
        <f t="shared" ca="1" si="58"/>
        <v>1052.0815483933336</v>
      </c>
      <c r="M139" s="306">
        <f t="shared" ca="1" si="74"/>
        <v>1.2586538592421044</v>
      </c>
      <c r="N139" s="304">
        <f t="shared" ca="1" si="75"/>
        <v>72.115554002425768</v>
      </c>
      <c r="P139" s="310">
        <f t="shared" ca="1" si="76"/>
        <v>23</v>
      </c>
      <c r="Q139" s="304">
        <f t="shared" ca="1" si="77"/>
        <v>0</v>
      </c>
      <c r="R139" s="306">
        <f t="shared" ca="1" si="78"/>
        <v>0</v>
      </c>
      <c r="S139" s="307">
        <f t="shared" ca="1" si="79"/>
        <v>4.5130000000000017</v>
      </c>
      <c r="T139" s="304">
        <f t="shared" ca="1" si="59"/>
        <v>44.272530000000017</v>
      </c>
      <c r="U139" s="311">
        <f t="shared" ca="1" si="60"/>
        <v>0</v>
      </c>
      <c r="V139" s="306">
        <f t="shared" ca="1" si="61"/>
        <v>1.1054766852029776</v>
      </c>
      <c r="W139" s="304">
        <f t="shared" ca="1" si="62"/>
        <v>21.501114745355796</v>
      </c>
      <c r="Y139" s="314" t="str">
        <f t="shared" ca="1" si="80"/>
        <v/>
      </c>
      <c r="Z139" s="315" t="str">
        <f t="shared" ca="1" si="81"/>
        <v/>
      </c>
      <c r="AA139" s="316" t="str">
        <f t="shared" ca="1" si="82"/>
        <v/>
      </c>
      <c r="AC139" s="310" t="e">
        <f t="shared" ca="1" si="83"/>
        <v>#N/A</v>
      </c>
      <c r="AD139" s="323" t="e">
        <f t="shared" ca="1" si="84"/>
        <v>#N/A</v>
      </c>
      <c r="AE139" s="324">
        <f t="shared" ca="1" si="63"/>
        <v>1025.741347733006</v>
      </c>
      <c r="AG139" s="306">
        <f t="shared" ca="1" si="85"/>
        <v>-14.287196949364999</v>
      </c>
      <c r="AH139" s="304">
        <f t="shared" ca="1" si="86"/>
        <v>-4.9400641093711641</v>
      </c>
    </row>
    <row r="140" spans="1:34" x14ac:dyDescent="0.2">
      <c r="A140" s="347">
        <f t="shared" ca="1" si="64"/>
        <v>0.1</v>
      </c>
      <c r="B140" s="304">
        <f t="shared" ca="1" si="65"/>
        <v>4.6000000000000005</v>
      </c>
      <c r="D140" s="306">
        <f t="shared" ca="1" si="66"/>
        <v>-1.4630966817135647</v>
      </c>
      <c r="E140" s="307">
        <f t="shared" ca="1" si="67"/>
        <v>-14.34404248117524</v>
      </c>
      <c r="F140" s="304">
        <f t="shared" ca="1" si="68"/>
        <v>14.418467553863039</v>
      </c>
      <c r="G140" s="306">
        <f t="shared" ca="1" si="69"/>
        <v>24.367346402695457</v>
      </c>
      <c r="H140" s="307">
        <f t="shared" ca="1" si="70"/>
        <v>74.531838709973471</v>
      </c>
      <c r="I140" s="304">
        <f t="shared" ca="1" si="71"/>
        <v>78.414045630859121</v>
      </c>
      <c r="J140" s="306">
        <f t="shared" ca="1" si="72"/>
        <v>236.38906934954386</v>
      </c>
      <c r="K140" s="307">
        <f t="shared" ca="1" si="73"/>
        <v>1033.2662518164093</v>
      </c>
      <c r="L140" s="304">
        <f t="shared" ca="1" si="58"/>
        <v>1059.9617631078372</v>
      </c>
      <c r="M140" s="306">
        <f t="shared" ca="1" si="74"/>
        <v>1.2548118925389478</v>
      </c>
      <c r="N140" s="304">
        <f t="shared" ca="1" si="75"/>
        <v>71.8954255253051</v>
      </c>
      <c r="P140" s="310">
        <f t="shared" ca="1" si="76"/>
        <v>23</v>
      </c>
      <c r="Q140" s="304">
        <f t="shared" ca="1" si="77"/>
        <v>0</v>
      </c>
      <c r="R140" s="306">
        <f t="shared" ca="1" si="78"/>
        <v>0</v>
      </c>
      <c r="S140" s="307">
        <f t="shared" ca="1" si="79"/>
        <v>4.5130000000000017</v>
      </c>
      <c r="T140" s="304">
        <f t="shared" ca="1" si="59"/>
        <v>44.272530000000017</v>
      </c>
      <c r="U140" s="311">
        <f t="shared" ca="1" si="60"/>
        <v>0</v>
      </c>
      <c r="V140" s="306">
        <f t="shared" ca="1" si="61"/>
        <v>1.1046429291274917</v>
      </c>
      <c r="W140" s="304">
        <f t="shared" ca="1" si="62"/>
        <v>20.732879094859442</v>
      </c>
      <c r="Y140" s="314" t="str">
        <f t="shared" ca="1" si="80"/>
        <v/>
      </c>
      <c r="Z140" s="315" t="str">
        <f t="shared" ca="1" si="81"/>
        <v/>
      </c>
      <c r="AA140" s="316" t="str">
        <f t="shared" ca="1" si="82"/>
        <v/>
      </c>
      <c r="AC140" s="310" t="e">
        <f t="shared" ca="1" si="83"/>
        <v>#N/A</v>
      </c>
      <c r="AD140" s="323" t="e">
        <f t="shared" ca="1" si="84"/>
        <v>#N/A</v>
      </c>
      <c r="AE140" s="324">
        <f t="shared" ca="1" si="63"/>
        <v>1033.2662518164093</v>
      </c>
      <c r="AG140" s="306">
        <f t="shared" ca="1" si="85"/>
        <v>-14.100221356676762</v>
      </c>
      <c r="AH140" s="304">
        <f t="shared" ca="1" si="86"/>
        <v>-4.764262075195167</v>
      </c>
    </row>
    <row r="141" spans="1:34" x14ac:dyDescent="0.2">
      <c r="A141" s="347">
        <f t="shared" ca="1" si="64"/>
        <v>0.1</v>
      </c>
      <c r="B141" s="304">
        <f t="shared" ca="1" si="65"/>
        <v>4.7</v>
      </c>
      <c r="D141" s="306">
        <f t="shared" ca="1" si="66"/>
        <v>-1.4276069636029229</v>
      </c>
      <c r="E141" s="307">
        <f t="shared" ca="1" si="67"/>
        <v>-14.176588392272295</v>
      </c>
      <c r="F141" s="304">
        <f t="shared" ca="1" si="68"/>
        <v>14.248288321283969</v>
      </c>
      <c r="G141" s="306">
        <f t="shared" ca="1" si="69"/>
        <v>24.224585706335166</v>
      </c>
      <c r="H141" s="307">
        <f t="shared" ca="1" si="70"/>
        <v>73.114179870746241</v>
      </c>
      <c r="I141" s="304">
        <f t="shared" ca="1" si="71"/>
        <v>77.022813833405309</v>
      </c>
      <c r="J141" s="306">
        <f t="shared" ca="1" si="72"/>
        <v>238.8186659549954</v>
      </c>
      <c r="K141" s="307">
        <f t="shared" ca="1" si="73"/>
        <v>1040.6485527454454</v>
      </c>
      <c r="L141" s="304">
        <f t="shared" ca="1" si="58"/>
        <v>1067.7002226934833</v>
      </c>
      <c r="M141" s="306">
        <f t="shared" ca="1" si="74"/>
        <v>1.2508539896244308</v>
      </c>
      <c r="N141" s="304">
        <f t="shared" ca="1" si="75"/>
        <v>71.668654392580748</v>
      </c>
      <c r="P141" s="310">
        <f t="shared" ca="1" si="76"/>
        <v>23</v>
      </c>
      <c r="Q141" s="304">
        <f t="shared" ca="1" si="77"/>
        <v>0</v>
      </c>
      <c r="R141" s="306">
        <f t="shared" ca="1" si="78"/>
        <v>0</v>
      </c>
      <c r="S141" s="307">
        <f t="shared" ca="1" si="79"/>
        <v>4.5130000000000017</v>
      </c>
      <c r="T141" s="304">
        <f t="shared" ca="1" si="59"/>
        <v>44.272530000000017</v>
      </c>
      <c r="U141" s="311">
        <f t="shared" ca="1" si="60"/>
        <v>0</v>
      </c>
      <c r="V141" s="306">
        <f t="shared" ca="1" si="61"/>
        <v>1.1038255529369763</v>
      </c>
      <c r="W141" s="304">
        <f t="shared" ca="1" si="62"/>
        <v>19.988913118609386</v>
      </c>
      <c r="Y141" s="314" t="str">
        <f t="shared" ca="1" si="80"/>
        <v/>
      </c>
      <c r="Z141" s="315" t="str">
        <f t="shared" ca="1" si="81"/>
        <v/>
      </c>
      <c r="AA141" s="316" t="str">
        <f t="shared" ca="1" si="82"/>
        <v>Satellite</v>
      </c>
      <c r="AC141" s="310" t="e">
        <f t="shared" ca="1" si="83"/>
        <v>#N/A</v>
      </c>
      <c r="AD141" s="323" t="e">
        <f t="shared" ca="1" si="84"/>
        <v>#N/A</v>
      </c>
      <c r="AE141" s="324">
        <f t="shared" ca="1" si="63"/>
        <v>1040.6485527454454</v>
      </c>
      <c r="AG141" s="306">
        <f t="shared" ca="1" si="85"/>
        <v>-13.91835077681575</v>
      </c>
      <c r="AH141" s="304">
        <f t="shared" ca="1" si="86"/>
        <v>-4.5940348094082504</v>
      </c>
    </row>
    <row r="142" spans="1:34" x14ac:dyDescent="0.2">
      <c r="A142" s="347">
        <f t="shared" ca="1" si="64"/>
        <v>0.1</v>
      </c>
      <c r="B142" s="304">
        <f t="shared" ca="1" si="65"/>
        <v>4.8</v>
      </c>
      <c r="D142" s="306">
        <f t="shared" ca="1" si="66"/>
        <v>-1.3930311399440507</v>
      </c>
      <c r="E142" s="307">
        <f t="shared" ca="1" si="67"/>
        <v>-14.014419863609241</v>
      </c>
      <c r="F142" s="304">
        <f t="shared" ca="1" si="68"/>
        <v>14.083483229314369</v>
      </c>
      <c r="G142" s="306">
        <f t="shared" ca="1" si="69"/>
        <v>24.085282592340761</v>
      </c>
      <c r="H142" s="307">
        <f t="shared" ca="1" si="70"/>
        <v>71.712737884385319</v>
      </c>
      <c r="I142" s="304">
        <f t="shared" ca="1" si="71"/>
        <v>75.649306754440687</v>
      </c>
      <c r="J142" s="306">
        <f t="shared" ca="1" si="72"/>
        <v>241.23415936992919</v>
      </c>
      <c r="K142" s="307">
        <f t="shared" ca="1" si="73"/>
        <v>1047.8898986332019</v>
      </c>
      <c r="L142" s="304">
        <f t="shared" ca="1" si="58"/>
        <v>1075.2986372652103</v>
      </c>
      <c r="M142" s="306">
        <f t="shared" ca="1" si="74"/>
        <v>1.246775473000199</v>
      </c>
      <c r="N142" s="304">
        <f t="shared" ca="1" si="75"/>
        <v>71.434972603338323</v>
      </c>
      <c r="P142" s="310">
        <f t="shared" ca="1" si="76"/>
        <v>23</v>
      </c>
      <c r="Q142" s="304">
        <f t="shared" ca="1" si="77"/>
        <v>0</v>
      </c>
      <c r="R142" s="306">
        <f t="shared" ca="1" si="78"/>
        <v>0</v>
      </c>
      <c r="S142" s="307">
        <f t="shared" ca="1" si="79"/>
        <v>4.5130000000000017</v>
      </c>
      <c r="T142" s="304">
        <f t="shared" ca="1" si="59"/>
        <v>44.272530000000017</v>
      </c>
      <c r="U142" s="311">
        <f t="shared" ca="1" si="60"/>
        <v>0</v>
      </c>
      <c r="V142" s="306">
        <f t="shared" ca="1" si="61"/>
        <v>1.1030243404913449</v>
      </c>
      <c r="W142" s="304">
        <f t="shared" ca="1" si="62"/>
        <v>19.268369996997933</v>
      </c>
      <c r="Y142" s="314" t="str">
        <f t="shared" ca="1" si="80"/>
        <v/>
      </c>
      <c r="Z142" s="315" t="str">
        <f t="shared" ca="1" si="81"/>
        <v/>
      </c>
      <c r="AA142" s="316" t="str">
        <f t="shared" ca="1" si="82"/>
        <v/>
      </c>
      <c r="AC142" s="310" t="e">
        <f t="shared" ca="1" si="83"/>
        <v>#N/A</v>
      </c>
      <c r="AD142" s="323" t="e">
        <f t="shared" ca="1" si="84"/>
        <v>#N/A</v>
      </c>
      <c r="AE142" s="324">
        <f t="shared" ca="1" si="63"/>
        <v>1047.8898986332019</v>
      </c>
      <c r="AG142" s="306">
        <f t="shared" ca="1" si="85"/>
        <v>-13.741362646429558</v>
      </c>
      <c r="AH142" s="304">
        <f t="shared" ca="1" si="86"/>
        <v>-4.42918526891411</v>
      </c>
    </row>
    <row r="143" spans="1:34" x14ac:dyDescent="0.2">
      <c r="A143" s="347">
        <f t="shared" ca="1" si="64"/>
        <v>0.1</v>
      </c>
      <c r="B143" s="304">
        <f t="shared" ca="1" si="65"/>
        <v>4.8999999999999995</v>
      </c>
      <c r="D143" s="306">
        <f t="shared" ca="1" si="66"/>
        <v>-1.3593348064751871</v>
      </c>
      <c r="E143" s="307">
        <f t="shared" ca="1" si="67"/>
        <v>-13.857352166209434</v>
      </c>
      <c r="F143" s="304">
        <f t="shared" ca="1" si="68"/>
        <v>13.923864412383663</v>
      </c>
      <c r="G143" s="306">
        <f t="shared" ca="1" si="69"/>
        <v>23.949349111693241</v>
      </c>
      <c r="H143" s="307">
        <f t="shared" ca="1" si="70"/>
        <v>70.327002667764376</v>
      </c>
      <c r="I143" s="304">
        <f t="shared" ca="1" si="71"/>
        <v>74.293059077584758</v>
      </c>
      <c r="J143" s="306">
        <f t="shared" ca="1" si="72"/>
        <v>243.63589095513089</v>
      </c>
      <c r="K143" s="307">
        <f t="shared" ca="1" si="73"/>
        <v>1054.9918856608094</v>
      </c>
      <c r="L143" s="304">
        <f t="shared" ca="1" si="58"/>
        <v>1082.7586647871494</v>
      </c>
      <c r="M143" s="306">
        <f t="shared" ca="1" si="74"/>
        <v>1.2425714136426276</v>
      </c>
      <c r="N143" s="304">
        <f t="shared" ca="1" si="75"/>
        <v>71.194097745326999</v>
      </c>
      <c r="P143" s="310">
        <f t="shared" ca="1" si="76"/>
        <v>23</v>
      </c>
      <c r="Q143" s="304">
        <f t="shared" ca="1" si="77"/>
        <v>0</v>
      </c>
      <c r="R143" s="306">
        <f t="shared" ca="1" si="78"/>
        <v>0</v>
      </c>
      <c r="S143" s="307">
        <f t="shared" ca="1" si="79"/>
        <v>4.5130000000000017</v>
      </c>
      <c r="T143" s="304">
        <f t="shared" ca="1" si="59"/>
        <v>44.272530000000017</v>
      </c>
      <c r="U143" s="311">
        <f t="shared" ca="1" si="60"/>
        <v>0</v>
      </c>
      <c r="V143" s="306">
        <f t="shared" ca="1" si="61"/>
        <v>1.1022390825935546</v>
      </c>
      <c r="W143" s="304">
        <f t="shared" ca="1" si="62"/>
        <v>18.570443008603881</v>
      </c>
      <c r="Y143" s="314" t="str">
        <f t="shared" ca="1" si="80"/>
        <v/>
      </c>
      <c r="Z143" s="315" t="str">
        <f t="shared" ca="1" si="81"/>
        <v/>
      </c>
      <c r="AA143" s="316" t="str">
        <f t="shared" ca="1" si="82"/>
        <v/>
      </c>
      <c r="AC143" s="310" t="e">
        <f t="shared" ca="1" si="83"/>
        <v>#N/A</v>
      </c>
      <c r="AD143" s="323" t="e">
        <f t="shared" ca="1" si="84"/>
        <v>#N/A</v>
      </c>
      <c r="AE143" s="324">
        <f t="shared" ca="1" si="63"/>
        <v>1054.9918856608094</v>
      </c>
      <c r="AG143" s="306">
        <f t="shared" ca="1" si="85"/>
        <v>-13.569042079269288</v>
      </c>
      <c r="AH143" s="304">
        <f t="shared" ca="1" si="86"/>
        <v>-4.2695258136489977</v>
      </c>
    </row>
    <row r="144" spans="1:34" x14ac:dyDescent="0.2">
      <c r="A144" s="347">
        <f t="shared" ca="1" si="64"/>
        <v>0.1</v>
      </c>
      <c r="B144" s="304">
        <f t="shared" ca="1" si="65"/>
        <v>4.9999999999999991</v>
      </c>
      <c r="D144" s="306">
        <f t="shared" ca="1" si="66"/>
        <v>-1.3264851863621527</v>
      </c>
      <c r="E144" s="307">
        <f t="shared" ca="1" si="67"/>
        <v>-13.705209293788005</v>
      </c>
      <c r="F144" s="304">
        <f t="shared" ca="1" si="68"/>
        <v>13.769252875017269</v>
      </c>
      <c r="G144" s="306">
        <f t="shared" ca="1" si="69"/>
        <v>23.816700593057025</v>
      </c>
      <c r="H144" s="307">
        <f t="shared" ca="1" si="70"/>
        <v>68.956481738385577</v>
      </c>
      <c r="I144" s="304">
        <f t="shared" ca="1" si="71"/>
        <v>72.953626372344416</v>
      </c>
      <c r="J144" s="306">
        <f t="shared" ca="1" si="72"/>
        <v>246.02419344036841</v>
      </c>
      <c r="K144" s="307">
        <f t="shared" ca="1" si="73"/>
        <v>1061.956059881117</v>
      </c>
      <c r="L144" s="304">
        <f t="shared" ca="1" si="58"/>
        <v>1090.0819129204053</v>
      </c>
      <c r="M144" s="306">
        <f t="shared" ca="1" si="74"/>
        <v>1.2382366147227533</v>
      </c>
      <c r="N144" s="304">
        <f t="shared" ca="1" si="75"/>
        <v>70.94573206218034</v>
      </c>
      <c r="P144" s="310">
        <f t="shared" ca="1" si="76"/>
        <v>23</v>
      </c>
      <c r="Q144" s="304">
        <f t="shared" ca="1" si="77"/>
        <v>0</v>
      </c>
      <c r="R144" s="306">
        <f t="shared" ca="1" si="78"/>
        <v>0</v>
      </c>
      <c r="S144" s="307">
        <f t="shared" ca="1" si="79"/>
        <v>4.5130000000000017</v>
      </c>
      <c r="T144" s="304">
        <f t="shared" ca="1" si="59"/>
        <v>44.272530000000017</v>
      </c>
      <c r="U144" s="311">
        <f t="shared" ca="1" si="60"/>
        <v>0</v>
      </c>
      <c r="V144" s="306">
        <f t="shared" ca="1" si="61"/>
        <v>1.101469576742464</v>
      </c>
      <c r="W144" s="304">
        <f t="shared" ca="1" si="62"/>
        <v>17.894363344066583</v>
      </c>
      <c r="Y144" s="314" t="str">
        <f t="shared" ca="1" si="80"/>
        <v/>
      </c>
      <c r="Z144" s="315" t="str">
        <f t="shared" ca="1" si="81"/>
        <v/>
      </c>
      <c r="AA144" s="316" t="str">
        <f t="shared" ca="1" si="82"/>
        <v/>
      </c>
      <c r="AC144" s="310">
        <f t="shared" ca="1" si="83"/>
        <v>4.9999999999999991</v>
      </c>
      <c r="AD144" s="323">
        <f t="shared" ca="1" si="84"/>
        <v>246.02419344036841</v>
      </c>
      <c r="AE144" s="324">
        <f t="shared" ca="1" si="63"/>
        <v>1061.956059881117</v>
      </c>
      <c r="AG144" s="306">
        <f t="shared" ca="1" si="85"/>
        <v>-13.401181210568371</v>
      </c>
      <c r="AH144" s="304">
        <f t="shared" ca="1" si="86"/>
        <v>-4.114877688589381</v>
      </c>
    </row>
    <row r="145" spans="1:34" x14ac:dyDescent="0.2">
      <c r="A145" s="347">
        <f t="shared" ca="1" si="64"/>
        <v>0.1</v>
      </c>
      <c r="B145" s="304">
        <f t="shared" ca="1" si="65"/>
        <v>5.0999999999999988</v>
      </c>
      <c r="D145" s="306">
        <f t="shared" ca="1" si="66"/>
        <v>-1.2944510446124096</v>
      </c>
      <c r="E145" s="307">
        <f t="shared" ca="1" si="67"/>
        <v>-13.557823485049429</v>
      </c>
      <c r="F145" s="304">
        <f t="shared" ca="1" si="68"/>
        <v>13.619478006100527</v>
      </c>
      <c r="G145" s="306">
        <f t="shared" ca="1" si="69"/>
        <v>23.687255488595785</v>
      </c>
      <c r="H145" s="307">
        <f t="shared" ca="1" si="70"/>
        <v>67.600699389880631</v>
      </c>
      <c r="I145" s="304">
        <f t="shared" ca="1" si="71"/>
        <v>71.630584463502871</v>
      </c>
      <c r="J145" s="306">
        <f t="shared" ca="1" si="72"/>
        <v>248.39939124445104</v>
      </c>
      <c r="K145" s="307">
        <f t="shared" ca="1" si="73"/>
        <v>1068.7839189375302</v>
      </c>
      <c r="L145" s="304">
        <f t="shared" ca="1" si="58"/>
        <v>1097.2699407848913</v>
      </c>
      <c r="M145" s="306">
        <f t="shared" ca="1" si="74"/>
        <v>1.2337655941114534</v>
      </c>
      <c r="N145" s="304">
        <f t="shared" ca="1" si="75"/>
        <v>70.689561451036852</v>
      </c>
      <c r="P145" s="310">
        <f t="shared" ca="1" si="76"/>
        <v>23</v>
      </c>
      <c r="Q145" s="304">
        <f t="shared" ca="1" si="77"/>
        <v>0</v>
      </c>
      <c r="R145" s="306">
        <f t="shared" ca="1" si="78"/>
        <v>0</v>
      </c>
      <c r="S145" s="307">
        <f t="shared" ca="1" si="79"/>
        <v>4.5130000000000017</v>
      </c>
      <c r="T145" s="304">
        <f t="shared" ca="1" si="59"/>
        <v>44.272530000000017</v>
      </c>
      <c r="U145" s="311">
        <f t="shared" ca="1" si="60"/>
        <v>0</v>
      </c>
      <c r="V145" s="306">
        <f t="shared" ca="1" si="61"/>
        <v>1.1007156268975113</v>
      </c>
      <c r="W145" s="304">
        <f t="shared" ca="1" si="62"/>
        <v>17.239398060442618</v>
      </c>
      <c r="Y145" s="314" t="str">
        <f t="shared" ca="1" si="80"/>
        <v/>
      </c>
      <c r="Z145" s="315" t="str">
        <f t="shared" ca="1" si="81"/>
        <v/>
      </c>
      <c r="AA145" s="316" t="str">
        <f t="shared" ca="1" si="82"/>
        <v/>
      </c>
      <c r="AC145" s="310" t="e">
        <f t="shared" ca="1" si="83"/>
        <v>#N/A</v>
      </c>
      <c r="AD145" s="323" t="e">
        <f t="shared" ca="1" si="84"/>
        <v>#N/A</v>
      </c>
      <c r="AE145" s="324">
        <f t="shared" ca="1" si="63"/>
        <v>1068.7839189375302</v>
      </c>
      <c r="AG145" s="306">
        <f t="shared" ca="1" si="85"/>
        <v>-13.23757856246969</v>
      </c>
      <c r="AH145" s="304">
        <f t="shared" ca="1" si="86"/>
        <v>-3.9650705393455743</v>
      </c>
    </row>
    <row r="146" spans="1:34" x14ac:dyDescent="0.2">
      <c r="A146" s="347">
        <f t="shared" ca="1" si="64"/>
        <v>0.1</v>
      </c>
      <c r="B146" s="304">
        <f t="shared" ca="1" si="65"/>
        <v>5.1999999999999984</v>
      </c>
      <c r="D146" s="306">
        <f t="shared" ca="1" si="66"/>
        <v>-1.2632026083465928</v>
      </c>
      <c r="E146" s="307">
        <f t="shared" ca="1" si="67"/>
        <v>-13.415034776462969</v>
      </c>
      <c r="F146" s="304">
        <f t="shared" ca="1" si="68"/>
        <v>13.474377124136183</v>
      </c>
      <c r="G146" s="306">
        <f t="shared" ca="1" si="69"/>
        <v>23.560935227761124</v>
      </c>
      <c r="H146" s="307">
        <f t="shared" ca="1" si="70"/>
        <v>66.259195912234333</v>
      </c>
      <c r="I146" s="304">
        <f t="shared" ca="1" si="71"/>
        <v>70.323528862981604</v>
      </c>
      <c r="J146" s="306">
        <f t="shared" ca="1" si="72"/>
        <v>250.76180078026889</v>
      </c>
      <c r="K146" s="307">
        <f t="shared" ca="1" si="73"/>
        <v>1075.476913702636</v>
      </c>
      <c r="L146" s="304">
        <f t="shared" ca="1" si="58"/>
        <v>1104.3242606399219</v>
      </c>
      <c r="M146" s="306">
        <f t="shared" ca="1" si="74"/>
        <v>1.2291525655709115</v>
      </c>
      <c r="N146" s="304">
        <f t="shared" ca="1" si="75"/>
        <v>70.425254384890408</v>
      </c>
      <c r="P146" s="310">
        <f t="shared" ca="1" si="76"/>
        <v>23</v>
      </c>
      <c r="Q146" s="304">
        <f t="shared" ca="1" si="77"/>
        <v>0</v>
      </c>
      <c r="R146" s="306">
        <f t="shared" ca="1" si="78"/>
        <v>0</v>
      </c>
      <c r="S146" s="307">
        <f t="shared" ca="1" si="79"/>
        <v>4.5130000000000017</v>
      </c>
      <c r="T146" s="304">
        <f t="shared" ca="1" si="59"/>
        <v>44.272530000000017</v>
      </c>
      <c r="U146" s="311">
        <f t="shared" ca="1" si="60"/>
        <v>0</v>
      </c>
      <c r="V146" s="306">
        <f t="shared" ca="1" si="61"/>
        <v>1.0999770432545553</v>
      </c>
      <c r="W146" s="304">
        <f t="shared" ca="1" si="62"/>
        <v>16.604848165862563</v>
      </c>
      <c r="Y146" s="314" t="str">
        <f t="shared" ca="1" si="80"/>
        <v/>
      </c>
      <c r="Z146" s="315" t="str">
        <f t="shared" ca="1" si="81"/>
        <v/>
      </c>
      <c r="AA146" s="316" t="str">
        <f t="shared" ca="1" si="82"/>
        <v/>
      </c>
      <c r="AC146" s="310" t="e">
        <f t="shared" ca="1" si="83"/>
        <v>#N/A</v>
      </c>
      <c r="AD146" s="323" t="e">
        <f t="shared" ca="1" si="84"/>
        <v>#N/A</v>
      </c>
      <c r="AE146" s="324">
        <f t="shared" ca="1" si="63"/>
        <v>1075.476913702636</v>
      </c>
      <c r="AG146" s="306">
        <f t="shared" ca="1" si="85"/>
        <v>-13.078038426777669</v>
      </c>
      <c r="AH146" s="304">
        <f t="shared" ca="1" si="86"/>
        <v>-3.8199419588838048</v>
      </c>
    </row>
    <row r="147" spans="1:34" x14ac:dyDescent="0.2">
      <c r="A147" s="347">
        <f t="shared" ca="1" si="64"/>
        <v>0.1</v>
      </c>
      <c r="B147" s="304">
        <f t="shared" ca="1" si="65"/>
        <v>5.299999999999998</v>
      </c>
      <c r="D147" s="306">
        <f t="shared" ca="1" si="66"/>
        <v>-1.2327114925388021</v>
      </c>
      <c r="E147" s="307">
        <f t="shared" ca="1" si="67"/>
        <v>-13.276690583281773</v>
      </c>
      <c r="F147" s="304">
        <f t="shared" ca="1" si="68"/>
        <v>13.333795051223795</v>
      </c>
      <c r="G147" s="306">
        <f t="shared" ca="1" si="69"/>
        <v>23.437664078507243</v>
      </c>
      <c r="H147" s="307">
        <f t="shared" ca="1" si="70"/>
        <v>64.931526853906149</v>
      </c>
      <c r="I147" s="304">
        <f t="shared" ca="1" si="71"/>
        <v>69.032074262885104</v>
      </c>
      <c r="J147" s="306">
        <f t="shared" ca="1" si="72"/>
        <v>253.11173074558229</v>
      </c>
      <c r="K147" s="307">
        <f t="shared" ca="1" si="73"/>
        <v>1082.0364498409431</v>
      </c>
      <c r="L147" s="304">
        <f t="shared" ca="1" si="58"/>
        <v>1111.2463394879715</v>
      </c>
      <c r="M147" s="306">
        <f t="shared" ca="1" si="74"/>
        <v>1.2243914185251787</v>
      </c>
      <c r="N147" s="304">
        <f t="shared" ca="1" si="75"/>
        <v>70.152460753528743</v>
      </c>
      <c r="P147" s="310">
        <f t="shared" ca="1" si="76"/>
        <v>23</v>
      </c>
      <c r="Q147" s="304">
        <f t="shared" ca="1" si="77"/>
        <v>0</v>
      </c>
      <c r="R147" s="306">
        <f t="shared" ca="1" si="78"/>
        <v>0</v>
      </c>
      <c r="S147" s="307">
        <f t="shared" ca="1" si="79"/>
        <v>4.5130000000000017</v>
      </c>
      <c r="T147" s="304">
        <f t="shared" ca="1" si="59"/>
        <v>44.272530000000017</v>
      </c>
      <c r="U147" s="311">
        <f t="shared" ca="1" si="60"/>
        <v>0</v>
      </c>
      <c r="V147" s="306">
        <f t="shared" ca="1" si="61"/>
        <v>1.0992536420322758</v>
      </c>
      <c r="W147" s="304">
        <f t="shared" ca="1" si="62"/>
        <v>15.990046825131552</v>
      </c>
      <c r="Y147" s="314" t="str">
        <f t="shared" ca="1" si="80"/>
        <v/>
      </c>
      <c r="Z147" s="315" t="str">
        <f t="shared" ca="1" si="81"/>
        <v/>
      </c>
      <c r="AA147" s="316" t="str">
        <f t="shared" ca="1" si="82"/>
        <v/>
      </c>
      <c r="AC147" s="310" t="e">
        <f t="shared" ca="1" si="83"/>
        <v>#N/A</v>
      </c>
      <c r="AD147" s="323" t="e">
        <f t="shared" ca="1" si="84"/>
        <v>#N/A</v>
      </c>
      <c r="AE147" s="324">
        <f t="shared" ca="1" si="63"/>
        <v>1082.0364498409431</v>
      </c>
      <c r="AG147" s="306">
        <f t="shared" ca="1" si="85"/>
        <v>-12.922370261375958</v>
      </c>
      <c r="AH147" s="304">
        <f t="shared" ca="1" si="86"/>
        <v>-3.6793370631204425</v>
      </c>
    </row>
    <row r="148" spans="1:34" x14ac:dyDescent="0.2">
      <c r="A148" s="347">
        <f t="shared" ca="1" si="64"/>
        <v>0.1</v>
      </c>
      <c r="B148" s="304">
        <f t="shared" ca="1" si="65"/>
        <v>5.3999999999999977</v>
      </c>
      <c r="D148" s="306">
        <f t="shared" ca="1" si="66"/>
        <v>-1.2029506308723159</v>
      </c>
      <c r="E148" s="307">
        <f t="shared" ca="1" si="67"/>
        <v>-13.142645306749527</v>
      </c>
      <c r="F148" s="304">
        <f t="shared" ca="1" si="68"/>
        <v>13.197583713670525</v>
      </c>
      <c r="G148" s="306">
        <f t="shared" ca="1" si="69"/>
        <v>23.317369015420013</v>
      </c>
      <c r="H148" s="307">
        <f t="shared" ca="1" si="70"/>
        <v>63.617262323231195</v>
      </c>
      <c r="I148" s="304">
        <f t="shared" ca="1" si="71"/>
        <v>67.755854088809784</v>
      </c>
      <c r="J148" s="306">
        <f t="shared" ca="1" si="72"/>
        <v>255.44948240027867</v>
      </c>
      <c r="K148" s="307">
        <f t="shared" ca="1" si="73"/>
        <v>1088.4638892998</v>
      </c>
      <c r="L148" s="304">
        <f t="shared" ca="1" si="58"/>
        <v>1118.0376006057299</v>
      </c>
      <c r="M148" s="306">
        <f t="shared" ca="1" si="74"/>
        <v>1.2194756962938493</v>
      </c>
      <c r="N148" s="304">
        <f t="shared" ca="1" si="75"/>
        <v>69.870810616414929</v>
      </c>
      <c r="P148" s="310">
        <f t="shared" ca="1" si="76"/>
        <v>23</v>
      </c>
      <c r="Q148" s="304">
        <f t="shared" ca="1" si="77"/>
        <v>0</v>
      </c>
      <c r="R148" s="306">
        <f t="shared" ca="1" si="78"/>
        <v>0</v>
      </c>
      <c r="S148" s="307">
        <f t="shared" ca="1" si="79"/>
        <v>4.5130000000000017</v>
      </c>
      <c r="T148" s="304">
        <f t="shared" ca="1" si="59"/>
        <v>44.272530000000017</v>
      </c>
      <c r="U148" s="311">
        <f t="shared" ca="1" si="60"/>
        <v>0</v>
      </c>
      <c r="V148" s="306">
        <f t="shared" ca="1" si="61"/>
        <v>1.0985452452685469</v>
      </c>
      <c r="W148" s="304">
        <f t="shared" ca="1" si="62"/>
        <v>15.394357677669495</v>
      </c>
      <c r="Y148" s="314" t="str">
        <f t="shared" ca="1" si="80"/>
        <v/>
      </c>
      <c r="Z148" s="315" t="str">
        <f t="shared" ca="1" si="81"/>
        <v/>
      </c>
      <c r="AA148" s="316" t="str">
        <f t="shared" ca="1" si="82"/>
        <v/>
      </c>
      <c r="AC148" s="310" t="e">
        <f t="shared" ca="1" si="83"/>
        <v>#N/A</v>
      </c>
      <c r="AD148" s="323" t="e">
        <f t="shared" ca="1" si="84"/>
        <v>#N/A</v>
      </c>
      <c r="AE148" s="324">
        <f t="shared" ca="1" si="63"/>
        <v>1088.4638892998</v>
      </c>
      <c r="AG148" s="306">
        <f t="shared" ca="1" si="85"/>
        <v>-12.770388096681543</v>
      </c>
      <c r="AH148" s="304">
        <f t="shared" ca="1" si="86"/>
        <v>-3.5431080933152108</v>
      </c>
    </row>
    <row r="149" spans="1:34" x14ac:dyDescent="0.2">
      <c r="A149" s="347">
        <f t="shared" ca="1" si="64"/>
        <v>0.1</v>
      </c>
      <c r="B149" s="304">
        <f t="shared" ca="1" si="65"/>
        <v>5.4999999999999973</v>
      </c>
      <c r="D149" s="306">
        <f t="shared" ca="1" si="66"/>
        <v>-1.1738942113899107</v>
      </c>
      <c r="E149" s="307">
        <f t="shared" ca="1" si="67"/>
        <v>-13.012759965600235</v>
      </c>
      <c r="F149" s="304">
        <f t="shared" ca="1" si="68"/>
        <v>13.065601767307275</v>
      </c>
      <c r="G149" s="306">
        <f t="shared" ca="1" si="69"/>
        <v>23.199979594281022</v>
      </c>
      <c r="H149" s="307">
        <f t="shared" ca="1" si="70"/>
        <v>62.315986326671172</v>
      </c>
      <c r="I149" s="304">
        <f t="shared" ca="1" si="71"/>
        <v>66.49452011287039</v>
      </c>
      <c r="J149" s="306">
        <f t="shared" ca="1" si="72"/>
        <v>257.77534983076373</v>
      </c>
      <c r="K149" s="307">
        <f t="shared" ca="1" si="73"/>
        <v>1094.7605517322952</v>
      </c>
      <c r="L149" s="304">
        <f t="shared" ca="1" si="58"/>
        <v>1124.6994250063312</v>
      </c>
      <c r="M149" s="306">
        <f t="shared" ca="1" si="74"/>
        <v>1.2143985726634485</v>
      </c>
      <c r="N149" s="304">
        <f t="shared" ca="1" si="75"/>
        <v>69.579912860326829</v>
      </c>
      <c r="P149" s="310">
        <f t="shared" ca="1" si="76"/>
        <v>23</v>
      </c>
      <c r="Q149" s="304">
        <f t="shared" ca="1" si="77"/>
        <v>0</v>
      </c>
      <c r="R149" s="306">
        <f t="shared" ca="1" si="78"/>
        <v>0</v>
      </c>
      <c r="S149" s="307">
        <f t="shared" ca="1" si="79"/>
        <v>4.5130000000000017</v>
      </c>
      <c r="T149" s="304">
        <f t="shared" ca="1" si="59"/>
        <v>44.272530000000017</v>
      </c>
      <c r="U149" s="311">
        <f t="shared" ca="1" si="60"/>
        <v>0</v>
      </c>
      <c r="V149" s="306">
        <f t="shared" ca="1" si="61"/>
        <v>1.097851680626265</v>
      </c>
      <c r="W149" s="304">
        <f t="shared" ca="1" si="62"/>
        <v>14.817173259872632</v>
      </c>
      <c r="Y149" s="314" t="str">
        <f t="shared" ca="1" si="80"/>
        <v/>
      </c>
      <c r="Z149" s="315" t="str">
        <f t="shared" ca="1" si="81"/>
        <v/>
      </c>
      <c r="AA149" s="316" t="str">
        <f t="shared" ca="1" si="82"/>
        <v/>
      </c>
      <c r="AC149" s="310" t="e">
        <f t="shared" ca="1" si="83"/>
        <v>#N/A</v>
      </c>
      <c r="AD149" s="323" t="e">
        <f t="shared" ca="1" si="84"/>
        <v>#N/A</v>
      </c>
      <c r="AE149" s="324">
        <f t="shared" ca="1" si="63"/>
        <v>1094.7605517322952</v>
      </c>
      <c r="AG149" s="306">
        <f t="shared" ca="1" si="85"/>
        <v>-12.621909948503138</v>
      </c>
      <c r="AH149" s="304">
        <f t="shared" ca="1" si="86"/>
        <v>-3.4111140433568554</v>
      </c>
    </row>
    <row r="150" spans="1:34" x14ac:dyDescent="0.2">
      <c r="A150" s="347">
        <f t="shared" ca="1" si="64"/>
        <v>0.1</v>
      </c>
      <c r="B150" s="304">
        <f t="shared" ca="1" si="65"/>
        <v>5.599999999999997</v>
      </c>
      <c r="D150" s="306">
        <f t="shared" ca="1" si="66"/>
        <v>-1.1455176166481944</v>
      </c>
      <c r="E150" s="307">
        <f t="shared" ca="1" si="67"/>
        <v>-12.886901850103634</v>
      </c>
      <c r="F150" s="304">
        <f t="shared" ca="1" si="68"/>
        <v>12.93771424573351</v>
      </c>
      <c r="G150" s="306">
        <f t="shared" ca="1" si="69"/>
        <v>23.085427832616201</v>
      </c>
      <c r="H150" s="307">
        <f t="shared" ca="1" si="70"/>
        <v>61.027296141660813</v>
      </c>
      <c r="I150" s="304">
        <f t="shared" ca="1" si="71"/>
        <v>65.247742126275142</v>
      </c>
      <c r="J150" s="306">
        <f t="shared" ca="1" si="72"/>
        <v>260.08962020210856</v>
      </c>
      <c r="K150" s="307">
        <f t="shared" ca="1" si="73"/>
        <v>1100.9277158557118</v>
      </c>
      <c r="L150" s="304">
        <f t="shared" ca="1" si="58"/>
        <v>1131.2331528363868</v>
      </c>
      <c r="M150" s="306">
        <f t="shared" ca="1" si="74"/>
        <v>1.2091528266611469</v>
      </c>
      <c r="N150" s="304">
        <f t="shared" ca="1" si="75"/>
        <v>69.279353753997327</v>
      </c>
      <c r="P150" s="310">
        <f t="shared" ca="1" si="76"/>
        <v>23</v>
      </c>
      <c r="Q150" s="304">
        <f t="shared" ca="1" si="77"/>
        <v>0</v>
      </c>
      <c r="R150" s="306">
        <f t="shared" ca="1" si="78"/>
        <v>0</v>
      </c>
      <c r="S150" s="307">
        <f t="shared" ca="1" si="79"/>
        <v>4.5130000000000017</v>
      </c>
      <c r="T150" s="304">
        <f t="shared" ca="1" si="59"/>
        <v>44.272530000000017</v>
      </c>
      <c r="U150" s="311">
        <f t="shared" ca="1" si="60"/>
        <v>0</v>
      </c>
      <c r="V150" s="306">
        <f t="shared" ca="1" si="61"/>
        <v>1.0971727812081125</v>
      </c>
      <c r="W150" s="304">
        <f t="shared" ca="1" si="62"/>
        <v>14.25791352460309</v>
      </c>
      <c r="Y150" s="314" t="str">
        <f t="shared" ca="1" si="80"/>
        <v/>
      </c>
      <c r="Z150" s="315" t="str">
        <f t="shared" ca="1" si="81"/>
        <v/>
      </c>
      <c r="AA150" s="316" t="str">
        <f t="shared" ca="1" si="82"/>
        <v/>
      </c>
      <c r="AC150" s="310" t="e">
        <f t="shared" ca="1" si="83"/>
        <v>#N/A</v>
      </c>
      <c r="AD150" s="323" t="e">
        <f t="shared" ca="1" si="84"/>
        <v>#N/A</v>
      </c>
      <c r="AE150" s="324">
        <f t="shared" ca="1" si="63"/>
        <v>1100.9277158557118</v>
      </c>
      <c r="AG150" s="306">
        <f t="shared" ca="1" si="85"/>
        <v>-12.476757233634931</v>
      </c>
      <c r="AH150" s="304">
        <f t="shared" ca="1" si="86"/>
        <v>-3.283220310186711</v>
      </c>
    </row>
    <row r="151" spans="1:34" x14ac:dyDescent="0.2">
      <c r="A151" s="347">
        <f t="shared" ca="1" si="64"/>
        <v>0.1</v>
      </c>
      <c r="B151" s="304">
        <f t="shared" ca="1" si="65"/>
        <v>5.6999999999999966</v>
      </c>
      <c r="D151" s="306">
        <f t="shared" ca="1" si="66"/>
        <v>-1.1177973681133289</v>
      </c>
      <c r="E151" s="307">
        <f t="shared" ca="1" si="67"/>
        <v>-12.764944197042002</v>
      </c>
      <c r="F151" s="304">
        <f t="shared" ca="1" si="68"/>
        <v>12.813792229849732</v>
      </c>
      <c r="G151" s="306">
        <f t="shared" ca="1" si="69"/>
        <v>22.973648095804869</v>
      </c>
      <c r="H151" s="307">
        <f t="shared" ca="1" si="70"/>
        <v>59.750801721956613</v>
      </c>
      <c r="I151" s="304">
        <f t="shared" ca="1" si="71"/>
        <v>64.015207671665422</v>
      </c>
      <c r="J151" s="306">
        <f t="shared" ca="1" si="72"/>
        <v>262.3925739985296</v>
      </c>
      <c r="K151" s="307">
        <f t="shared" ca="1" si="73"/>
        <v>1106.9666207488926</v>
      </c>
      <c r="L151" s="304">
        <f t="shared" ca="1" si="58"/>
        <v>1137.6400847112398</v>
      </c>
      <c r="M151" s="306">
        <f t="shared" ca="1" si="74"/>
        <v>1.203730815384833</v>
      </c>
      <c r="N151" s="304">
        <f t="shared" ca="1" si="75"/>
        <v>68.968695391392188</v>
      </c>
      <c r="P151" s="310">
        <f t="shared" ca="1" si="76"/>
        <v>23</v>
      </c>
      <c r="Q151" s="304">
        <f t="shared" ca="1" si="77"/>
        <v>0</v>
      </c>
      <c r="R151" s="306">
        <f t="shared" ca="1" si="78"/>
        <v>0</v>
      </c>
      <c r="S151" s="307">
        <f t="shared" ca="1" si="79"/>
        <v>4.5130000000000017</v>
      </c>
      <c r="T151" s="304">
        <f t="shared" ca="1" si="59"/>
        <v>44.272530000000017</v>
      </c>
      <c r="U151" s="311">
        <f t="shared" ca="1" si="60"/>
        <v>0</v>
      </c>
      <c r="V151" s="306">
        <f t="shared" ca="1" si="61"/>
        <v>1.0965083853797957</v>
      </c>
      <c r="W151" s="304">
        <f t="shared" ca="1" si="62"/>
        <v>13.716024451083836</v>
      </c>
      <c r="Y151" s="314" t="str">
        <f t="shared" ca="1" si="80"/>
        <v/>
      </c>
      <c r="Z151" s="315" t="str">
        <f t="shared" ca="1" si="81"/>
        <v/>
      </c>
      <c r="AA151" s="316" t="str">
        <f t="shared" ca="1" si="82"/>
        <v/>
      </c>
      <c r="AC151" s="310" t="e">
        <f t="shared" ca="1" si="83"/>
        <v>#N/A</v>
      </c>
      <c r="AD151" s="323" t="e">
        <f t="shared" ca="1" si="84"/>
        <v>#N/A</v>
      </c>
      <c r="AE151" s="324">
        <f t="shared" ca="1" si="63"/>
        <v>1106.9666207488926</v>
      </c>
      <c r="AG151" s="306">
        <f t="shared" ca="1" si="85"/>
        <v>-12.334754184445995</v>
      </c>
      <c r="AH151" s="304">
        <f t="shared" ca="1" si="86"/>
        <v>-3.1592983657440916</v>
      </c>
    </row>
    <row r="152" spans="1:34" x14ac:dyDescent="0.2">
      <c r="A152" s="347">
        <f t="shared" ca="1" si="64"/>
        <v>0.1</v>
      </c>
      <c r="B152" s="304">
        <f t="shared" ca="1" si="65"/>
        <v>5.7999999999999963</v>
      </c>
      <c r="D152" s="306">
        <f t="shared" ca="1" si="66"/>
        <v>-1.0907110745616875</v>
      </c>
      <c r="E152" s="307">
        <f t="shared" ca="1" si="67"/>
        <v>-12.646765884125223</v>
      </c>
      <c r="F152" s="304">
        <f t="shared" ca="1" si="68"/>
        <v>12.693712537159692</v>
      </c>
      <c r="G152" s="306">
        <f t="shared" ca="1" si="69"/>
        <v>22.864576988348698</v>
      </c>
      <c r="H152" s="307">
        <f t="shared" ca="1" si="70"/>
        <v>58.486125133544093</v>
      </c>
      <c r="I152" s="304">
        <f t="shared" ca="1" si="71"/>
        <v>62.796621835833676</v>
      </c>
      <c r="J152" s="306">
        <f t="shared" ca="1" si="72"/>
        <v>264.68448525273726</v>
      </c>
      <c r="K152" s="307">
        <f t="shared" ca="1" si="73"/>
        <v>1112.8784670916677</v>
      </c>
      <c r="L152" s="304">
        <f t="shared" ca="1" si="58"/>
        <v>1143.9214829916461</v>
      </c>
      <c r="M152" s="306">
        <f t="shared" ca="1" si="74"/>
        <v>1.1981244447324786</v>
      </c>
      <c r="N152" s="304">
        <f t="shared" ca="1" si="75"/>
        <v>68.647474014626283</v>
      </c>
      <c r="P152" s="310">
        <f t="shared" ca="1" si="76"/>
        <v>23</v>
      </c>
      <c r="Q152" s="304">
        <f t="shared" ca="1" si="77"/>
        <v>0</v>
      </c>
      <c r="R152" s="306">
        <f t="shared" ca="1" si="78"/>
        <v>0</v>
      </c>
      <c r="S152" s="307">
        <f t="shared" ca="1" si="79"/>
        <v>4.5130000000000017</v>
      </c>
      <c r="T152" s="304">
        <f t="shared" ca="1" si="59"/>
        <v>44.272530000000017</v>
      </c>
      <c r="U152" s="311">
        <f t="shared" ca="1" si="60"/>
        <v>0</v>
      </c>
      <c r="V152" s="306">
        <f t="shared" ca="1" si="61"/>
        <v>1.0958583366013108</v>
      </c>
      <c r="W152" s="304">
        <f t="shared" ca="1" si="62"/>
        <v>13.190976738997938</v>
      </c>
      <c r="Y152" s="314" t="str">
        <f t="shared" ca="1" si="80"/>
        <v/>
      </c>
      <c r="Z152" s="315" t="str">
        <f t="shared" ca="1" si="81"/>
        <v/>
      </c>
      <c r="AA152" s="316" t="str">
        <f t="shared" ca="1" si="82"/>
        <v/>
      </c>
      <c r="AC152" s="310" t="e">
        <f t="shared" ca="1" si="83"/>
        <v>#N/A</v>
      </c>
      <c r="AD152" s="323" t="e">
        <f t="shared" ca="1" si="84"/>
        <v>#N/A</v>
      </c>
      <c r="AE152" s="324">
        <f t="shared" ca="1" si="63"/>
        <v>1112.8784670916677</v>
      </c>
      <c r="AG152" s="306">
        <f t="shared" ca="1" si="85"/>
        <v>-12.19572725861998</v>
      </c>
      <c r="AH152" s="304">
        <f t="shared" ca="1" si="86"/>
        <v>-3.0392254489439021</v>
      </c>
    </row>
    <row r="153" spans="1:34" x14ac:dyDescent="0.2">
      <c r="A153" s="347">
        <f t="shared" ca="1" si="64"/>
        <v>0.1</v>
      </c>
      <c r="B153" s="304">
        <f t="shared" ca="1" si="65"/>
        <v>5.8999999999999959</v>
      </c>
      <c r="D153" s="306">
        <f t="shared" ca="1" si="66"/>
        <v>-1.0642373842734891</v>
      </c>
      <c r="E153" s="307">
        <f t="shared" ca="1" si="67"/>
        <v>-12.53225114246079</v>
      </c>
      <c r="F153" s="304">
        <f t="shared" ca="1" si="68"/>
        <v>12.577357429436242</v>
      </c>
      <c r="G153" s="306">
        <f t="shared" ca="1" si="69"/>
        <v>22.758153249921349</v>
      </c>
      <c r="H153" s="307">
        <f t="shared" ca="1" si="70"/>
        <v>57.232900019298015</v>
      </c>
      <c r="I153" s="304">
        <f t="shared" ca="1" si="71"/>
        <v>61.591707103845302</v>
      </c>
      <c r="J153" s="306">
        <f t="shared" ca="1" si="72"/>
        <v>266.96562176465079</v>
      </c>
      <c r="K153" s="307">
        <f t="shared" ca="1" si="73"/>
        <v>1118.6644183493099</v>
      </c>
      <c r="L153" s="304">
        <f t="shared" ca="1" si="58"/>
        <v>1150.0785730048997</v>
      </c>
      <c r="M153" s="306">
        <f t="shared" ca="1" si="74"/>
        <v>1.19232513786216</v>
      </c>
      <c r="N153" s="304">
        <f t="shared" ca="1" si="75"/>
        <v>68.315198206855797</v>
      </c>
      <c r="P153" s="310">
        <f t="shared" ca="1" si="76"/>
        <v>23</v>
      </c>
      <c r="Q153" s="304">
        <f t="shared" ca="1" si="77"/>
        <v>0</v>
      </c>
      <c r="R153" s="306">
        <f t="shared" ca="1" si="78"/>
        <v>0</v>
      </c>
      <c r="S153" s="307">
        <f t="shared" ca="1" si="79"/>
        <v>4.5130000000000017</v>
      </c>
      <c r="T153" s="304">
        <f t="shared" ca="1" si="59"/>
        <v>44.272530000000017</v>
      </c>
      <c r="U153" s="311">
        <f t="shared" ca="1" si="60"/>
        <v>0</v>
      </c>
      <c r="V153" s="306">
        <f t="shared" ca="1" si="61"/>
        <v>1.0952224832658224</v>
      </c>
      <c r="W153" s="304">
        <f t="shared" ca="1" si="62"/>
        <v>12.682264581067509</v>
      </c>
      <c r="Y153" s="314" t="str">
        <f t="shared" ca="1" si="80"/>
        <v/>
      </c>
      <c r="Z153" s="315" t="str">
        <f t="shared" ca="1" si="81"/>
        <v/>
      </c>
      <c r="AA153" s="316" t="str">
        <f t="shared" ca="1" si="82"/>
        <v/>
      </c>
      <c r="AC153" s="310" t="e">
        <f t="shared" ca="1" si="83"/>
        <v>#N/A</v>
      </c>
      <c r="AD153" s="323" t="e">
        <f t="shared" ca="1" si="84"/>
        <v>#N/A</v>
      </c>
      <c r="AE153" s="324">
        <f t="shared" ca="1" si="63"/>
        <v>1118.6644183493099</v>
      </c>
      <c r="AG153" s="306">
        <f t="shared" ca="1" si="85"/>
        <v>-12.059504540058338</v>
      </c>
      <c r="AH153" s="304">
        <f t="shared" ca="1" si="86"/>
        <v>-2.9228842763124159</v>
      </c>
    </row>
    <row r="154" spans="1:34" x14ac:dyDescent="0.2">
      <c r="A154" s="347">
        <f t="shared" ca="1" si="64"/>
        <v>0.1</v>
      </c>
      <c r="B154" s="304">
        <f t="shared" ca="1" si="65"/>
        <v>5.9999999999999956</v>
      </c>
      <c r="D154" s="306">
        <f t="shared" ca="1" si="66"/>
        <v>-1.0383559408305583</v>
      </c>
      <c r="E154" s="307">
        <f t="shared" ca="1" si="67"/>
        <v>-12.421289285794964</v>
      </c>
      <c r="F154" s="304">
        <f t="shared" ca="1" si="68"/>
        <v>12.464614337445939</v>
      </c>
      <c r="G154" s="306">
        <f t="shared" ca="1" si="69"/>
        <v>22.654317655838295</v>
      </c>
      <c r="H154" s="307">
        <f t="shared" ca="1" si="70"/>
        <v>55.990771090718518</v>
      </c>
      <c r="I154" s="304">
        <f t="shared" ca="1" si="71"/>
        <v>60.400203276022737</v>
      </c>
      <c r="J154" s="306">
        <f t="shared" ca="1" si="72"/>
        <v>269.23624530993879</v>
      </c>
      <c r="K154" s="307">
        <f t="shared" ca="1" si="73"/>
        <v>1124.3256019048108</v>
      </c>
      <c r="L154" s="304">
        <f t="shared" ca="1" si="58"/>
        <v>1156.1125442132391</v>
      </c>
      <c r="M154" s="306">
        <f t="shared" ca="1" si="74"/>
        <v>1.1863238012021862</v>
      </c>
      <c r="N154" s="304">
        <f t="shared" ca="1" si="75"/>
        <v>67.971346944802164</v>
      </c>
      <c r="P154" s="310">
        <f t="shared" ca="1" si="76"/>
        <v>23</v>
      </c>
      <c r="Q154" s="304">
        <f t="shared" ca="1" si="77"/>
        <v>0</v>
      </c>
      <c r="R154" s="306">
        <f t="shared" ca="1" si="78"/>
        <v>0</v>
      </c>
      <c r="S154" s="307">
        <f t="shared" ca="1" si="79"/>
        <v>4.5130000000000017</v>
      </c>
      <c r="T154" s="304">
        <f t="shared" ca="1" si="59"/>
        <v>44.272530000000017</v>
      </c>
      <c r="U154" s="311">
        <f t="shared" ca="1" si="60"/>
        <v>0</v>
      </c>
      <c r="V154" s="306">
        <f t="shared" ca="1" si="61"/>
        <v>1.0946006785457616</v>
      </c>
      <c r="W154" s="304">
        <f t="shared" ca="1" si="62"/>
        <v>12.189404508823898</v>
      </c>
      <c r="Y154" s="314" t="str">
        <f t="shared" ca="1" si="80"/>
        <v/>
      </c>
      <c r="Z154" s="315" t="str">
        <f t="shared" ca="1" si="81"/>
        <v/>
      </c>
      <c r="AA154" s="316" t="str">
        <f t="shared" ca="1" si="82"/>
        <v/>
      </c>
      <c r="AC154" s="310">
        <f t="shared" ca="1" si="83"/>
        <v>5.9999999999999956</v>
      </c>
      <c r="AD154" s="323">
        <f t="shared" ca="1" si="84"/>
        <v>269.23624530993879</v>
      </c>
      <c r="AE154" s="324">
        <f t="shared" ca="1" si="63"/>
        <v>1124.3256019048108</v>
      </c>
      <c r="AG154" s="306">
        <f t="shared" ca="1" si="85"/>
        <v>-11.925915126781899</v>
      </c>
      <c r="AH154" s="304">
        <f t="shared" ca="1" si="86"/>
        <v>-2.8101627700127421</v>
      </c>
    </row>
    <row r="155" spans="1:34" x14ac:dyDescent="0.2">
      <c r="A155" s="347">
        <f t="shared" ca="1" si="64"/>
        <v>0.1</v>
      </c>
      <c r="B155" s="304">
        <f t="shared" ca="1" si="65"/>
        <v>6.0999999999999952</v>
      </c>
      <c r="D155" s="306">
        <f t="shared" ca="1" si="66"/>
        <v>-1.0130473423512403</v>
      </c>
      <c r="E155" s="307">
        <f t="shared" ca="1" si="67"/>
        <v>-12.313774455331313</v>
      </c>
      <c r="F155" s="304">
        <f t="shared" ca="1" si="68"/>
        <v>12.355375601519157</v>
      </c>
      <c r="G155" s="306">
        <f t="shared" ca="1" si="69"/>
        <v>22.55301292160317</v>
      </c>
      <c r="H155" s="307">
        <f t="shared" ca="1" si="70"/>
        <v>54.759393645185384</v>
      </c>
      <c r="I155" s="304">
        <f t="shared" ca="1" si="71"/>
        <v>59.221867449704497</v>
      </c>
      <c r="J155" s="306">
        <f t="shared" ca="1" si="72"/>
        <v>271.49661183881085</v>
      </c>
      <c r="K155" s="307">
        <f t="shared" ca="1" si="73"/>
        <v>1129.8631101416061</v>
      </c>
      <c r="L155" s="304">
        <f t="shared" ca="1" si="58"/>
        <v>1162.024551332207</v>
      </c>
      <c r="M155" s="306">
        <f t="shared" ca="1" si="74"/>
        <v>1.1801107878186738</v>
      </c>
      <c r="N155" s="304">
        <f t="shared" ca="1" si="75"/>
        <v>67.615367499868611</v>
      </c>
      <c r="P155" s="310">
        <f t="shared" ca="1" si="76"/>
        <v>23</v>
      </c>
      <c r="Q155" s="304">
        <f t="shared" ca="1" si="77"/>
        <v>0</v>
      </c>
      <c r="R155" s="306">
        <f t="shared" ca="1" si="78"/>
        <v>0</v>
      </c>
      <c r="S155" s="307">
        <f t="shared" ca="1" si="79"/>
        <v>4.5130000000000017</v>
      </c>
      <c r="T155" s="304">
        <f t="shared" ca="1" si="59"/>
        <v>44.272530000000017</v>
      </c>
      <c r="U155" s="311">
        <f t="shared" ca="1" si="60"/>
        <v>0</v>
      </c>
      <c r="V155" s="306">
        <f t="shared" ca="1" si="61"/>
        <v>1.0939927802457787</v>
      </c>
      <c r="W155" s="304">
        <f t="shared" ca="1" si="62"/>
        <v>11.711934306679918</v>
      </c>
      <c r="Y155" s="314" t="str">
        <f t="shared" ca="1" si="80"/>
        <v/>
      </c>
      <c r="Z155" s="315" t="str">
        <f t="shared" ca="1" si="81"/>
        <v/>
      </c>
      <c r="AA155" s="316" t="str">
        <f t="shared" ca="1" si="82"/>
        <v/>
      </c>
      <c r="AC155" s="310" t="e">
        <f t="shared" ca="1" si="83"/>
        <v>#N/A</v>
      </c>
      <c r="AD155" s="323" t="e">
        <f t="shared" ca="1" si="84"/>
        <v>#N/A</v>
      </c>
      <c r="AE155" s="324">
        <f t="shared" ca="1" si="63"/>
        <v>1129.8631101416061</v>
      </c>
      <c r="AG155" s="306">
        <f t="shared" ca="1" si="85"/>
        <v>-11.794788501449089</v>
      </c>
      <c r="AH155" s="304">
        <f t="shared" ca="1" si="86"/>
        <v>-2.7009538020881663</v>
      </c>
    </row>
    <row r="156" spans="1:34" x14ac:dyDescent="0.2">
      <c r="A156" s="347">
        <f t="shared" ca="1" si="64"/>
        <v>0.1</v>
      </c>
      <c r="B156" s="304">
        <f t="shared" ca="1" si="65"/>
        <v>6.1999999999999948</v>
      </c>
      <c r="D156" s="306">
        <f t="shared" ca="1" si="66"/>
        <v>-0.98829310401639492</v>
      </c>
      <c r="E156" s="307">
        <f t="shared" ca="1" si="67"/>
        <v>-12.20960537901421</v>
      </c>
      <c r="F156" s="304">
        <f t="shared" ca="1" si="68"/>
        <v>12.249538226835291</v>
      </c>
      <c r="G156" s="306">
        <f t="shared" ca="1" si="69"/>
        <v>22.454183611201529</v>
      </c>
      <c r="H156" s="307">
        <f t="shared" ca="1" si="70"/>
        <v>53.538433107283964</v>
      </c>
      <c r="I156" s="304">
        <f t="shared" ca="1" si="71"/>
        <v>58.056474068174957</v>
      </c>
      <c r="J156" s="306">
        <f t="shared" ca="1" si="72"/>
        <v>273.7469716654511</v>
      </c>
      <c r="K156" s="307">
        <f t="shared" ca="1" si="73"/>
        <v>1135.2780014792295</v>
      </c>
      <c r="L156" s="304">
        <f t="shared" ca="1" si="58"/>
        <v>1167.8157154014834</v>
      </c>
      <c r="M156" s="306">
        <f t="shared" ca="1" si="74"/>
        <v>1.1736758579358368</v>
      </c>
      <c r="N156" s="304">
        <f t="shared" ca="1" si="75"/>
        <v>67.246673176119444</v>
      </c>
      <c r="P156" s="310">
        <f t="shared" ca="1" si="76"/>
        <v>23</v>
      </c>
      <c r="Q156" s="304">
        <f t="shared" ca="1" si="77"/>
        <v>0</v>
      </c>
      <c r="R156" s="306">
        <f t="shared" ca="1" si="78"/>
        <v>0</v>
      </c>
      <c r="S156" s="307">
        <f t="shared" ca="1" si="79"/>
        <v>4.5130000000000017</v>
      </c>
      <c r="T156" s="304">
        <f t="shared" ca="1" si="59"/>
        <v>44.272530000000017</v>
      </c>
      <c r="U156" s="311">
        <f t="shared" ca="1" si="60"/>
        <v>0</v>
      </c>
      <c r="V156" s="306">
        <f t="shared" ca="1" si="61"/>
        <v>1.0933986506622035</v>
      </c>
      <c r="W156" s="304">
        <f t="shared" ca="1" si="62"/>
        <v>11.249411989780899</v>
      </c>
      <c r="Y156" s="314" t="str">
        <f t="shared" ca="1" si="80"/>
        <v/>
      </c>
      <c r="Z156" s="315" t="str">
        <f t="shared" ca="1" si="81"/>
        <v/>
      </c>
      <c r="AA156" s="316" t="str">
        <f t="shared" ca="1" si="82"/>
        <v/>
      </c>
      <c r="AC156" s="310" t="e">
        <f t="shared" ca="1" si="83"/>
        <v>#N/A</v>
      </c>
      <c r="AD156" s="323" t="e">
        <f t="shared" ca="1" si="84"/>
        <v>#N/A</v>
      </c>
      <c r="AE156" s="324">
        <f t="shared" ca="1" si="63"/>
        <v>1135.2780014792295</v>
      </c>
      <c r="AG156" s="306">
        <f t="shared" ca="1" si="85"/>
        <v>-11.665953879853079</v>
      </c>
      <c r="AH156" s="304">
        <f t="shared" ca="1" si="86"/>
        <v>-2.5951549538399985</v>
      </c>
    </row>
    <row r="157" spans="1:34" x14ac:dyDescent="0.2">
      <c r="A157" s="347">
        <f t="shared" ca="1" si="64"/>
        <v>0.1</v>
      </c>
      <c r="B157" s="304">
        <f t="shared" ca="1" si="65"/>
        <v>6.2999999999999945</v>
      </c>
      <c r="D157" s="306">
        <f t="shared" ca="1" si="66"/>
        <v>-0.96407562376044031</v>
      </c>
      <c r="E157" s="307">
        <f t="shared" ca="1" si="67"/>
        <v>-12.108685144238004</v>
      </c>
      <c r="F157" s="304">
        <f t="shared" ca="1" si="68"/>
        <v>12.147003652367081</v>
      </c>
      <c r="G157" s="306">
        <f t="shared" ca="1" si="69"/>
        <v>22.357776048825485</v>
      </c>
      <c r="H157" s="307">
        <f t="shared" ca="1" si="70"/>
        <v>52.327564592860163</v>
      </c>
      <c r="I157" s="304">
        <f t="shared" ca="1" si="71"/>
        <v>56.903815039673631</v>
      </c>
      <c r="J157" s="306">
        <f t="shared" ca="1" si="72"/>
        <v>275.98756964845245</v>
      </c>
      <c r="K157" s="307">
        <f t="shared" ca="1" si="73"/>
        <v>1140.5713013642367</v>
      </c>
      <c r="L157" s="304">
        <f t="shared" ca="1" si="58"/>
        <v>1173.4871248105655</v>
      </c>
      <c r="M157" s="306">
        <f t="shared" ca="1" si="74"/>
        <v>1.167008136392522</v>
      </c>
      <c r="N157" s="304">
        <f t="shared" ca="1" si="75"/>
        <v>66.864640872719036</v>
      </c>
      <c r="P157" s="310">
        <f t="shared" ca="1" si="76"/>
        <v>23</v>
      </c>
      <c r="Q157" s="304">
        <f t="shared" ca="1" si="77"/>
        <v>0</v>
      </c>
      <c r="R157" s="306">
        <f t="shared" ca="1" si="78"/>
        <v>0</v>
      </c>
      <c r="S157" s="307">
        <f t="shared" ca="1" si="79"/>
        <v>4.5130000000000017</v>
      </c>
      <c r="T157" s="304">
        <f t="shared" ca="1" si="59"/>
        <v>44.272530000000017</v>
      </c>
      <c r="U157" s="311">
        <f t="shared" ca="1" si="60"/>
        <v>0</v>
      </c>
      <c r="V157" s="306">
        <f t="shared" ca="1" si="61"/>
        <v>1.0928181564486834</v>
      </c>
      <c r="W157" s="304">
        <f t="shared" ca="1" si="62"/>
        <v>10.80141484144642</v>
      </c>
      <c r="Y157" s="314" t="str">
        <f t="shared" ca="1" si="80"/>
        <v/>
      </c>
      <c r="Z157" s="315" t="str">
        <f t="shared" ca="1" si="81"/>
        <v/>
      </c>
      <c r="AA157" s="316" t="str">
        <f t="shared" ca="1" si="82"/>
        <v/>
      </c>
      <c r="AC157" s="310" t="e">
        <f t="shared" ca="1" si="83"/>
        <v>#N/A</v>
      </c>
      <c r="AD157" s="323" t="e">
        <f t="shared" ca="1" si="84"/>
        <v>#N/A</v>
      </c>
      <c r="AE157" s="324">
        <f t="shared" ca="1" si="63"/>
        <v>1140.5713013642367</v>
      </c>
      <c r="AG157" s="306">
        <f t="shared" ca="1" si="85"/>
        <v>-11.539239532463906</v>
      </c>
      <c r="AH157" s="304">
        <f t="shared" ca="1" si="86"/>
        <v>-2.4926682893376677</v>
      </c>
    </row>
    <row r="158" spans="1:34" x14ac:dyDescent="0.2">
      <c r="A158" s="347">
        <f t="shared" ca="1" si="64"/>
        <v>0.1</v>
      </c>
      <c r="B158" s="304">
        <f t="shared" ca="1" si="65"/>
        <v>6.3999999999999941</v>
      </c>
      <c r="D158" s="306">
        <f t="shared" ca="1" si="66"/>
        <v>-0.94037815102079569</v>
      </c>
      <c r="E158" s="307">
        <f t="shared" ca="1" si="67"/>
        <v>-12.010920983008063</v>
      </c>
      <c r="F158" s="304">
        <f t="shared" ca="1" si="68"/>
        <v>12.047677532494827</v>
      </c>
      <c r="G158" s="306">
        <f t="shared" ca="1" si="69"/>
        <v>22.263738233723405</v>
      </c>
      <c r="H158" s="307">
        <f t="shared" ca="1" si="70"/>
        <v>51.126472494559358</v>
      </c>
      <c r="I158" s="304">
        <f t="shared" ca="1" si="71"/>
        <v>55.763699929942703</v>
      </c>
      <c r="J158" s="306">
        <f t="shared" ca="1" si="72"/>
        <v>278.21864536257988</v>
      </c>
      <c r="K158" s="307">
        <f t="shared" ca="1" si="73"/>
        <v>1145.7440032186075</v>
      </c>
      <c r="L158" s="304">
        <f t="shared" ca="1" si="58"/>
        <v>1179.0398362815354</v>
      </c>
      <c r="M158" s="306">
        <f t="shared" ca="1" si="74"/>
        <v>1.1600960668075577</v>
      </c>
      <c r="N158" s="304">
        <f t="shared" ca="1" si="75"/>
        <v>66.468608457799846</v>
      </c>
      <c r="P158" s="310">
        <f t="shared" ca="1" si="76"/>
        <v>23</v>
      </c>
      <c r="Q158" s="304">
        <f t="shared" ca="1" si="77"/>
        <v>0</v>
      </c>
      <c r="R158" s="306">
        <f t="shared" ca="1" si="78"/>
        <v>0</v>
      </c>
      <c r="S158" s="307">
        <f t="shared" ca="1" si="79"/>
        <v>4.5130000000000017</v>
      </c>
      <c r="T158" s="304">
        <f t="shared" ca="1" si="59"/>
        <v>44.272530000000017</v>
      </c>
      <c r="U158" s="311">
        <f t="shared" ca="1" si="60"/>
        <v>0</v>
      </c>
      <c r="V158" s="306">
        <f t="shared" ca="1" si="61"/>
        <v>1.0922511684876959</v>
      </c>
      <c r="W158" s="304">
        <f t="shared" ca="1" si="62"/>
        <v>10.367538506322717</v>
      </c>
      <c r="Y158" s="314" t="str">
        <f t="shared" ca="1" si="80"/>
        <v/>
      </c>
      <c r="Z158" s="315" t="str">
        <f t="shared" ca="1" si="81"/>
        <v/>
      </c>
      <c r="AA158" s="316" t="str">
        <f t="shared" ca="1" si="82"/>
        <v/>
      </c>
      <c r="AC158" s="310" t="e">
        <f t="shared" ca="1" si="83"/>
        <v>#N/A</v>
      </c>
      <c r="AD158" s="323" t="e">
        <f t="shared" ca="1" si="84"/>
        <v>#N/A</v>
      </c>
      <c r="AE158" s="324">
        <f t="shared" ca="1" si="63"/>
        <v>1145.7440032186075</v>
      </c>
      <c r="AG158" s="306">
        <f t="shared" ca="1" si="85"/>
        <v>-11.414472073743594</v>
      </c>
      <c r="AH158" s="304">
        <f t="shared" ca="1" si="86"/>
        <v>-2.3934001421330415</v>
      </c>
    </row>
    <row r="159" spans="1:34" x14ac:dyDescent="0.2">
      <c r="A159" s="347">
        <f t="shared" ca="1" si="64"/>
        <v>0.1</v>
      </c>
      <c r="B159" s="304">
        <f t="shared" ca="1" si="65"/>
        <v>6.4999999999999938</v>
      </c>
      <c r="D159" s="306">
        <f t="shared" ca="1" si="66"/>
        <v>-0.91718475845797631</v>
      </c>
      <c r="E159" s="307">
        <f t="shared" ca="1" si="67"/>
        <v>-11.916224068638291</v>
      </c>
      <c r="F159" s="304">
        <f t="shared" ca="1" si="68"/>
        <v>11.951469530360781</v>
      </c>
      <c r="G159" s="306">
        <f t="shared" ca="1" si="69"/>
        <v>22.172019757877607</v>
      </c>
      <c r="H159" s="307">
        <f t="shared" ca="1" si="70"/>
        <v>49.93485008769553</v>
      </c>
      <c r="I159" s="304">
        <f t="shared" ca="1" si="71"/>
        <v>54.635956232359852</v>
      </c>
      <c r="J159" s="306">
        <f t="shared" ca="1" si="72"/>
        <v>280.4404332621599</v>
      </c>
      <c r="K159" s="307">
        <f t="shared" ca="1" si="73"/>
        <v>1150.7970693477203</v>
      </c>
      <c r="L159" s="304">
        <f t="shared" ca="1" si="58"/>
        <v>1184.4748758110361</v>
      </c>
      <c r="M159" s="306">
        <f t="shared" ca="1" si="74"/>
        <v>1.152927362216813</v>
      </c>
      <c r="N159" s="304">
        <f t="shared" ca="1" si="75"/>
        <v>66.057871940174124</v>
      </c>
      <c r="P159" s="310">
        <f t="shared" ca="1" si="76"/>
        <v>23</v>
      </c>
      <c r="Q159" s="304">
        <f t="shared" ca="1" si="77"/>
        <v>0</v>
      </c>
      <c r="R159" s="306">
        <f t="shared" ca="1" si="78"/>
        <v>0</v>
      </c>
      <c r="S159" s="307">
        <f t="shared" ca="1" si="79"/>
        <v>4.5130000000000017</v>
      </c>
      <c r="T159" s="304">
        <f t="shared" ca="1" si="59"/>
        <v>44.272530000000017</v>
      </c>
      <c r="U159" s="311">
        <f t="shared" ca="1" si="60"/>
        <v>0</v>
      </c>
      <c r="V159" s="306">
        <f t="shared" ca="1" si="61"/>
        <v>1.0916975617676394</v>
      </c>
      <c r="W159" s="304">
        <f t="shared" ca="1" si="62"/>
        <v>9.9473961356477805</v>
      </c>
      <c r="Y159" s="314" t="str">
        <f t="shared" ca="1" si="80"/>
        <v/>
      </c>
      <c r="Z159" s="315" t="str">
        <f t="shared" ca="1" si="81"/>
        <v/>
      </c>
      <c r="AA159" s="316" t="str">
        <f t="shared" ca="1" si="82"/>
        <v/>
      </c>
      <c r="AC159" s="310" t="e">
        <f t="shared" ca="1" si="83"/>
        <v>#N/A</v>
      </c>
      <c r="AD159" s="323" t="e">
        <f t="shared" ca="1" si="84"/>
        <v>#N/A</v>
      </c>
      <c r="AE159" s="324">
        <f t="shared" ca="1" si="63"/>
        <v>1150.7970693477203</v>
      </c>
      <c r="AG159" s="306">
        <f t="shared" ca="1" si="85"/>
        <v>-11.291475713583591</v>
      </c>
      <c r="AH159" s="304">
        <f t="shared" ca="1" si="86"/>
        <v>-2.2972609143192364</v>
      </c>
    </row>
    <row r="160" spans="1:34" x14ac:dyDescent="0.2">
      <c r="A160" s="347">
        <f t="shared" ca="1" si="64"/>
        <v>0.1</v>
      </c>
      <c r="B160" s="304">
        <f t="shared" ca="1" si="65"/>
        <v>6.5999999999999934</v>
      </c>
      <c r="D160" s="306">
        <f t="shared" ca="1" si="66"/>
        <v>-0.8944803165771078</v>
      </c>
      <c r="E160" s="307">
        <f t="shared" ca="1" si="67"/>
        <v>-11.824509323121219</v>
      </c>
      <c r="F160" s="304">
        <f t="shared" ca="1" si="68"/>
        <v>11.858293122086522</v>
      </c>
      <c r="G160" s="306">
        <f t="shared" ca="1" si="69"/>
        <v>22.082571726219896</v>
      </c>
      <c r="H160" s="307">
        <f t="shared" ca="1" si="70"/>
        <v>48.752399155383408</v>
      </c>
      <c r="I160" s="304">
        <f t="shared" ca="1" si="71"/>
        <v>53.520429720336473</v>
      </c>
      <c r="J160" s="306">
        <f t="shared" ca="1" si="72"/>
        <v>282.6531628363648</v>
      </c>
      <c r="K160" s="307">
        <f t="shared" ca="1" si="73"/>
        <v>1155.7314318098743</v>
      </c>
      <c r="L160" s="304">
        <f t="shared" ca="1" si="58"/>
        <v>1189.7932395734574</v>
      </c>
      <c r="M160" s="306">
        <f t="shared" ca="1" si="74"/>
        <v>1.1454889519372622</v>
      </c>
      <c r="N160" s="304">
        <f t="shared" ca="1" si="75"/>
        <v>65.631682424869126</v>
      </c>
      <c r="P160" s="310">
        <f t="shared" ca="1" si="76"/>
        <v>23</v>
      </c>
      <c r="Q160" s="304">
        <f t="shared" ca="1" si="77"/>
        <v>0</v>
      </c>
      <c r="R160" s="306">
        <f t="shared" ca="1" si="78"/>
        <v>0</v>
      </c>
      <c r="S160" s="307">
        <f t="shared" ca="1" si="79"/>
        <v>4.5130000000000017</v>
      </c>
      <c r="T160" s="304">
        <f t="shared" ca="1" si="59"/>
        <v>44.272530000000017</v>
      </c>
      <c r="U160" s="311">
        <f t="shared" ca="1" si="60"/>
        <v>0</v>
      </c>
      <c r="V160" s="306">
        <f t="shared" ca="1" si="61"/>
        <v>1.0911572152652371</v>
      </c>
      <c r="W160" s="304">
        <f t="shared" ca="1" si="62"/>
        <v>9.5406175812909293</v>
      </c>
      <c r="Y160" s="314" t="str">
        <f t="shared" ca="1" si="80"/>
        <v/>
      </c>
      <c r="Z160" s="315" t="str">
        <f t="shared" ca="1" si="81"/>
        <v/>
      </c>
      <c r="AA160" s="316" t="str">
        <f t="shared" ca="1" si="82"/>
        <v/>
      </c>
      <c r="AC160" s="310" t="e">
        <f t="shared" ca="1" si="83"/>
        <v>#N/A</v>
      </c>
      <c r="AD160" s="323" t="e">
        <f t="shared" ca="1" si="84"/>
        <v>#N/A</v>
      </c>
      <c r="AE160" s="324">
        <f t="shared" ca="1" si="63"/>
        <v>1155.7314318098743</v>
      </c>
      <c r="AG160" s="306">
        <f t="shared" ca="1" si="85"/>
        <v>-11.170071464793631</v>
      </c>
      <c r="AH160" s="304">
        <f t="shared" ca="1" si="86"/>
        <v>-2.2041648871366668</v>
      </c>
    </row>
    <row r="161" spans="1:34" x14ac:dyDescent="0.2">
      <c r="A161" s="347">
        <f t="shared" ca="1" si="64"/>
        <v>0.1</v>
      </c>
      <c r="B161" s="304">
        <f t="shared" ca="1" si="65"/>
        <v>6.6999999999999931</v>
      </c>
      <c r="D161" s="306">
        <f t="shared" ca="1" si="66"/>
        <v>-0.87225047119994026</v>
      </c>
      <c r="E161" s="307">
        <f t="shared" ca="1" si="67"/>
        <v>-11.735695234351677</v>
      </c>
      <c r="F161" s="304">
        <f t="shared" ca="1" si="68"/>
        <v>11.768065411022034</v>
      </c>
      <c r="G161" s="306">
        <f t="shared" ca="1" si="69"/>
        <v>21.995346679099903</v>
      </c>
      <c r="H161" s="307">
        <f t="shared" ca="1" si="70"/>
        <v>47.578829631948238</v>
      </c>
      <c r="I161" s="304">
        <f t="shared" ca="1" si="71"/>
        <v>52.416984887341115</v>
      </c>
      <c r="J161" s="306">
        <f t="shared" ca="1" si="72"/>
        <v>284.85705875663081</v>
      </c>
      <c r="K161" s="307">
        <f t="shared" ca="1" si="73"/>
        <v>1160.5479932492408</v>
      </c>
      <c r="L161" s="304">
        <f t="shared" ca="1" si="58"/>
        <v>1194.9958947872242</v>
      </c>
      <c r="M161" s="306">
        <f t="shared" ca="1" si="74"/>
        <v>1.1377669244087196</v>
      </c>
      <c r="N161" s="304">
        <f t="shared" ca="1" si="75"/>
        <v>65.189242838199803</v>
      </c>
      <c r="P161" s="310">
        <f t="shared" ca="1" si="76"/>
        <v>23</v>
      </c>
      <c r="Q161" s="304">
        <f t="shared" ca="1" si="77"/>
        <v>0</v>
      </c>
      <c r="R161" s="306">
        <f t="shared" ca="1" si="78"/>
        <v>0</v>
      </c>
      <c r="S161" s="307">
        <f t="shared" ca="1" si="79"/>
        <v>4.5130000000000017</v>
      </c>
      <c r="T161" s="304">
        <f t="shared" ca="1" si="59"/>
        <v>44.272530000000017</v>
      </c>
      <c r="U161" s="311">
        <f t="shared" ca="1" si="60"/>
        <v>0</v>
      </c>
      <c r="V161" s="306">
        <f t="shared" ca="1" si="61"/>
        <v>1.0906300118329761</v>
      </c>
      <c r="W161" s="304">
        <f t="shared" ca="1" si="62"/>
        <v>9.1468486354665686</v>
      </c>
      <c r="Y161" s="314" t="str">
        <f t="shared" ca="1" si="80"/>
        <v/>
      </c>
      <c r="Z161" s="315" t="str">
        <f t="shared" ca="1" si="81"/>
        <v/>
      </c>
      <c r="AA161" s="316" t="str">
        <f t="shared" ca="1" si="82"/>
        <v/>
      </c>
      <c r="AC161" s="310" t="e">
        <f t="shared" ca="1" si="83"/>
        <v>#N/A</v>
      </c>
      <c r="AD161" s="323" t="e">
        <f t="shared" ca="1" si="84"/>
        <v>#N/A</v>
      </c>
      <c r="AE161" s="324">
        <f t="shared" ca="1" si="63"/>
        <v>1160.5479932492408</v>
      </c>
      <c r="AG161" s="306">
        <f t="shared" ca="1" si="85"/>
        <v>-11.050076300112853</v>
      </c>
      <c r="AH161" s="304">
        <f t="shared" ca="1" si="86"/>
        <v>-2.1140300423866445</v>
      </c>
    </row>
    <row r="162" spans="1:34" x14ac:dyDescent="0.2">
      <c r="A162" s="347">
        <f t="shared" ca="1" si="64"/>
        <v>0.1</v>
      </c>
      <c r="B162" s="304">
        <f t="shared" ca="1" si="65"/>
        <v>6.7999999999999927</v>
      </c>
      <c r="D162" s="306">
        <f t="shared" ca="1" si="66"/>
        <v>-0.85048162375464298</v>
      </c>
      <c r="E162" s="307">
        <f t="shared" ca="1" si="67"/>
        <v>-11.649703682423649</v>
      </c>
      <c r="F162" s="304">
        <f t="shared" ca="1" si="68"/>
        <v>11.680706951234564</v>
      </c>
      <c r="G162" s="306">
        <f t="shared" ca="1" si="69"/>
        <v>21.910298516724438</v>
      </c>
      <c r="H162" s="307">
        <f t="shared" ca="1" si="70"/>
        <v>46.413859263705874</v>
      </c>
      <c r="I162" s="304">
        <f t="shared" ca="1" si="71"/>
        <v>51.325505480638697</v>
      </c>
      <c r="J162" s="306">
        <f t="shared" ca="1" si="72"/>
        <v>287.05234101642202</v>
      </c>
      <c r="K162" s="307">
        <f t="shared" ca="1" si="73"/>
        <v>1165.2476276940235</v>
      </c>
      <c r="L162" s="304">
        <f t="shared" ca="1" si="58"/>
        <v>1200.0837805459907</v>
      </c>
      <c r="M162" s="306">
        <f t="shared" ca="1" si="74"/>
        <v>1.1297464657635254</v>
      </c>
      <c r="N162" s="304">
        <f t="shared" ca="1" si="75"/>
        <v>64.729704408070958</v>
      </c>
      <c r="P162" s="310">
        <f t="shared" ca="1" si="76"/>
        <v>23</v>
      </c>
      <c r="Q162" s="304">
        <f t="shared" ca="1" si="77"/>
        <v>0</v>
      </c>
      <c r="R162" s="306">
        <f t="shared" ca="1" si="78"/>
        <v>0</v>
      </c>
      <c r="S162" s="307">
        <f t="shared" ca="1" si="79"/>
        <v>4.5130000000000017</v>
      </c>
      <c r="T162" s="304">
        <f t="shared" ca="1" si="59"/>
        <v>44.272530000000017</v>
      </c>
      <c r="U162" s="311">
        <f t="shared" ca="1" si="60"/>
        <v>0</v>
      </c>
      <c r="V162" s="306">
        <f t="shared" ca="1" si="61"/>
        <v>1.0901158380913591</v>
      </c>
      <c r="W162" s="304">
        <f t="shared" ca="1" si="62"/>
        <v>8.7657503132413801</v>
      </c>
      <c r="Y162" s="314" t="str">
        <f t="shared" ca="1" si="80"/>
        <v/>
      </c>
      <c r="Z162" s="315" t="str">
        <f t="shared" ca="1" si="81"/>
        <v/>
      </c>
      <c r="AA162" s="316" t="str">
        <f t="shared" ca="1" si="82"/>
        <v/>
      </c>
      <c r="AC162" s="310" t="e">
        <f t="shared" ca="1" si="83"/>
        <v>#N/A</v>
      </c>
      <c r="AD162" s="323" t="e">
        <f t="shared" ca="1" si="84"/>
        <v>#N/A</v>
      </c>
      <c r="AE162" s="324">
        <f t="shared" ca="1" si="63"/>
        <v>1165.2476276940235</v>
      </c>
      <c r="AG162" s="306">
        <f t="shared" ca="1" si="85"/>
        <v>-10.931302251720702</v>
      </c>
      <c r="AH162" s="304">
        <f t="shared" ca="1" si="86"/>
        <v>-2.0267778939655585</v>
      </c>
    </row>
    <row r="163" spans="1:34" x14ac:dyDescent="0.2">
      <c r="A163" s="347">
        <f t="shared" ca="1" si="64"/>
        <v>0.1</v>
      </c>
      <c r="B163" s="304">
        <f t="shared" ca="1" si="65"/>
        <v>6.8999999999999924</v>
      </c>
      <c r="D163" s="306">
        <f t="shared" ca="1" si="66"/>
        <v>-0.82916091436890715</v>
      </c>
      <c r="E163" s="307">
        <f t="shared" ca="1" si="67"/>
        <v>-11.5664597742522</v>
      </c>
      <c r="F163" s="304">
        <f t="shared" ca="1" si="68"/>
        <v>11.596141579478552</v>
      </c>
      <c r="G163" s="306">
        <f t="shared" ca="1" si="69"/>
        <v>21.827382425287549</v>
      </c>
      <c r="H163" s="307">
        <f t="shared" ca="1" si="70"/>
        <v>45.257213286280653</v>
      </c>
      <c r="I163" s="304">
        <f t="shared" ca="1" si="71"/>
        <v>50.245895135619286</v>
      </c>
      <c r="J163" s="306">
        <f t="shared" ca="1" si="72"/>
        <v>289.23922506352261</v>
      </c>
      <c r="K163" s="307">
        <f t="shared" ca="1" si="73"/>
        <v>1169.8311813215228</v>
      </c>
      <c r="L163" s="304">
        <f t="shared" ca="1" si="58"/>
        <v>1205.0578086164401</v>
      </c>
      <c r="M163" s="306">
        <f t="shared" ca="1" si="74"/>
        <v>1.1214117938798778</v>
      </c>
      <c r="N163" s="304">
        <f t="shared" ca="1" si="75"/>
        <v>64.252162885511595</v>
      </c>
      <c r="P163" s="310">
        <f t="shared" ca="1" si="76"/>
        <v>23</v>
      </c>
      <c r="Q163" s="304">
        <f t="shared" ca="1" si="77"/>
        <v>0</v>
      </c>
      <c r="R163" s="306">
        <f t="shared" ca="1" si="78"/>
        <v>0</v>
      </c>
      <c r="S163" s="307">
        <f t="shared" ca="1" si="79"/>
        <v>4.5130000000000017</v>
      </c>
      <c r="T163" s="304">
        <f t="shared" ca="1" si="59"/>
        <v>44.272530000000017</v>
      </c>
      <c r="U163" s="311">
        <f t="shared" ca="1" si="60"/>
        <v>0</v>
      </c>
      <c r="V163" s="306">
        <f t="shared" ca="1" si="61"/>
        <v>1.0896145843257115</v>
      </c>
      <c r="W163" s="304">
        <f t="shared" ca="1" si="62"/>
        <v>8.39699817515503</v>
      </c>
      <c r="Y163" s="314" t="str">
        <f t="shared" ca="1" si="80"/>
        <v/>
      </c>
      <c r="Z163" s="315" t="str">
        <f t="shared" ca="1" si="81"/>
        <v/>
      </c>
      <c r="AA163" s="316" t="str">
        <f t="shared" ca="1" si="82"/>
        <v/>
      </c>
      <c r="AC163" s="310" t="e">
        <f t="shared" ca="1" si="83"/>
        <v>#N/A</v>
      </c>
      <c r="AD163" s="323" t="e">
        <f t="shared" ca="1" si="84"/>
        <v>#N/A</v>
      </c>
      <c r="AE163" s="324">
        <f t="shared" ca="1" si="63"/>
        <v>1169.8311813215228</v>
      </c>
      <c r="AG163" s="306">
        <f t="shared" ca="1" si="85"/>
        <v>-10.813555445704168</v>
      </c>
      <c r="AH163" s="304">
        <f t="shared" ca="1" si="86"/>
        <v>-1.9423333288813156</v>
      </c>
    </row>
    <row r="164" spans="1:34" x14ac:dyDescent="0.2">
      <c r="A164" s="347">
        <f t="shared" ca="1" si="64"/>
        <v>0.1</v>
      </c>
      <c r="B164" s="304">
        <f t="shared" ca="1" si="65"/>
        <v>6.999999999999992</v>
      </c>
      <c r="D164" s="306">
        <f t="shared" ca="1" si="66"/>
        <v>-0.80827620777015863</v>
      </c>
      <c r="E164" s="307">
        <f t="shared" ca="1" si="67"/>
        <v>-11.485891685798338</v>
      </c>
      <c r="F164" s="304">
        <f t="shared" ca="1" si="68"/>
        <v>11.514296254914527</v>
      </c>
      <c r="G164" s="306">
        <f t="shared" ca="1" si="69"/>
        <v>21.746554804510534</v>
      </c>
      <c r="H164" s="307">
        <f t="shared" ca="1" si="70"/>
        <v>44.10862411770082</v>
      </c>
      <c r="I164" s="304">
        <f t="shared" ca="1" si="71"/>
        <v>49.178078118427919</v>
      </c>
      <c r="J164" s="306">
        <f t="shared" ca="1" si="72"/>
        <v>291.41792192501254</v>
      </c>
      <c r="K164" s="307">
        <f t="shared" ca="1" si="73"/>
        <v>1174.2994731917217</v>
      </c>
      <c r="L164" s="304">
        <f t="shared" ca="1" si="58"/>
        <v>1209.9188642043102</v>
      </c>
      <c r="M164" s="306">
        <f t="shared" ca="1" si="74"/>
        <v>1.1127460876877722</v>
      </c>
      <c r="N164" s="304">
        <f t="shared" ca="1" si="75"/>
        <v>63.755654494203561</v>
      </c>
      <c r="P164" s="310">
        <f t="shared" ca="1" si="76"/>
        <v>23</v>
      </c>
      <c r="Q164" s="304">
        <f t="shared" ca="1" si="77"/>
        <v>0</v>
      </c>
      <c r="R164" s="306">
        <f t="shared" ca="1" si="78"/>
        <v>0</v>
      </c>
      <c r="S164" s="307">
        <f t="shared" ca="1" si="79"/>
        <v>4.5130000000000017</v>
      </c>
      <c r="T164" s="304">
        <f t="shared" ca="1" si="59"/>
        <v>44.272530000000017</v>
      </c>
      <c r="U164" s="311">
        <f t="shared" ca="1" si="60"/>
        <v>0</v>
      </c>
      <c r="V164" s="306">
        <f t="shared" ca="1" si="61"/>
        <v>1.0891261443873381</v>
      </c>
      <c r="W164" s="304">
        <f t="shared" ca="1" si="62"/>
        <v>8.0402816874601779</v>
      </c>
      <c r="Y164" s="314" t="str">
        <f t="shared" ca="1" si="80"/>
        <v/>
      </c>
      <c r="Z164" s="315" t="str">
        <f t="shared" ca="1" si="81"/>
        <v/>
      </c>
      <c r="AA164" s="316" t="str">
        <f t="shared" ca="1" si="82"/>
        <v/>
      </c>
      <c r="AC164" s="310">
        <f t="shared" ca="1" si="83"/>
        <v>6.999999999999992</v>
      </c>
      <c r="AD164" s="323">
        <f t="shared" ca="1" si="84"/>
        <v>291.41792192501254</v>
      </c>
      <c r="AE164" s="324">
        <f t="shared" ca="1" si="63"/>
        <v>1174.2994731917217</v>
      </c>
      <c r="AG164" s="306">
        <f t="shared" ca="1" si="85"/>
        <v>-10.696635063399375</v>
      </c>
      <c r="AH164" s="304">
        <f t="shared" ca="1" si="86"/>
        <v>-1.8606244571582156</v>
      </c>
    </row>
    <row r="165" spans="1:34" x14ac:dyDescent="0.2">
      <c r="A165" s="347">
        <f t="shared" ca="1" si="64"/>
        <v>0.1</v>
      </c>
      <c r="B165" s="304">
        <f t="shared" ca="1" si="65"/>
        <v>7.0999999999999917</v>
      </c>
      <c r="D165" s="306">
        <f t="shared" ca="1" si="66"/>
        <v>-0.78781608201520603</v>
      </c>
      <c r="E165" s="307">
        <f t="shared" ca="1" si="67"/>
        <v>-11.407930511194397</v>
      </c>
      <c r="F165" s="304">
        <f t="shared" ca="1" si="68"/>
        <v>11.435100905865319</v>
      </c>
      <c r="G165" s="306">
        <f t="shared" ca="1" si="69"/>
        <v>21.667773196309014</v>
      </c>
      <c r="H165" s="307">
        <f t="shared" ca="1" si="70"/>
        <v>42.967831066581383</v>
      </c>
      <c r="I165" s="304">
        <f t="shared" ca="1" si="71"/>
        <v>48.122000185496901</v>
      </c>
      <c r="J165" s="306">
        <f t="shared" ca="1" si="72"/>
        <v>293.58863832505352</v>
      </c>
      <c r="K165" s="307">
        <f t="shared" ca="1" si="73"/>
        <v>1178.6532959509359</v>
      </c>
      <c r="L165" s="304">
        <f t="shared" ca="1" si="58"/>
        <v>1214.6678066901927</v>
      </c>
      <c r="M165" s="306">
        <f t="shared" ca="1" si="74"/>
        <v>1.1037314115201913</v>
      </c>
      <c r="N165" s="304">
        <f t="shared" ca="1" si="75"/>
        <v>63.23915159612401</v>
      </c>
      <c r="P165" s="310">
        <f t="shared" ca="1" si="76"/>
        <v>23</v>
      </c>
      <c r="Q165" s="304">
        <f t="shared" ca="1" si="77"/>
        <v>0</v>
      </c>
      <c r="R165" s="306">
        <f t="shared" ca="1" si="78"/>
        <v>0</v>
      </c>
      <c r="S165" s="307">
        <f t="shared" ca="1" si="79"/>
        <v>4.5130000000000017</v>
      </c>
      <c r="T165" s="304">
        <f t="shared" ca="1" si="59"/>
        <v>44.272530000000017</v>
      </c>
      <c r="U165" s="311">
        <f t="shared" ca="1" si="60"/>
        <v>0</v>
      </c>
      <c r="V165" s="306">
        <f t="shared" ca="1" si="61"/>
        <v>1.0886504155988106</v>
      </c>
      <c r="W165" s="304">
        <f t="shared" ca="1" si="62"/>
        <v>7.6953036176574887</v>
      </c>
      <c r="Y165" s="314" t="str">
        <f t="shared" ca="1" si="80"/>
        <v/>
      </c>
      <c r="Z165" s="315" t="str">
        <f t="shared" ca="1" si="81"/>
        <v/>
      </c>
      <c r="AA165" s="316" t="str">
        <f t="shared" ca="1" si="82"/>
        <v/>
      </c>
      <c r="AC165" s="310" t="e">
        <f t="shared" ca="1" si="83"/>
        <v>#N/A</v>
      </c>
      <c r="AD165" s="323" t="e">
        <f t="shared" ca="1" si="84"/>
        <v>#N/A</v>
      </c>
      <c r="AE165" s="324">
        <f t="shared" ca="1" si="63"/>
        <v>1178.6532959509359</v>
      </c>
      <c r="AG165" s="306">
        <f t="shared" ca="1" si="85"/>
        <v>-10.580332220985456</v>
      </c>
      <c r="AH165" s="304">
        <f t="shared" ca="1" si="86"/>
        <v>-1.7815824700775924</v>
      </c>
    </row>
    <row r="166" spans="1:34" x14ac:dyDescent="0.2">
      <c r="A166" s="347">
        <f t="shared" ca="1" si="64"/>
        <v>0.1</v>
      </c>
      <c r="B166" s="304">
        <f t="shared" ca="1" si="65"/>
        <v>7.1999999999999913</v>
      </c>
      <c r="D166" s="306">
        <f t="shared" ca="1" si="66"/>
        <v>-0.7677698200902846</v>
      </c>
      <c r="E166" s="307">
        <f t="shared" ca="1" si="67"/>
        <v>-11.332510118080732</v>
      </c>
      <c r="F166" s="304">
        <f t="shared" ca="1" si="68"/>
        <v>11.358488282911756</v>
      </c>
      <c r="G166" s="306">
        <f t="shared" ca="1" si="69"/>
        <v>21.590996214299985</v>
      </c>
      <c r="H166" s="307">
        <f t="shared" ca="1" si="70"/>
        <v>41.834580054773312</v>
      </c>
      <c r="I166" s="304">
        <f t="shared" ca="1" si="71"/>
        <v>47.077629569522223</v>
      </c>
      <c r="J166" s="306">
        <f t="shared" ca="1" si="72"/>
        <v>295.75157679558396</v>
      </c>
      <c r="K166" s="307">
        <f t="shared" ca="1" si="73"/>
        <v>1182.8934165070036</v>
      </c>
      <c r="L166" s="304">
        <f t="shared" ca="1" si="58"/>
        <v>1219.3054703365706</v>
      </c>
      <c r="M166" s="306">
        <f t="shared" ca="1" si="74"/>
        <v>1.0943486343395596</v>
      </c>
      <c r="N166" s="304">
        <f t="shared" ca="1" si="75"/>
        <v>62.70155806356216</v>
      </c>
      <c r="P166" s="310">
        <f t="shared" ca="1" si="76"/>
        <v>23</v>
      </c>
      <c r="Q166" s="304">
        <f t="shared" ca="1" si="77"/>
        <v>0</v>
      </c>
      <c r="R166" s="306">
        <f t="shared" ca="1" si="78"/>
        <v>0</v>
      </c>
      <c r="S166" s="307">
        <f t="shared" ca="1" si="79"/>
        <v>4.5130000000000017</v>
      </c>
      <c r="T166" s="304">
        <f t="shared" ca="1" si="59"/>
        <v>44.272530000000017</v>
      </c>
      <c r="U166" s="311">
        <f t="shared" ca="1" si="60"/>
        <v>0</v>
      </c>
      <c r="V166" s="306">
        <f t="shared" ca="1" si="61"/>
        <v>1.0881872986631851</v>
      </c>
      <c r="W166" s="304">
        <f t="shared" ca="1" si="62"/>
        <v>7.3617794631580669</v>
      </c>
      <c r="Y166" s="314" t="str">
        <f t="shared" ca="1" si="80"/>
        <v/>
      </c>
      <c r="Z166" s="315" t="str">
        <f t="shared" ca="1" si="81"/>
        <v/>
      </c>
      <c r="AA166" s="316" t="str">
        <f t="shared" ca="1" si="82"/>
        <v/>
      </c>
      <c r="AC166" s="310" t="e">
        <f t="shared" ca="1" si="83"/>
        <v>#N/A</v>
      </c>
      <c r="AD166" s="323" t="e">
        <f t="shared" ca="1" si="84"/>
        <v>#N/A</v>
      </c>
      <c r="AE166" s="324">
        <f t="shared" ca="1" si="63"/>
        <v>1182.8934165070036</v>
      </c>
      <c r="AG166" s="306">
        <f t="shared" ca="1" si="85"/>
        <v>-10.464428758189296</v>
      </c>
      <c r="AH166" s="304">
        <f t="shared" ca="1" si="86"/>
        <v>-1.7051415062391948</v>
      </c>
    </row>
    <row r="167" spans="1:34" x14ac:dyDescent="0.2">
      <c r="A167" s="347">
        <f t="shared" ca="1" si="64"/>
        <v>0.1</v>
      </c>
      <c r="B167" s="304">
        <f t="shared" ca="1" si="65"/>
        <v>7.2999999999999909</v>
      </c>
      <c r="D167" s="306">
        <f t="shared" ca="1" si="66"/>
        <v>-0.74812740444132098</v>
      </c>
      <c r="E167" s="307">
        <f t="shared" ca="1" si="67"/>
        <v>-11.25956700847094</v>
      </c>
      <c r="F167" s="304">
        <f t="shared" ca="1" si="68"/>
        <v>11.284393817636964</v>
      </c>
      <c r="G167" s="306">
        <f t="shared" ca="1" si="69"/>
        <v>21.516183473855854</v>
      </c>
      <c r="H167" s="307">
        <f t="shared" ca="1" si="70"/>
        <v>40.708623353926221</v>
      </c>
      <c r="I167" s="304">
        <f t="shared" ca="1" si="71"/>
        <v>46.044958102407428</v>
      </c>
      <c r="J167" s="306">
        <f t="shared" ca="1" si="72"/>
        <v>297.90693577999173</v>
      </c>
      <c r="K167" s="307">
        <f t="shared" ca="1" si="73"/>
        <v>1187.0205766774386</v>
      </c>
      <c r="L167" s="304">
        <f t="shared" ca="1" si="58"/>
        <v>1223.8326649675041</v>
      </c>
      <c r="M167" s="306">
        <f t="shared" ca="1" si="74"/>
        <v>1.0845773437246813</v>
      </c>
      <c r="N167" s="304">
        <f t="shared" ca="1" si="75"/>
        <v>62.141704350933836</v>
      </c>
      <c r="P167" s="310">
        <f t="shared" ca="1" si="76"/>
        <v>23</v>
      </c>
      <c r="Q167" s="304">
        <f t="shared" ca="1" si="77"/>
        <v>0</v>
      </c>
      <c r="R167" s="306">
        <f t="shared" ca="1" si="78"/>
        <v>0</v>
      </c>
      <c r="S167" s="307">
        <f t="shared" ca="1" si="79"/>
        <v>4.5130000000000017</v>
      </c>
      <c r="T167" s="304">
        <f t="shared" ca="1" si="59"/>
        <v>44.272530000000017</v>
      </c>
      <c r="U167" s="311">
        <f t="shared" ca="1" si="60"/>
        <v>0</v>
      </c>
      <c r="V167" s="306">
        <f t="shared" ca="1" si="61"/>
        <v>1.0877366975769565</v>
      </c>
      <c r="W167" s="304">
        <f t="shared" ca="1" si="62"/>
        <v>7.0394369110495276</v>
      </c>
      <c r="Y167" s="314" t="str">
        <f t="shared" ca="1" si="80"/>
        <v/>
      </c>
      <c r="Z167" s="315" t="str">
        <f t="shared" ca="1" si="81"/>
        <v/>
      </c>
      <c r="AA167" s="316" t="str">
        <f t="shared" ca="1" si="82"/>
        <v/>
      </c>
      <c r="AC167" s="310" t="e">
        <f t="shared" ca="1" si="83"/>
        <v>#N/A</v>
      </c>
      <c r="AD167" s="323" t="e">
        <f t="shared" ca="1" si="84"/>
        <v>#N/A</v>
      </c>
      <c r="AE167" s="324">
        <f t="shared" ca="1" si="63"/>
        <v>1187.0205766774386</v>
      </c>
      <c r="AG167" s="306">
        <f t="shared" ca="1" si="85"/>
        <v>-10.348695926493161</v>
      </c>
      <c r="AH167" s="304">
        <f t="shared" ca="1" si="86"/>
        <v>-1.6312385249630099</v>
      </c>
    </row>
    <row r="168" spans="1:34" x14ac:dyDescent="0.2">
      <c r="A168" s="347">
        <f t="shared" ca="1" si="64"/>
        <v>0.1</v>
      </c>
      <c r="B168" s="304">
        <f t="shared" ca="1" si="65"/>
        <v>7.3999999999999906</v>
      </c>
      <c r="D168" s="306">
        <f t="shared" ca="1" si="66"/>
        <v>-0.72887951451316435</v>
      </c>
      <c r="E168" s="307">
        <f t="shared" ca="1" si="67"/>
        <v>-11.189040184462213</v>
      </c>
      <c r="F168" s="304">
        <f t="shared" ca="1" si="68"/>
        <v>11.212755486328378</v>
      </c>
      <c r="G168" s="306">
        <f t="shared" ca="1" si="69"/>
        <v>21.443295522404537</v>
      </c>
      <c r="H168" s="307">
        <f t="shared" ca="1" si="70"/>
        <v>39.589719335479998</v>
      </c>
      <c r="I168" s="304">
        <f t="shared" ca="1" si="71"/>
        <v>45.024002486709833</v>
      </c>
      <c r="J168" s="306">
        <f t="shared" ca="1" si="72"/>
        <v>300.05490972980476</v>
      </c>
      <c r="K168" s="307">
        <f t="shared" ca="1" si="73"/>
        <v>1191.035493811909</v>
      </c>
      <c r="L168" s="304">
        <f t="shared" ca="1" si="58"/>
        <v>1228.2501766223113</v>
      </c>
      <c r="M168" s="306">
        <f t="shared" ca="1" si="74"/>
        <v>1.0743957545815517</v>
      </c>
      <c r="N168" s="304">
        <f t="shared" ca="1" si="75"/>
        <v>61.558342264296293</v>
      </c>
      <c r="P168" s="310">
        <f t="shared" ca="1" si="76"/>
        <v>23</v>
      </c>
      <c r="Q168" s="304">
        <f t="shared" ca="1" si="77"/>
        <v>0</v>
      </c>
      <c r="R168" s="306">
        <f t="shared" ca="1" si="78"/>
        <v>0</v>
      </c>
      <c r="S168" s="307">
        <f t="shared" ca="1" si="79"/>
        <v>4.5130000000000017</v>
      </c>
      <c r="T168" s="304">
        <f t="shared" ca="1" si="59"/>
        <v>44.272530000000017</v>
      </c>
      <c r="U168" s="311">
        <f t="shared" ca="1" si="60"/>
        <v>0</v>
      </c>
      <c r="V168" s="306">
        <f t="shared" ca="1" si="61"/>
        <v>1.0872985195465654</v>
      </c>
      <c r="W168" s="304">
        <f t="shared" ca="1" si="62"/>
        <v>6.728015327074031</v>
      </c>
      <c r="Y168" s="314" t="str">
        <f t="shared" ca="1" si="80"/>
        <v/>
      </c>
      <c r="Z168" s="315" t="str">
        <f t="shared" ca="1" si="81"/>
        <v/>
      </c>
      <c r="AA168" s="316" t="str">
        <f t="shared" ca="1" si="82"/>
        <v/>
      </c>
      <c r="AC168" s="310" t="e">
        <f t="shared" ca="1" si="83"/>
        <v>#N/A</v>
      </c>
      <c r="AD168" s="323" t="e">
        <f t="shared" ca="1" si="84"/>
        <v>#N/A</v>
      </c>
      <c r="AE168" s="324">
        <f t="shared" ca="1" si="63"/>
        <v>1191.035493811909</v>
      </c>
      <c r="AG168" s="306">
        <f t="shared" ca="1" si="85"/>
        <v>-10.232892966867153</v>
      </c>
      <c r="AH168" s="304">
        <f t="shared" ca="1" si="86"/>
        <v>-1.5598131865830989</v>
      </c>
    </row>
    <row r="169" spans="1:34" x14ac:dyDescent="0.2">
      <c r="A169" s="347">
        <f t="shared" ca="1" si="64"/>
        <v>0.1</v>
      </c>
      <c r="B169" s="304">
        <f t="shared" ca="1" si="65"/>
        <v>7.4999999999999902</v>
      </c>
      <c r="D169" s="306">
        <f t="shared" ca="1" si="66"/>
        <v>-0.71001752739543256</v>
      </c>
      <c r="E169" s="307">
        <f t="shared" ca="1" si="67"/>
        <v>-11.12087101809921</v>
      </c>
      <c r="F169" s="304">
        <f t="shared" ca="1" si="68"/>
        <v>11.143513677938737</v>
      </c>
      <c r="G169" s="306">
        <f t="shared" ca="1" si="69"/>
        <v>21.372293769664992</v>
      </c>
      <c r="H169" s="307">
        <f t="shared" ca="1" si="70"/>
        <v>38.477632233670079</v>
      </c>
      <c r="I169" s="304">
        <f t="shared" ca="1" si="71"/>
        <v>44.01480572814593</v>
      </c>
      <c r="J169" s="306">
        <f t="shared" ca="1" si="72"/>
        <v>302.19568919440826</v>
      </c>
      <c r="K169" s="307">
        <f t="shared" ca="1" si="73"/>
        <v>1194.9388613903664</v>
      </c>
      <c r="L169" s="304">
        <f t="shared" ca="1" si="58"/>
        <v>1232.5587681845393</v>
      </c>
      <c r="M169" s="306">
        <f t="shared" ca="1" si="74"/>
        <v>1.0637806126490954</v>
      </c>
      <c r="N169" s="304">
        <f t="shared" ca="1" si="75"/>
        <v>60.950139432634202</v>
      </c>
      <c r="P169" s="310">
        <f t="shared" ca="1" si="76"/>
        <v>23</v>
      </c>
      <c r="Q169" s="304">
        <f t="shared" ca="1" si="77"/>
        <v>0</v>
      </c>
      <c r="R169" s="306">
        <f t="shared" ca="1" si="78"/>
        <v>0</v>
      </c>
      <c r="S169" s="307">
        <f t="shared" ca="1" si="79"/>
        <v>4.5130000000000017</v>
      </c>
      <c r="T169" s="304">
        <f t="shared" ca="1" si="59"/>
        <v>44.272530000000017</v>
      </c>
      <c r="U169" s="311">
        <f t="shared" ca="1" si="60"/>
        <v>0</v>
      </c>
      <c r="V169" s="306">
        <f t="shared" ca="1" si="61"/>
        <v>1.0868726749082802</v>
      </c>
      <c r="W169" s="304">
        <f t="shared" ca="1" si="62"/>
        <v>6.4272652720478858</v>
      </c>
      <c r="Y169" s="314" t="str">
        <f t="shared" ca="1" si="80"/>
        <v/>
      </c>
      <c r="Z169" s="315" t="str">
        <f t="shared" ca="1" si="81"/>
        <v/>
      </c>
      <c r="AA169" s="316" t="str">
        <f t="shared" ca="1" si="82"/>
        <v/>
      </c>
      <c r="AC169" s="310" t="e">
        <f t="shared" ca="1" si="83"/>
        <v>#N/A</v>
      </c>
      <c r="AD169" s="323" t="e">
        <f t="shared" ca="1" si="84"/>
        <v>#N/A</v>
      </c>
      <c r="AE169" s="324">
        <f t="shared" ca="1" si="63"/>
        <v>1194.9388613903664</v>
      </c>
      <c r="AG169" s="306">
        <f t="shared" ca="1" si="85"/>
        <v>-10.116765566835202</v>
      </c>
      <c r="AH169" s="304">
        <f t="shared" ca="1" si="86"/>
        <v>-1.4908077392142762</v>
      </c>
    </row>
    <row r="170" spans="1:34" x14ac:dyDescent="0.2">
      <c r="A170" s="347">
        <f t="shared" ca="1" si="64"/>
        <v>0.1</v>
      </c>
      <c r="B170" s="304">
        <f t="shared" ca="1" si="65"/>
        <v>7.5999999999999899</v>
      </c>
      <c r="D170" s="306">
        <f t="shared" ca="1" si="66"/>
        <v>-0.69153352169118054</v>
      </c>
      <c r="E170" s="307">
        <f t="shared" ca="1" si="67"/>
        <v>-11.055003124683564</v>
      </c>
      <c r="F170" s="304">
        <f t="shared" ca="1" si="68"/>
        <v>11.076611065591585</v>
      </c>
      <c r="G170" s="306">
        <f t="shared" ca="1" si="69"/>
        <v>21.303140417495875</v>
      </c>
      <c r="H170" s="307">
        <f t="shared" ca="1" si="70"/>
        <v>37.372131921201721</v>
      </c>
      <c r="I170" s="304">
        <f t="shared" ca="1" si="71"/>
        <v>43.017438742715157</v>
      </c>
      <c r="J170" s="306">
        <f t="shared" ca="1" si="72"/>
        <v>304.32946090376629</v>
      </c>
      <c r="K170" s="307">
        <f t="shared" ca="1" si="73"/>
        <v>1198.73134959811</v>
      </c>
      <c r="L170" s="304">
        <f t="shared" ca="1" si="58"/>
        <v>1236.7591799874717</v>
      </c>
      <c r="M170" s="306">
        <f t="shared" ca="1" si="74"/>
        <v>1.0527070930160185</v>
      </c>
      <c r="N170" s="304">
        <f t="shared" ca="1" si="75"/>
        <v>60.315673493303642</v>
      </c>
      <c r="P170" s="310">
        <f t="shared" ca="1" si="76"/>
        <v>23</v>
      </c>
      <c r="Q170" s="304">
        <f t="shared" ca="1" si="77"/>
        <v>0</v>
      </c>
      <c r="R170" s="306">
        <f t="shared" ca="1" si="78"/>
        <v>0</v>
      </c>
      <c r="S170" s="307">
        <f t="shared" ca="1" si="79"/>
        <v>4.5130000000000017</v>
      </c>
      <c r="T170" s="304">
        <f t="shared" ca="1" si="59"/>
        <v>44.272530000000017</v>
      </c>
      <c r="U170" s="311">
        <f t="shared" ca="1" si="60"/>
        <v>0</v>
      </c>
      <c r="V170" s="306">
        <f t="shared" ca="1" si="61"/>
        <v>1.0864590770512761</v>
      </c>
      <c r="W170" s="304">
        <f t="shared" ca="1" si="62"/>
        <v>6.1369480440631214</v>
      </c>
      <c r="Y170" s="314" t="str">
        <f t="shared" ca="1" si="80"/>
        <v/>
      </c>
      <c r="Z170" s="315" t="str">
        <f t="shared" ca="1" si="81"/>
        <v/>
      </c>
      <c r="AA170" s="316" t="str">
        <f t="shared" ca="1" si="82"/>
        <v/>
      </c>
      <c r="AC170" s="310" t="e">
        <f t="shared" ca="1" si="83"/>
        <v>#N/A</v>
      </c>
      <c r="AD170" s="323" t="e">
        <f t="shared" ca="1" si="84"/>
        <v>#N/A</v>
      </c>
      <c r="AE170" s="324">
        <f t="shared" ca="1" si="63"/>
        <v>1198.73134959811</v>
      </c>
      <c r="AG170" s="306">
        <f t="shared" ca="1" si="85"/>
        <v>-10.000044186707429</v>
      </c>
      <c r="AH170" s="304">
        <f t="shared" ca="1" si="86"/>
        <v>-1.4241669115993538</v>
      </c>
    </row>
    <row r="171" spans="1:34" x14ac:dyDescent="0.2">
      <c r="A171" s="347">
        <f t="shared" ca="1" si="64"/>
        <v>0.1</v>
      </c>
      <c r="B171" s="304">
        <f t="shared" ca="1" si="65"/>
        <v>7.6999999999999895</v>
      </c>
      <c r="D171" s="306">
        <f t="shared" ca="1" si="66"/>
        <v>-0.6734202847424321</v>
      </c>
      <c r="E171" s="307">
        <f t="shared" ca="1" si="67"/>
        <v>-10.991382238796028</v>
      </c>
      <c r="F171" s="304">
        <f t="shared" ca="1" si="68"/>
        <v>11.011992480892065</v>
      </c>
      <c r="G171" s="306">
        <f t="shared" ca="1" si="69"/>
        <v>21.235798389021632</v>
      </c>
      <c r="H171" s="307">
        <f t="shared" ca="1" si="70"/>
        <v>36.272993697322121</v>
      </c>
      <c r="I171" s="304">
        <f t="shared" ca="1" si="71"/>
        <v>42.032002152944656</v>
      </c>
      <c r="J171" s="306">
        <f t="shared" ca="1" si="72"/>
        <v>306.45640784409215</v>
      </c>
      <c r="K171" s="307">
        <f t="shared" ca="1" si="73"/>
        <v>1202.4136058790361</v>
      </c>
      <c r="L171" s="304">
        <f t="shared" ca="1" si="58"/>
        <v>1240.8521303973857</v>
      </c>
      <c r="M171" s="306">
        <f t="shared" ca="1" si="74"/>
        <v>1.041148694057545</v>
      </c>
      <c r="N171" s="304">
        <f t="shared" ca="1" si="75"/>
        <v>59.653426015054698</v>
      </c>
      <c r="P171" s="310">
        <f t="shared" ca="1" si="76"/>
        <v>23</v>
      </c>
      <c r="Q171" s="304">
        <f t="shared" ca="1" si="77"/>
        <v>0</v>
      </c>
      <c r="R171" s="306">
        <f t="shared" ca="1" si="78"/>
        <v>0</v>
      </c>
      <c r="S171" s="307">
        <f t="shared" ca="1" si="79"/>
        <v>4.5130000000000017</v>
      </c>
      <c r="T171" s="304">
        <f t="shared" ca="1" si="59"/>
        <v>44.272530000000017</v>
      </c>
      <c r="U171" s="311">
        <f t="shared" ca="1" si="60"/>
        <v>0</v>
      </c>
      <c r="V171" s="306">
        <f t="shared" ca="1" si="61"/>
        <v>1.0860576423437571</v>
      </c>
      <c r="W171" s="304">
        <f t="shared" ca="1" si="62"/>
        <v>5.8568352449132162</v>
      </c>
      <c r="Y171" s="314" t="str">
        <f t="shared" ca="1" si="80"/>
        <v/>
      </c>
      <c r="Z171" s="315" t="str">
        <f t="shared" ca="1" si="81"/>
        <v/>
      </c>
      <c r="AA171" s="316" t="str">
        <f t="shared" ca="1" si="82"/>
        <v/>
      </c>
      <c r="AC171" s="310" t="e">
        <f t="shared" ca="1" si="83"/>
        <v>#N/A</v>
      </c>
      <c r="AD171" s="323" t="e">
        <f t="shared" ca="1" si="84"/>
        <v>#N/A</v>
      </c>
      <c r="AE171" s="324">
        <f t="shared" ca="1" si="63"/>
        <v>1202.4136058790361</v>
      </c>
      <c r="AG171" s="306">
        <f t="shared" ca="1" si="85"/>
        <v>-9.8824422451810587</v>
      </c>
      <c r="AH171" s="304">
        <f t="shared" ca="1" si="86"/>
        <v>-1.3598378116692043</v>
      </c>
    </row>
    <row r="172" spans="1:34" x14ac:dyDescent="0.2">
      <c r="A172" s="347">
        <f t="shared" ca="1" si="64"/>
        <v>0.1</v>
      </c>
      <c r="B172" s="304">
        <f t="shared" ca="1" si="65"/>
        <v>7.7999999999999892</v>
      </c>
      <c r="D172" s="306">
        <f t="shared" ca="1" si="66"/>
        <v>-0.65567132336318823</v>
      </c>
      <c r="E172" s="307">
        <f t="shared" ca="1" si="67"/>
        <v>-10.929956092263669</v>
      </c>
      <c r="F172" s="304">
        <f t="shared" ca="1" si="68"/>
        <v>10.949604790269488</v>
      </c>
      <c r="G172" s="306">
        <f t="shared" ca="1" si="69"/>
        <v>21.170231256685312</v>
      </c>
      <c r="H172" s="307">
        <f t="shared" ca="1" si="70"/>
        <v>35.179998088095758</v>
      </c>
      <c r="I172" s="304">
        <f t="shared" ca="1" si="71"/>
        <v>41.058628288582135</v>
      </c>
      <c r="J172" s="306">
        <f t="shared" ca="1" si="72"/>
        <v>308.57670932637751</v>
      </c>
      <c r="K172" s="307">
        <f t="shared" ca="1" si="73"/>
        <v>1205.986255468307</v>
      </c>
      <c r="L172" s="304">
        <f t="shared" ca="1" si="58"/>
        <v>1244.838316375731</v>
      </c>
      <c r="M172" s="306">
        <f t="shared" ca="1" si="74"/>
        <v>1.0290771274529926</v>
      </c>
      <c r="N172" s="304">
        <f t="shared" ca="1" si="75"/>
        <v>58.961776196502782</v>
      </c>
      <c r="P172" s="310">
        <f t="shared" ca="1" si="76"/>
        <v>23</v>
      </c>
      <c r="Q172" s="304">
        <f t="shared" ca="1" si="77"/>
        <v>0</v>
      </c>
      <c r="R172" s="306">
        <f t="shared" ca="1" si="78"/>
        <v>0</v>
      </c>
      <c r="S172" s="307">
        <f t="shared" ca="1" si="79"/>
        <v>4.5130000000000017</v>
      </c>
      <c r="T172" s="304">
        <f t="shared" ca="1" si="59"/>
        <v>44.272530000000017</v>
      </c>
      <c r="U172" s="311">
        <f t="shared" ca="1" si="60"/>
        <v>0</v>
      </c>
      <c r="V172" s="306">
        <f t="shared" ca="1" si="61"/>
        <v>1.0856682900619423</v>
      </c>
      <c r="W172" s="304">
        <f t="shared" ca="1" si="62"/>
        <v>5.5867083692773267</v>
      </c>
      <c r="Y172" s="314" t="str">
        <f t="shared" ca="1" si="80"/>
        <v/>
      </c>
      <c r="Z172" s="315" t="str">
        <f t="shared" ca="1" si="81"/>
        <v/>
      </c>
      <c r="AA172" s="316" t="str">
        <f t="shared" ca="1" si="82"/>
        <v/>
      </c>
      <c r="AC172" s="310" t="e">
        <f t="shared" ca="1" si="83"/>
        <v>#N/A</v>
      </c>
      <c r="AD172" s="323" t="e">
        <f t="shared" ca="1" si="84"/>
        <v>#N/A</v>
      </c>
      <c r="AE172" s="324">
        <f t="shared" ca="1" si="63"/>
        <v>1205.986255468307</v>
      </c>
      <c r="AG172" s="306">
        <f t="shared" ca="1" si="85"/>
        <v>-9.7636541553693448</v>
      </c>
      <c r="AH172" s="304">
        <f t="shared" ca="1" si="86"/>
        <v>-1.2977698304704661</v>
      </c>
    </row>
    <row r="173" spans="1:34" x14ac:dyDescent="0.2">
      <c r="A173" s="347">
        <f t="shared" ca="1" si="64"/>
        <v>0.1</v>
      </c>
      <c r="B173" s="304">
        <f t="shared" ca="1" si="65"/>
        <v>7.8999999999999888</v>
      </c>
      <c r="D173" s="306">
        <f t="shared" ca="1" si="66"/>
        <v>-0.63828087824491053</v>
      </c>
      <c r="E173" s="307">
        <f t="shared" ca="1" si="67"/>
        <v>-10.87067429325946</v>
      </c>
      <c r="F173" s="304">
        <f t="shared" ca="1" si="68"/>
        <v>10.889396772533599</v>
      </c>
      <c r="G173" s="306">
        <f t="shared" ca="1" si="69"/>
        <v>21.106403168860822</v>
      </c>
      <c r="H173" s="307">
        <f t="shared" ca="1" si="70"/>
        <v>34.092930658769809</v>
      </c>
      <c r="I173" s="304">
        <f t="shared" ca="1" si="71"/>
        <v>40.097483407692614</v>
      </c>
      <c r="J173" s="306">
        <f t="shared" ca="1" si="72"/>
        <v>310.69054104765479</v>
      </c>
      <c r="K173" s="307">
        <f t="shared" ca="1" si="73"/>
        <v>1209.4499019056502</v>
      </c>
      <c r="L173" s="304">
        <f t="shared" ca="1" si="58"/>
        <v>1248.7184140213803</v>
      </c>
      <c r="M173" s="306">
        <f t="shared" ca="1" si="74"/>
        <v>1.0164622052718257</v>
      </c>
      <c r="N173" s="304">
        <f t="shared" ca="1" si="75"/>
        <v>58.238994396635952</v>
      </c>
      <c r="P173" s="310">
        <f t="shared" ca="1" si="76"/>
        <v>23</v>
      </c>
      <c r="Q173" s="304">
        <f t="shared" ca="1" si="77"/>
        <v>0</v>
      </c>
      <c r="R173" s="306">
        <f t="shared" ca="1" si="78"/>
        <v>0</v>
      </c>
      <c r="S173" s="307">
        <f t="shared" ca="1" si="79"/>
        <v>4.5130000000000017</v>
      </c>
      <c r="T173" s="304">
        <f t="shared" ca="1" si="59"/>
        <v>44.272530000000017</v>
      </c>
      <c r="U173" s="311">
        <f t="shared" ca="1" si="60"/>
        <v>0</v>
      </c>
      <c r="V173" s="306">
        <f t="shared" ca="1" si="61"/>
        <v>1.0852909423217714</v>
      </c>
      <c r="W173" s="304">
        <f t="shared" ca="1" si="62"/>
        <v>5.3263584152816028</v>
      </c>
      <c r="Y173" s="314" t="str">
        <f t="shared" ca="1" si="80"/>
        <v/>
      </c>
      <c r="Z173" s="315" t="str">
        <f t="shared" ca="1" si="81"/>
        <v/>
      </c>
      <c r="AA173" s="316" t="str">
        <f t="shared" ca="1" si="82"/>
        <v/>
      </c>
      <c r="AC173" s="310" t="e">
        <f t="shared" ca="1" si="83"/>
        <v>#N/A</v>
      </c>
      <c r="AD173" s="323" t="e">
        <f t="shared" ca="1" si="84"/>
        <v>#N/A</v>
      </c>
      <c r="AE173" s="324">
        <f t="shared" ca="1" si="63"/>
        <v>1209.4499019056502</v>
      </c>
      <c r="AG173" s="306">
        <f t="shared" ca="1" si="85"/>
        <v>-9.6433532038490188</v>
      </c>
      <c r="AH173" s="304">
        <f t="shared" ca="1" si="86"/>
        <v>-1.2379145511361234</v>
      </c>
    </row>
    <row r="174" spans="1:34" x14ac:dyDescent="0.2">
      <c r="A174" s="347">
        <f t="shared" ca="1" si="64"/>
        <v>0.1</v>
      </c>
      <c r="B174" s="304">
        <f t="shared" ca="1" si="65"/>
        <v>7.9999999999999885</v>
      </c>
      <c r="D174" s="306">
        <f t="shared" ca="1" si="66"/>
        <v>-0.62124394221064572</v>
      </c>
      <c r="E174" s="307">
        <f t="shared" ca="1" si="67"/>
        <v>-10.813488205665291</v>
      </c>
      <c r="F174" s="304">
        <f t="shared" ca="1" si="68"/>
        <v>10.831318996770236</v>
      </c>
      <c r="G174" s="306">
        <f t="shared" ca="1" si="69"/>
        <v>21.044278774639757</v>
      </c>
      <c r="H174" s="307">
        <f t="shared" ca="1" si="70"/>
        <v>33.011581838203277</v>
      </c>
      <c r="I174" s="304">
        <f t="shared" ca="1" si="71"/>
        <v>39.148770154439667</v>
      </c>
      <c r="J174" s="306">
        <f t="shared" ca="1" si="72"/>
        <v>312.7980751448298</v>
      </c>
      <c r="K174" s="307">
        <f t="shared" ca="1" si="73"/>
        <v>1212.8051275304988</v>
      </c>
      <c r="L174" s="304">
        <f t="shared" ca="1" si="58"/>
        <v>1252.4930790940841</v>
      </c>
      <c r="M174" s="306">
        <f t="shared" ca="1" si="74"/>
        <v>1.0032717255348895</v>
      </c>
      <c r="N174" s="304">
        <f t="shared" ca="1" si="75"/>
        <v>57.483235577956677</v>
      </c>
      <c r="P174" s="310">
        <f t="shared" ca="1" si="76"/>
        <v>23</v>
      </c>
      <c r="Q174" s="304">
        <f t="shared" ca="1" si="77"/>
        <v>0</v>
      </c>
      <c r="R174" s="306">
        <f t="shared" ca="1" si="78"/>
        <v>0</v>
      </c>
      <c r="S174" s="307">
        <f t="shared" ca="1" si="79"/>
        <v>4.5130000000000017</v>
      </c>
      <c r="T174" s="304">
        <f t="shared" ca="1" si="59"/>
        <v>44.272530000000017</v>
      </c>
      <c r="U174" s="311">
        <f t="shared" ca="1" si="60"/>
        <v>0</v>
      </c>
      <c r="V174" s="306">
        <f t="shared" ca="1" si="61"/>
        <v>1.0849255240131632</v>
      </c>
      <c r="W174" s="304">
        <f t="shared" ca="1" si="62"/>
        <v>5.0755855151318743</v>
      </c>
      <c r="Y174" s="314" t="str">
        <f t="shared" ca="1" si="80"/>
        <v/>
      </c>
      <c r="Z174" s="315" t="str">
        <f t="shared" ca="1" si="81"/>
        <v/>
      </c>
      <c r="AA174" s="316" t="str">
        <f t="shared" ca="1" si="82"/>
        <v/>
      </c>
      <c r="AC174" s="310">
        <f t="shared" ca="1" si="83"/>
        <v>7.9999999999999885</v>
      </c>
      <c r="AD174" s="323">
        <f t="shared" ca="1" si="84"/>
        <v>312.7980751448298</v>
      </c>
      <c r="AE174" s="324">
        <f t="shared" ca="1" si="63"/>
        <v>1212.8051275304988</v>
      </c>
      <c r="AG174" s="306">
        <f t="shared" ca="1" si="85"/>
        <v>-9.5211892677643579</v>
      </c>
      <c r="AH174" s="304">
        <f t="shared" ca="1" si="86"/>
        <v>-1.1802256625928653</v>
      </c>
    </row>
    <row r="175" spans="1:34" x14ac:dyDescent="0.2">
      <c r="A175" s="347">
        <f t="shared" ca="1" si="64"/>
        <v>0.1</v>
      </c>
      <c r="B175" s="304">
        <f t="shared" ca="1" si="65"/>
        <v>8.099999999999989</v>
      </c>
      <c r="D175" s="306">
        <f t="shared" ca="1" si="66"/>
        <v>-0.60455628250030569</v>
      </c>
      <c r="E175" s="307">
        <f t="shared" ca="1" si="67"/>
        <v>-10.758350827760808</v>
      </c>
      <c r="F175" s="304">
        <f t="shared" ca="1" si="68"/>
        <v>10.775323699633912</v>
      </c>
      <c r="G175" s="306">
        <f t="shared" ca="1" si="69"/>
        <v>20.983823146389728</v>
      </c>
      <c r="H175" s="307">
        <f t="shared" ca="1" si="70"/>
        <v>31.935746755427196</v>
      </c>
      <c r="I175" s="304">
        <f t="shared" ca="1" si="71"/>
        <v>38.212730269711692</v>
      </c>
      <c r="J175" s="306">
        <f t="shared" ca="1" si="72"/>
        <v>314.89948024088125</v>
      </c>
      <c r="K175" s="307">
        <f t="shared" ca="1" si="73"/>
        <v>1216.0524939601803</v>
      </c>
      <c r="L175" s="304">
        <f t="shared" ca="1" si="58"/>
        <v>1256.1629475202456</v>
      </c>
      <c r="M175" s="306">
        <f t="shared" ca="1" si="74"/>
        <v>0.9894713581904564</v>
      </c>
      <c r="N175" s="304">
        <f t="shared" ca="1" si="75"/>
        <v>56.692532773390489</v>
      </c>
      <c r="P175" s="310">
        <f t="shared" ca="1" si="76"/>
        <v>23</v>
      </c>
      <c r="Q175" s="304">
        <f t="shared" ca="1" si="77"/>
        <v>0</v>
      </c>
      <c r="R175" s="306">
        <f t="shared" ca="1" si="78"/>
        <v>0</v>
      </c>
      <c r="S175" s="307">
        <f t="shared" ca="1" si="79"/>
        <v>4.5130000000000017</v>
      </c>
      <c r="T175" s="304">
        <f t="shared" ca="1" si="59"/>
        <v>44.272530000000017</v>
      </c>
      <c r="U175" s="311">
        <f t="shared" ca="1" si="60"/>
        <v>0</v>
      </c>
      <c r="V175" s="306">
        <f t="shared" ca="1" si="61"/>
        <v>1.0845719627366777</v>
      </c>
      <c r="W175" s="304">
        <f t="shared" ca="1" si="62"/>
        <v>4.8341985845801094</v>
      </c>
      <c r="Y175" s="314" t="str">
        <f t="shared" ca="1" si="80"/>
        <v/>
      </c>
      <c r="Z175" s="315" t="str">
        <f t="shared" ca="1" si="81"/>
        <v/>
      </c>
      <c r="AA175" s="316" t="str">
        <f t="shared" ca="1" si="82"/>
        <v/>
      </c>
      <c r="AC175" s="310" t="e">
        <f t="shared" ca="1" si="83"/>
        <v>#N/A</v>
      </c>
      <c r="AD175" s="323" t="e">
        <f t="shared" ca="1" si="84"/>
        <v>#N/A</v>
      </c>
      <c r="AE175" s="324">
        <f t="shared" ca="1" si="63"/>
        <v>1216.0524939601803</v>
      </c>
      <c r="AG175" s="306">
        <f t="shared" ca="1" si="85"/>
        <v>-9.3967863687004112</v>
      </c>
      <c r="AH175" s="304">
        <f t="shared" ca="1" si="86"/>
        <v>-1.1246588777159034</v>
      </c>
    </row>
    <row r="176" spans="1:34" x14ac:dyDescent="0.2">
      <c r="A176" s="347">
        <f t="shared" ca="1" si="64"/>
        <v>0.1</v>
      </c>
      <c r="B176" s="304">
        <f t="shared" ca="1" si="65"/>
        <v>8.1999999999999886</v>
      </c>
      <c r="D176" s="306">
        <f t="shared" ca="1" si="66"/>
        <v>-0.58821446726911641</v>
      </c>
      <c r="E176" s="307">
        <f t="shared" ca="1" si="67"/>
        <v>-10.705216669218689</v>
      </c>
      <c r="F176" s="304">
        <f t="shared" ca="1" si="68"/>
        <v>10.721364661013185</v>
      </c>
      <c r="G176" s="306">
        <f t="shared" ca="1" si="69"/>
        <v>20.925001699662815</v>
      </c>
      <c r="H176" s="307">
        <f t="shared" ca="1" si="70"/>
        <v>30.865225088505326</v>
      </c>
      <c r="I176" s="304">
        <f t="shared" ca="1" si="71"/>
        <v>37.289647570002458</v>
      </c>
      <c r="J176" s="306">
        <f t="shared" ca="1" si="72"/>
        <v>316.99492148318387</v>
      </c>
      <c r="K176" s="307">
        <f t="shared" ca="1" si="73"/>
        <v>1219.1925425523768</v>
      </c>
      <c r="L176" s="304">
        <f t="shared" ca="1" si="58"/>
        <v>1259.7286358821327</v>
      </c>
      <c r="M176" s="306">
        <f t="shared" ca="1" si="74"/>
        <v>0.97502453411669343</v>
      </c>
      <c r="N176" s="304">
        <f t="shared" ca="1" si="75"/>
        <v>55.864790726595878</v>
      </c>
      <c r="P176" s="310">
        <f t="shared" ca="1" si="76"/>
        <v>23</v>
      </c>
      <c r="Q176" s="304">
        <f t="shared" ca="1" si="77"/>
        <v>0</v>
      </c>
      <c r="R176" s="306">
        <f t="shared" ca="1" si="78"/>
        <v>0</v>
      </c>
      <c r="S176" s="307">
        <f t="shared" ca="1" si="79"/>
        <v>4.5130000000000017</v>
      </c>
      <c r="T176" s="304">
        <f t="shared" ca="1" si="59"/>
        <v>44.272530000000017</v>
      </c>
      <c r="U176" s="311">
        <f t="shared" ca="1" si="60"/>
        <v>0</v>
      </c>
      <c r="V176" s="306">
        <f t="shared" ca="1" si="61"/>
        <v>1.0842301887424213</v>
      </c>
      <c r="W176" s="304">
        <f t="shared" ca="1" si="62"/>
        <v>4.6020149900475626</v>
      </c>
      <c r="Y176" s="314" t="str">
        <f t="shared" ca="1" si="80"/>
        <v/>
      </c>
      <c r="Z176" s="315" t="str">
        <f t="shared" ca="1" si="81"/>
        <v/>
      </c>
      <c r="AA176" s="316" t="str">
        <f t="shared" ca="1" si="82"/>
        <v/>
      </c>
      <c r="AC176" s="310" t="e">
        <f t="shared" ca="1" si="83"/>
        <v>#N/A</v>
      </c>
      <c r="AD176" s="323" t="e">
        <f t="shared" ca="1" si="84"/>
        <v>#N/A</v>
      </c>
      <c r="AE176" s="324">
        <f t="shared" ca="1" si="63"/>
        <v>1219.1925425523768</v>
      </c>
      <c r="AG176" s="306">
        <f t="shared" ca="1" si="85"/>
        <v>-9.2697400673365031</v>
      </c>
      <c r="AH176" s="304">
        <f t="shared" ca="1" si="86"/>
        <v>-1.0711718556570147</v>
      </c>
    </row>
    <row r="177" spans="1:34" x14ac:dyDescent="0.2">
      <c r="A177" s="347">
        <f t="shared" ca="1" si="64"/>
        <v>0.1</v>
      </c>
      <c r="B177" s="304">
        <f t="shared" ca="1" si="65"/>
        <v>8.2999999999999883</v>
      </c>
      <c r="D177" s="306">
        <f t="shared" ca="1" si="66"/>
        <v>-0.57221589647124127</v>
      </c>
      <c r="E177" s="307">
        <f t="shared" ca="1" si="67"/>
        <v>-10.654041625291258</v>
      </c>
      <c r="F177" s="304">
        <f t="shared" ca="1" si="68"/>
        <v>10.669397076949249</v>
      </c>
      <c r="G177" s="306">
        <f t="shared" ca="1" si="69"/>
        <v>20.867780110015691</v>
      </c>
      <c r="H177" s="307">
        <f t="shared" ca="1" si="70"/>
        <v>29.799820925976199</v>
      </c>
      <c r="I177" s="304">
        <f t="shared" ca="1" si="71"/>
        <v>36.379851208329804</v>
      </c>
      <c r="J177" s="306">
        <f t="shared" ca="1" si="72"/>
        <v>319.08456057366777</v>
      </c>
      <c r="K177" s="307">
        <f t="shared" ca="1" si="73"/>
        <v>1222.225794853101</v>
      </c>
      <c r="L177" s="304">
        <f t="shared" ca="1" si="58"/>
        <v>1263.190741891653</v>
      </c>
      <c r="M177" s="306">
        <f t="shared" ca="1" si="74"/>
        <v>0.95989234060244788</v>
      </c>
      <c r="N177" s="304">
        <f t="shared" ca="1" si="75"/>
        <v>54.997779903454372</v>
      </c>
      <c r="P177" s="310">
        <f t="shared" ca="1" si="76"/>
        <v>23</v>
      </c>
      <c r="Q177" s="304">
        <f t="shared" ca="1" si="77"/>
        <v>0</v>
      </c>
      <c r="R177" s="306">
        <f t="shared" ca="1" si="78"/>
        <v>0</v>
      </c>
      <c r="S177" s="307">
        <f t="shared" ca="1" si="79"/>
        <v>4.5130000000000017</v>
      </c>
      <c r="T177" s="304">
        <f t="shared" ca="1" si="59"/>
        <v>44.272530000000017</v>
      </c>
      <c r="U177" s="311">
        <f t="shared" ca="1" si="60"/>
        <v>0</v>
      </c>
      <c r="V177" s="306">
        <f t="shared" ca="1" si="61"/>
        <v>1.0839001348710406</v>
      </c>
      <c r="W177" s="304">
        <f t="shared" ca="1" si="62"/>
        <v>4.3788602322806147</v>
      </c>
      <c r="Y177" s="314" t="str">
        <f t="shared" ca="1" si="80"/>
        <v/>
      </c>
      <c r="Z177" s="315" t="str">
        <f t="shared" ca="1" si="81"/>
        <v/>
      </c>
      <c r="AA177" s="316" t="str">
        <f t="shared" ca="1" si="82"/>
        <v/>
      </c>
      <c r="AC177" s="310" t="e">
        <f t="shared" ca="1" si="83"/>
        <v>#N/A</v>
      </c>
      <c r="AD177" s="323" t="e">
        <f t="shared" ca="1" si="84"/>
        <v>#N/A</v>
      </c>
      <c r="AE177" s="324">
        <f t="shared" ca="1" si="63"/>
        <v>1222.225794853101</v>
      </c>
      <c r="AG177" s="306">
        <f t="shared" ca="1" si="85"/>
        <v>-9.1396147103122676</v>
      </c>
      <c r="AH177" s="304">
        <f t="shared" ca="1" si="86"/>
        <v>-1.0197241280849902</v>
      </c>
    </row>
    <row r="178" spans="1:34" x14ac:dyDescent="0.2">
      <c r="A178" s="347">
        <f t="shared" ca="1" si="64"/>
        <v>0.1</v>
      </c>
      <c r="B178" s="304">
        <f t="shared" ca="1" si="65"/>
        <v>8.3999999999999879</v>
      </c>
      <c r="D178" s="306">
        <f t="shared" ca="1" si="66"/>
        <v>-0.55655883727753042</v>
      </c>
      <c r="E178" s="307">
        <f t="shared" ca="1" si="67"/>
        <v>-10.604782846963182</v>
      </c>
      <c r="F178" s="304">
        <f t="shared" ca="1" si="68"/>
        <v>10.619377428578204</v>
      </c>
      <c r="G178" s="306">
        <f t="shared" ca="1" si="69"/>
        <v>20.812124226287938</v>
      </c>
      <c r="H178" s="307">
        <f t="shared" ca="1" si="70"/>
        <v>28.73934264127988</v>
      </c>
      <c r="I178" s="304">
        <f t="shared" ca="1" si="71"/>
        <v>35.483719228166166</v>
      </c>
      <c r="J178" s="306">
        <f t="shared" ca="1" si="72"/>
        <v>321.16855579048297</v>
      </c>
      <c r="K178" s="307">
        <f t="shared" ca="1" si="73"/>
        <v>1225.1527530314638</v>
      </c>
      <c r="L178" s="304">
        <f t="shared" ca="1" si="58"/>
        <v>1266.5498448498265</v>
      </c>
      <c r="M178" s="306">
        <f t="shared" ca="1" si="74"/>
        <v>0.9440334277998651</v>
      </c>
      <c r="N178" s="304">
        <f t="shared" ca="1" si="75"/>
        <v>54.089131132200393</v>
      </c>
      <c r="P178" s="310">
        <f t="shared" ca="1" si="76"/>
        <v>23</v>
      </c>
      <c r="Q178" s="304">
        <f t="shared" ca="1" si="77"/>
        <v>0</v>
      </c>
      <c r="R178" s="306">
        <f t="shared" ca="1" si="78"/>
        <v>0</v>
      </c>
      <c r="S178" s="307">
        <f t="shared" ca="1" si="79"/>
        <v>4.5130000000000017</v>
      </c>
      <c r="T178" s="304">
        <f t="shared" ca="1" si="59"/>
        <v>44.272530000000017</v>
      </c>
      <c r="U178" s="311">
        <f t="shared" ca="1" si="60"/>
        <v>0</v>
      </c>
      <c r="V178" s="306">
        <f t="shared" ca="1" si="61"/>
        <v>1.0835817364966489</v>
      </c>
      <c r="W178" s="304">
        <f t="shared" ca="1" si="62"/>
        <v>4.1645676454611031</v>
      </c>
      <c r="Y178" s="314" t="str">
        <f t="shared" ca="1" si="80"/>
        <v/>
      </c>
      <c r="Z178" s="315" t="str">
        <f t="shared" ca="1" si="81"/>
        <v/>
      </c>
      <c r="AA178" s="316" t="str">
        <f t="shared" ca="1" si="82"/>
        <v/>
      </c>
      <c r="AC178" s="310" t="e">
        <f t="shared" ca="1" si="83"/>
        <v>#N/A</v>
      </c>
      <c r="AD178" s="323" t="e">
        <f t="shared" ca="1" si="84"/>
        <v>#N/A</v>
      </c>
      <c r="AE178" s="324">
        <f t="shared" ca="1" si="63"/>
        <v>1225.1527530314638</v>
      </c>
      <c r="AG178" s="306">
        <f t="shared" ca="1" si="85"/>
        <v>-9.0059405509042527</v>
      </c>
      <c r="AH178" s="304">
        <f t="shared" ca="1" si="86"/>
        <v>-0.97027702908943347</v>
      </c>
    </row>
    <row r="179" spans="1:34" x14ac:dyDescent="0.2">
      <c r="A179" s="347">
        <f t="shared" ca="1" si="64"/>
        <v>0.1</v>
      </c>
      <c r="B179" s="304">
        <f t="shared" ca="1" si="65"/>
        <v>8.4999999999999876</v>
      </c>
      <c r="D179" s="306">
        <f t="shared" ca="1" si="66"/>
        <v>-0.54124246413582022</v>
      </c>
      <c r="E179" s="307">
        <f t="shared" ca="1" si="67"/>
        <v>-10.557398605720525</v>
      </c>
      <c r="F179" s="304">
        <f t="shared" ca="1" si="68"/>
        <v>10.571263345743191</v>
      </c>
      <c r="G179" s="306">
        <f t="shared" ca="1" si="69"/>
        <v>20.757999979874356</v>
      </c>
      <c r="H179" s="307">
        <f t="shared" ca="1" si="70"/>
        <v>27.683602780707826</v>
      </c>
      <c r="I179" s="304">
        <f t="shared" ca="1" si="71"/>
        <v>34.601682416964607</v>
      </c>
      <c r="J179" s="306">
        <f t="shared" ca="1" si="72"/>
        <v>323.24706200079106</v>
      </c>
      <c r="K179" s="307">
        <f t="shared" ca="1" si="73"/>
        <v>1227.9739003025632</v>
      </c>
      <c r="L179" s="304">
        <f t="shared" ca="1" si="58"/>
        <v>1269.8065060931262</v>
      </c>
      <c r="M179" s="306">
        <f t="shared" ca="1" si="74"/>
        <v>0.92740393192156823</v>
      </c>
      <c r="N179" s="304">
        <f t="shared" ca="1" si="75"/>
        <v>53.136331202943779</v>
      </c>
      <c r="P179" s="310">
        <f t="shared" ca="1" si="76"/>
        <v>23</v>
      </c>
      <c r="Q179" s="304">
        <f t="shared" ca="1" si="77"/>
        <v>0</v>
      </c>
      <c r="R179" s="306">
        <f t="shared" ca="1" si="78"/>
        <v>0</v>
      </c>
      <c r="S179" s="307">
        <f t="shared" ca="1" si="79"/>
        <v>4.5130000000000017</v>
      </c>
      <c r="T179" s="304">
        <f t="shared" ca="1" si="59"/>
        <v>44.272530000000017</v>
      </c>
      <c r="U179" s="311">
        <f t="shared" ca="1" si="60"/>
        <v>0</v>
      </c>
      <c r="V179" s="306">
        <f t="shared" ca="1" si="61"/>
        <v>1.0832749314715147</v>
      </c>
      <c r="W179" s="304">
        <f t="shared" ca="1" si="62"/>
        <v>3.958978110731517</v>
      </c>
      <c r="Y179" s="314" t="str">
        <f t="shared" ca="1" si="80"/>
        <v/>
      </c>
      <c r="Z179" s="315" t="str">
        <f t="shared" ca="1" si="81"/>
        <v/>
      </c>
      <c r="AA179" s="316" t="str">
        <f t="shared" ca="1" si="82"/>
        <v/>
      </c>
      <c r="AC179" s="310" t="e">
        <f t="shared" ca="1" si="83"/>
        <v>#N/A</v>
      </c>
      <c r="AD179" s="323" t="e">
        <f t="shared" ca="1" si="84"/>
        <v>#N/A</v>
      </c>
      <c r="AE179" s="324">
        <f t="shared" ca="1" si="63"/>
        <v>1227.9739003025632</v>
      </c>
      <c r="AG179" s="306">
        <f t="shared" ca="1" si="85"/>
        <v>-8.8682107787823448</v>
      </c>
      <c r="AH179" s="304">
        <f t="shared" ca="1" si="86"/>
        <v>-0.9227936285089966</v>
      </c>
    </row>
    <row r="180" spans="1:34" x14ac:dyDescent="0.2">
      <c r="A180" s="347">
        <f t="shared" ca="1" si="64"/>
        <v>0.1</v>
      </c>
      <c r="B180" s="304">
        <f t="shared" ca="1" si="65"/>
        <v>8.5999999999999872</v>
      </c>
      <c r="D180" s="306">
        <f t="shared" ca="1" si="66"/>
        <v>-0.5262669035185078</v>
      </c>
      <c r="E180" s="307">
        <f t="shared" ca="1" si="67"/>
        <v>-10.511848151448339</v>
      </c>
      <c r="F180" s="304">
        <f t="shared" ca="1" si="68"/>
        <v>10.525013463784585</v>
      </c>
      <c r="G180" s="306">
        <f t="shared" ca="1" si="69"/>
        <v>20.705373289522505</v>
      </c>
      <c r="H180" s="307">
        <f t="shared" ca="1" si="70"/>
        <v>26.632417965562993</v>
      </c>
      <c r="I180" s="304">
        <f t="shared" ca="1" si="71"/>
        <v>33.734228459398835</v>
      </c>
      <c r="J180" s="306">
        <f t="shared" ca="1" si="72"/>
        <v>325.32023066426092</v>
      </c>
      <c r="K180" s="307">
        <f t="shared" ca="1" si="73"/>
        <v>1230.6897013398766</v>
      </c>
      <c r="L180" s="304">
        <f t="shared" ca="1" si="58"/>
        <v>1272.9612694278969</v>
      </c>
      <c r="M180" s="306">
        <f t="shared" ca="1" si="74"/>
        <v>0.90995742250981548</v>
      </c>
      <c r="N180" s="304">
        <f t="shared" ca="1" si="75"/>
        <v>52.136719846415083</v>
      </c>
      <c r="P180" s="310">
        <f t="shared" ca="1" si="76"/>
        <v>23</v>
      </c>
      <c r="Q180" s="304">
        <f t="shared" ca="1" si="77"/>
        <v>0</v>
      </c>
      <c r="R180" s="306">
        <f t="shared" ca="1" si="78"/>
        <v>0</v>
      </c>
      <c r="S180" s="307">
        <f t="shared" ca="1" si="79"/>
        <v>4.5130000000000017</v>
      </c>
      <c r="T180" s="304">
        <f t="shared" ca="1" si="59"/>
        <v>44.272530000000017</v>
      </c>
      <c r="U180" s="311">
        <f t="shared" ca="1" si="60"/>
        <v>0</v>
      </c>
      <c r="V180" s="306">
        <f t="shared" ca="1" si="61"/>
        <v>1.0829796600723522</v>
      </c>
      <c r="W180" s="304">
        <f t="shared" ca="1" si="62"/>
        <v>3.7619397831266528</v>
      </c>
      <c r="Y180" s="314" t="str">
        <f t="shared" ca="1" si="80"/>
        <v/>
      </c>
      <c r="Z180" s="315" t="str">
        <f t="shared" ca="1" si="81"/>
        <v/>
      </c>
      <c r="AA180" s="316" t="str">
        <f t="shared" ca="1" si="82"/>
        <v/>
      </c>
      <c r="AC180" s="310" t="e">
        <f t="shared" ca="1" si="83"/>
        <v>#N/A</v>
      </c>
      <c r="AD180" s="323" t="e">
        <f t="shared" ca="1" si="84"/>
        <v>#N/A</v>
      </c>
      <c r="AE180" s="324">
        <f t="shared" ca="1" si="63"/>
        <v>1230.6897013398766</v>
      </c>
      <c r="AG180" s="306">
        <f t="shared" ca="1" si="85"/>
        <v>-8.7258785122086522</v>
      </c>
      <c r="AH180" s="304">
        <f t="shared" ca="1" si="86"/>
        <v>-0.8772386684536928</v>
      </c>
    </row>
    <row r="181" spans="1:34" x14ac:dyDescent="0.2">
      <c r="A181" s="347">
        <f t="shared" ca="1" si="64"/>
        <v>0.1</v>
      </c>
      <c r="B181" s="304">
        <f t="shared" ca="1" si="65"/>
        <v>8.6999999999999869</v>
      </c>
      <c r="D181" s="306">
        <f t="shared" ca="1" si="66"/>
        <v>-0.51163328330818236</v>
      </c>
      <c r="E181" s="307">
        <f t="shared" ca="1" si="67"/>
        <v>-10.468091561819461</v>
      </c>
      <c r="F181" s="304">
        <f t="shared" ca="1" si="68"/>
        <v>10.480587271867188</v>
      </c>
      <c r="G181" s="306">
        <f t="shared" ca="1" si="69"/>
        <v>20.654209961191686</v>
      </c>
      <c r="H181" s="307">
        <f t="shared" ca="1" si="70"/>
        <v>25.585608809381046</v>
      </c>
      <c r="I181" s="304">
        <f t="shared" ca="1" si="71"/>
        <v>32.88190638128615</v>
      </c>
      <c r="J181" s="306">
        <f t="shared" ca="1" si="72"/>
        <v>327.38820982679664</v>
      </c>
      <c r="K181" s="307">
        <f t="shared" ca="1" si="73"/>
        <v>1233.3006026786238</v>
      </c>
      <c r="L181" s="304">
        <f t="shared" ca="1" si="58"/>
        <v>1276.0146615541105</v>
      </c>
      <c r="M181" s="306">
        <f t="shared" ca="1" si="74"/>
        <v>0.89164488297205047</v>
      </c>
      <c r="N181" s="304">
        <f t="shared" ca="1" si="75"/>
        <v>51.087488618734696</v>
      </c>
      <c r="P181" s="310">
        <f t="shared" ca="1" si="76"/>
        <v>23</v>
      </c>
      <c r="Q181" s="304">
        <f t="shared" ca="1" si="77"/>
        <v>0</v>
      </c>
      <c r="R181" s="306">
        <f t="shared" ca="1" si="78"/>
        <v>0</v>
      </c>
      <c r="S181" s="307">
        <f t="shared" ca="1" si="79"/>
        <v>4.5130000000000017</v>
      </c>
      <c r="T181" s="304">
        <f t="shared" ca="1" si="59"/>
        <v>44.272530000000017</v>
      </c>
      <c r="U181" s="311">
        <f t="shared" ca="1" si="60"/>
        <v>0</v>
      </c>
      <c r="V181" s="306">
        <f t="shared" ca="1" si="61"/>
        <v>1.0826958649480314</v>
      </c>
      <c r="W181" s="304">
        <f t="shared" ca="1" si="62"/>
        <v>3.5733078309270976</v>
      </c>
      <c r="Y181" s="314" t="str">
        <f t="shared" ca="1" si="80"/>
        <v/>
      </c>
      <c r="Z181" s="315" t="str">
        <f t="shared" ca="1" si="81"/>
        <v/>
      </c>
      <c r="AA181" s="316" t="str">
        <f t="shared" ca="1" si="82"/>
        <v/>
      </c>
      <c r="AC181" s="310" t="e">
        <f t="shared" ca="1" si="83"/>
        <v>#N/A</v>
      </c>
      <c r="AD181" s="323" t="e">
        <f t="shared" ca="1" si="84"/>
        <v>#N/A</v>
      </c>
      <c r="AE181" s="324">
        <f t="shared" ca="1" si="63"/>
        <v>1233.3006026786238</v>
      </c>
      <c r="AG181" s="306">
        <f t="shared" ca="1" si="85"/>
        <v>-8.5783538296330093</v>
      </c>
      <c r="AH181" s="304">
        <f t="shared" ca="1" si="86"/>
        <v>-0.83357850279783985</v>
      </c>
    </row>
    <row r="182" spans="1:34" x14ac:dyDescent="0.2">
      <c r="A182" s="347">
        <f t="shared" ca="1" si="64"/>
        <v>0.1</v>
      </c>
      <c r="B182" s="304">
        <f t="shared" ca="1" si="65"/>
        <v>8.7999999999999865</v>
      </c>
      <c r="D182" s="306">
        <f t="shared" ca="1" si="66"/>
        <v>-0.49734378663918466</v>
      </c>
      <c r="E182" s="307">
        <f t="shared" ca="1" si="67"/>
        <v>-10.42608958138006</v>
      </c>
      <c r="F182" s="304">
        <f t="shared" ca="1" si="68"/>
        <v>10.437944951046179</v>
      </c>
      <c r="G182" s="306">
        <f t="shared" ca="1" si="69"/>
        <v>20.604475582527769</v>
      </c>
      <c r="H182" s="307">
        <f t="shared" ca="1" si="70"/>
        <v>24.542999851243039</v>
      </c>
      <c r="I182" s="304">
        <f t="shared" ca="1" si="71"/>
        <v>32.045331262589542</v>
      </c>
      <c r="J182" s="306">
        <f t="shared" ca="1" si="72"/>
        <v>329.45114410398259</v>
      </c>
      <c r="K182" s="307">
        <f t="shared" ca="1" si="73"/>
        <v>1235.8070331116551</v>
      </c>
      <c r="L182" s="304">
        <f t="shared" ca="1" si="58"/>
        <v>1278.9671924797972</v>
      </c>
      <c r="M182" s="306">
        <f t="shared" ca="1" si="74"/>
        <v>0.87241473578769291</v>
      </c>
      <c r="N182" s="304">
        <f t="shared" ca="1" si="75"/>
        <v>49.985682345655626</v>
      </c>
      <c r="P182" s="310">
        <f t="shared" ca="1" si="76"/>
        <v>23</v>
      </c>
      <c r="Q182" s="304">
        <f t="shared" ca="1" si="77"/>
        <v>0</v>
      </c>
      <c r="R182" s="306">
        <f t="shared" ca="1" si="78"/>
        <v>0</v>
      </c>
      <c r="S182" s="307">
        <f t="shared" ca="1" si="79"/>
        <v>4.5130000000000017</v>
      </c>
      <c r="T182" s="304">
        <f t="shared" ca="1" si="59"/>
        <v>44.272530000000017</v>
      </c>
      <c r="U182" s="311">
        <f t="shared" ca="1" si="60"/>
        <v>0</v>
      </c>
      <c r="V182" s="306">
        <f t="shared" ca="1" si="61"/>
        <v>1.0824234910685238</v>
      </c>
      <c r="W182" s="304">
        <f t="shared" ca="1" si="62"/>
        <v>3.3929441864662362</v>
      </c>
      <c r="Y182" s="314" t="str">
        <f t="shared" ca="1" si="80"/>
        <v/>
      </c>
      <c r="Z182" s="315" t="str">
        <f t="shared" ca="1" si="81"/>
        <v/>
      </c>
      <c r="AA182" s="316" t="str">
        <f t="shared" ca="1" si="82"/>
        <v/>
      </c>
      <c r="AC182" s="310" t="e">
        <f t="shared" ca="1" si="83"/>
        <v>#N/A</v>
      </c>
      <c r="AD182" s="323" t="e">
        <f t="shared" ca="1" si="84"/>
        <v>#N/A</v>
      </c>
      <c r="AE182" s="324">
        <f t="shared" ca="1" si="63"/>
        <v>1235.8070331116551</v>
      </c>
      <c r="AG182" s="306">
        <f t="shared" ca="1" si="85"/>
        <v>-8.4250009479546968</v>
      </c>
      <c r="AH182" s="304">
        <f t="shared" ca="1" si="86"/>
        <v>-0.79178103942545897</v>
      </c>
    </row>
    <row r="183" spans="1:34" x14ac:dyDescent="0.2">
      <c r="A183" s="347">
        <f t="shared" ca="1" si="64"/>
        <v>0.1</v>
      </c>
      <c r="B183" s="304">
        <f t="shared" ca="1" si="65"/>
        <v>8.8999999999999861</v>
      </c>
      <c r="D183" s="306">
        <f t="shared" ca="1" si="66"/>
        <v>-0.4834017098305905</v>
      </c>
      <c r="E183" s="307">
        <f t="shared" ca="1" si="67"/>
        <v>-10.385803448379118</v>
      </c>
      <c r="F183" s="304">
        <f t="shared" ca="1" si="68"/>
        <v>10.397047200115557</v>
      </c>
      <c r="G183" s="306">
        <f t="shared" ca="1" si="69"/>
        <v>20.556135411544709</v>
      </c>
      <c r="H183" s="307">
        <f t="shared" ca="1" si="70"/>
        <v>23.504419506405128</v>
      </c>
      <c r="I183" s="304">
        <f t="shared" ca="1" si="71"/>
        <v>31.225189181025634</v>
      </c>
      <c r="J183" s="306">
        <f t="shared" ca="1" si="72"/>
        <v>331.50917465368622</v>
      </c>
      <c r="K183" s="307">
        <f t="shared" ca="1" si="73"/>
        <v>1238.2094040795375</v>
      </c>
      <c r="L183" s="304">
        <f t="shared" ca="1" si="58"/>
        <v>1281.8193559275705</v>
      </c>
      <c r="M183" s="306">
        <f t="shared" ca="1" si="74"/>
        <v>0.85221292636306512</v>
      </c>
      <c r="N183" s="304">
        <f t="shared" ca="1" si="75"/>
        <v>48.828203927096844</v>
      </c>
      <c r="P183" s="310">
        <f t="shared" ca="1" si="76"/>
        <v>23</v>
      </c>
      <c r="Q183" s="304">
        <f t="shared" ca="1" si="77"/>
        <v>0</v>
      </c>
      <c r="R183" s="306">
        <f t="shared" ca="1" si="78"/>
        <v>0</v>
      </c>
      <c r="S183" s="307">
        <f t="shared" ca="1" si="79"/>
        <v>4.5130000000000017</v>
      </c>
      <c r="T183" s="304">
        <f t="shared" ca="1" si="59"/>
        <v>44.272530000000017</v>
      </c>
      <c r="U183" s="311">
        <f t="shared" ca="1" si="60"/>
        <v>0</v>
      </c>
      <c r="V183" s="306">
        <f t="shared" ca="1" si="61"/>
        <v>1.0821624856748913</v>
      </c>
      <c r="W183" s="304">
        <f t="shared" ca="1" si="62"/>
        <v>3.2207173074309874</v>
      </c>
      <c r="Y183" s="314" t="str">
        <f t="shared" ca="1" si="80"/>
        <v/>
      </c>
      <c r="Z183" s="315" t="str">
        <f t="shared" ca="1" si="81"/>
        <v/>
      </c>
      <c r="AA183" s="316" t="str">
        <f t="shared" ca="1" si="82"/>
        <v/>
      </c>
      <c r="AC183" s="310" t="e">
        <f t="shared" ca="1" si="83"/>
        <v>#N/A</v>
      </c>
      <c r="AD183" s="323" t="e">
        <f t="shared" ca="1" si="84"/>
        <v>#N/A</v>
      </c>
      <c r="AE183" s="324">
        <f t="shared" ca="1" si="63"/>
        <v>1238.2094040795375</v>
      </c>
      <c r="AG183" s="306">
        <f t="shared" ca="1" si="85"/>
        <v>-8.2651356930913416</v>
      </c>
      <c r="AH183" s="304">
        <f t="shared" ca="1" si="86"/>
        <v>-0.75181568501356855</v>
      </c>
    </row>
    <row r="184" spans="1:34" x14ac:dyDescent="0.2">
      <c r="A184" s="347">
        <f t="shared" ca="1" si="64"/>
        <v>0.1</v>
      </c>
      <c r="B184" s="304">
        <f t="shared" ca="1" si="65"/>
        <v>8.9999999999999858</v>
      </c>
      <c r="D184" s="306">
        <f t="shared" ca="1" si="66"/>
        <v>-0.46981152380185787</v>
      </c>
      <c r="E184" s="307">
        <f t="shared" ca="1" si="67"/>
        <v>-10.347194707239598</v>
      </c>
      <c r="F184" s="304">
        <f t="shared" ca="1" si="68"/>
        <v>10.357855047133272</v>
      </c>
      <c r="G184" s="306">
        <f t="shared" ca="1" si="69"/>
        <v>20.509154259164522</v>
      </c>
      <c r="H184" s="307">
        <f t="shared" ca="1" si="70"/>
        <v>22.469700035681168</v>
      </c>
      <c r="I184" s="304">
        <f t="shared" ca="1" si="71"/>
        <v>30.422242325635636</v>
      </c>
      <c r="J184" s="306">
        <f t="shared" ca="1" si="72"/>
        <v>333.5624391372217</v>
      </c>
      <c r="K184" s="307">
        <f t="shared" ca="1" si="73"/>
        <v>1240.508110056642</v>
      </c>
      <c r="L184" s="304">
        <f t="shared" ca="1" si="58"/>
        <v>1284.5716297347822</v>
      </c>
      <c r="M184" s="306">
        <f t="shared" ca="1" si="74"/>
        <v>0.83098308243948416</v>
      </c>
      <c r="N184" s="304">
        <f t="shared" ca="1" si="75"/>
        <v>47.611823470554192</v>
      </c>
      <c r="P184" s="310">
        <f t="shared" ca="1" si="76"/>
        <v>23</v>
      </c>
      <c r="Q184" s="304">
        <f t="shared" ca="1" si="77"/>
        <v>0</v>
      </c>
      <c r="R184" s="306">
        <f t="shared" ca="1" si="78"/>
        <v>0</v>
      </c>
      <c r="S184" s="307">
        <f t="shared" ca="1" si="79"/>
        <v>4.5130000000000017</v>
      </c>
      <c r="T184" s="304">
        <f t="shared" ca="1" si="59"/>
        <v>44.272530000000017</v>
      </c>
      <c r="U184" s="311">
        <f t="shared" ca="1" si="60"/>
        <v>0</v>
      </c>
      <c r="V184" s="306">
        <f t="shared" ca="1" si="61"/>
        <v>1.0819127982301047</v>
      </c>
      <c r="W184" s="304">
        <f t="shared" ca="1" si="62"/>
        <v>3.0565019476970399</v>
      </c>
      <c r="Y184" s="314" t="str">
        <f t="shared" ca="1" si="80"/>
        <v/>
      </c>
      <c r="Z184" s="315" t="str">
        <f t="shared" ca="1" si="81"/>
        <v/>
      </c>
      <c r="AA184" s="316" t="str">
        <f t="shared" ca="1" si="82"/>
        <v/>
      </c>
      <c r="AC184" s="310">
        <f t="shared" ca="1" si="83"/>
        <v>8.9999999999999858</v>
      </c>
      <c r="AD184" s="323">
        <f t="shared" ca="1" si="84"/>
        <v>333.5624391372217</v>
      </c>
      <c r="AE184" s="324">
        <f t="shared" ca="1" si="63"/>
        <v>1240.508110056642</v>
      </c>
      <c r="AG184" s="306">
        <f t="shared" ca="1" si="85"/>
        <v>-8.0980234562756248</v>
      </c>
      <c r="AH184" s="304">
        <f t="shared" ca="1" si="86"/>
        <v>-0.71365329214070161</v>
      </c>
    </row>
    <row r="185" spans="1:34" x14ac:dyDescent="0.2">
      <c r="A185" s="347">
        <f t="shared" ca="1" si="64"/>
        <v>0.1</v>
      </c>
      <c r="B185" s="304">
        <f t="shared" ca="1" si="65"/>
        <v>9.0999999999999854</v>
      </c>
      <c r="D185" s="306">
        <f t="shared" ca="1" si="66"/>
        <v>-0.45657893804204935</v>
      </c>
      <c r="E185" s="307">
        <f t="shared" ca="1" si="67"/>
        <v>-10.310225004443096</v>
      </c>
      <c r="F185" s="304">
        <f t="shared" ca="1" si="68"/>
        <v>10.32032964439156</v>
      </c>
      <c r="G185" s="306">
        <f t="shared" ca="1" si="69"/>
        <v>20.463496365360317</v>
      </c>
      <c r="H185" s="307">
        <f t="shared" ca="1" si="70"/>
        <v>21.438677535236859</v>
      </c>
      <c r="I185" s="304">
        <f t="shared" ca="1" si="71"/>
        <v>29.637334191100667</v>
      </c>
      <c r="J185" s="306">
        <f t="shared" ca="1" si="72"/>
        <v>335.61107166844795</v>
      </c>
      <c r="K185" s="307">
        <f t="shared" ca="1" si="73"/>
        <v>1242.7035289351879</v>
      </c>
      <c r="L185" s="304">
        <f t="shared" ca="1" si="58"/>
        <v>1287.2244762489618</v>
      </c>
      <c r="M185" s="306">
        <f t="shared" ca="1" si="74"/>
        <v>0.80866676919901226</v>
      </c>
      <c r="N185" s="304">
        <f t="shared" ca="1" si="75"/>
        <v>46.333192907583239</v>
      </c>
      <c r="P185" s="310">
        <f t="shared" ca="1" si="76"/>
        <v>23</v>
      </c>
      <c r="Q185" s="304">
        <f t="shared" ca="1" si="77"/>
        <v>0</v>
      </c>
      <c r="R185" s="306">
        <f t="shared" ca="1" si="78"/>
        <v>0</v>
      </c>
      <c r="S185" s="307">
        <f t="shared" ca="1" si="79"/>
        <v>4.5130000000000017</v>
      </c>
      <c r="T185" s="304">
        <f t="shared" ca="1" si="59"/>
        <v>44.272530000000017</v>
      </c>
      <c r="U185" s="311">
        <f t="shared" ca="1" si="60"/>
        <v>0</v>
      </c>
      <c r="V185" s="306">
        <f t="shared" ca="1" si="61"/>
        <v>1.081674380370462</v>
      </c>
      <c r="W185" s="304">
        <f t="shared" ca="1" si="62"/>
        <v>2.9001789367319524</v>
      </c>
      <c r="Y185" s="314" t="str">
        <f t="shared" ca="1" si="80"/>
        <v/>
      </c>
      <c r="Z185" s="315" t="str">
        <f t="shared" ca="1" si="81"/>
        <v/>
      </c>
      <c r="AA185" s="316" t="str">
        <f t="shared" ca="1" si="82"/>
        <v/>
      </c>
      <c r="AC185" s="310" t="e">
        <f t="shared" ca="1" si="83"/>
        <v>#N/A</v>
      </c>
      <c r="AD185" s="323" t="e">
        <f t="shared" ca="1" si="84"/>
        <v>#N/A</v>
      </c>
      <c r="AE185" s="324">
        <f t="shared" ca="1" si="63"/>
        <v>1242.7035289351879</v>
      </c>
      <c r="AG185" s="306">
        <f t="shared" ca="1" si="85"/>
        <v>-7.9228778878964397</v>
      </c>
      <c r="AH185" s="304">
        <f t="shared" ca="1" si="86"/>
        <v>-0.67726610850809632</v>
      </c>
    </row>
    <row r="186" spans="1:34" x14ac:dyDescent="0.2">
      <c r="A186" s="347">
        <f t="shared" ca="1" si="64"/>
        <v>0.1</v>
      </c>
      <c r="B186" s="304">
        <f t="shared" ca="1" si="65"/>
        <v>9.1999999999999851</v>
      </c>
      <c r="D186" s="306">
        <f t="shared" ca="1" si="66"/>
        <v>-0.44371096579163566</v>
      </c>
      <c r="E186" s="307">
        <f t="shared" ca="1" si="67"/>
        <v>-10.274855865518557</v>
      </c>
      <c r="F186" s="304">
        <f t="shared" ca="1" si="68"/>
        <v>10.284432044519757</v>
      </c>
      <c r="G186" s="306">
        <f t="shared" ca="1" si="69"/>
        <v>20.419125268781155</v>
      </c>
      <c r="H186" s="307">
        <f t="shared" ca="1" si="70"/>
        <v>20.411191948685005</v>
      </c>
      <c r="I186" s="304">
        <f t="shared" ca="1" si="71"/>
        <v>28.871394727450223</v>
      </c>
      <c r="J186" s="306">
        <f t="shared" ca="1" si="72"/>
        <v>337.65520275015501</v>
      </c>
      <c r="K186" s="307">
        <f t="shared" ca="1" si="73"/>
        <v>1244.796022409384</v>
      </c>
      <c r="L186" s="304">
        <f t="shared" ca="1" si="58"/>
        <v>1289.7783427203576</v>
      </c>
      <c r="M186" s="306">
        <f t="shared" ca="1" si="74"/>
        <v>0.78520386365801542</v>
      </c>
      <c r="N186" s="304">
        <f t="shared" ca="1" si="75"/>
        <v>44.988867444970005</v>
      </c>
      <c r="P186" s="310">
        <f t="shared" ca="1" si="76"/>
        <v>23</v>
      </c>
      <c r="Q186" s="304">
        <f t="shared" ca="1" si="77"/>
        <v>0</v>
      </c>
      <c r="R186" s="306">
        <f t="shared" ca="1" si="78"/>
        <v>0</v>
      </c>
      <c r="S186" s="307">
        <f t="shared" ca="1" si="79"/>
        <v>4.5130000000000017</v>
      </c>
      <c r="T186" s="304">
        <f t="shared" ca="1" si="59"/>
        <v>44.272530000000017</v>
      </c>
      <c r="U186" s="311">
        <f t="shared" ca="1" si="60"/>
        <v>0</v>
      </c>
      <c r="V186" s="306">
        <f t="shared" ca="1" si="61"/>
        <v>1.0814471858573713</v>
      </c>
      <c r="W186" s="304">
        <f t="shared" ca="1" si="62"/>
        <v>2.7516349665837638</v>
      </c>
      <c r="Y186" s="314" t="str">
        <f t="shared" ca="1" si="80"/>
        <v/>
      </c>
      <c r="Z186" s="315" t="str">
        <f t="shared" ca="1" si="81"/>
        <v/>
      </c>
      <c r="AA186" s="316" t="str">
        <f t="shared" ca="1" si="82"/>
        <v/>
      </c>
      <c r="AC186" s="310" t="e">
        <f t="shared" ca="1" si="83"/>
        <v>#N/A</v>
      </c>
      <c r="AD186" s="323" t="e">
        <f t="shared" ca="1" si="84"/>
        <v>#N/A</v>
      </c>
      <c r="AE186" s="324">
        <f t="shared" ca="1" si="63"/>
        <v>1244.796022409384</v>
      </c>
      <c r="AG186" s="306">
        <f t="shared" ca="1" si="85"/>
        <v>-7.7388606505138267</v>
      </c>
      <c r="AH186" s="304">
        <f t="shared" ca="1" si="86"/>
        <v>-0.64262772805937318</v>
      </c>
    </row>
    <row r="187" spans="1:34" x14ac:dyDescent="0.2">
      <c r="A187" s="347">
        <f t="shared" ca="1" si="64"/>
        <v>0.1</v>
      </c>
      <c r="B187" s="304">
        <f t="shared" ca="1" si="65"/>
        <v>9.2999999999999847</v>
      </c>
      <c r="D187" s="306">
        <f t="shared" ca="1" si="66"/>
        <v>-0.43121598857631943</v>
      </c>
      <c r="E187" s="307">
        <f t="shared" ca="1" si="67"/>
        <v>-10.241048450818315</v>
      </c>
      <c r="F187" s="304">
        <f t="shared" ca="1" si="68"/>
        <v>10.250122955399709</v>
      </c>
      <c r="G187" s="306">
        <f t="shared" ca="1" si="69"/>
        <v>20.376003669923524</v>
      </c>
      <c r="H187" s="307">
        <f t="shared" ca="1" si="70"/>
        <v>19.387087103603172</v>
      </c>
      <c r="I187" s="304">
        <f t="shared" ca="1" si="71"/>
        <v>28.125445275042907</v>
      </c>
      <c r="J187" s="306">
        <f t="shared" ca="1" si="72"/>
        <v>339.69495919709027</v>
      </c>
      <c r="K187" s="307">
        <f t="shared" ca="1" si="73"/>
        <v>1246.7859363619984</v>
      </c>
      <c r="L187" s="304">
        <f t="shared" ca="1" si="58"/>
        <v>1292.2336616935725</v>
      </c>
      <c r="M187" s="306">
        <f t="shared" ca="1" si="74"/>
        <v>0.76053307539717274</v>
      </c>
      <c r="N187" s="304">
        <f t="shared" ca="1" si="75"/>
        <v>43.575335400362825</v>
      </c>
      <c r="P187" s="310">
        <f t="shared" ca="1" si="76"/>
        <v>23</v>
      </c>
      <c r="Q187" s="304">
        <f t="shared" ca="1" si="77"/>
        <v>0</v>
      </c>
      <c r="R187" s="306">
        <f t="shared" ca="1" si="78"/>
        <v>0</v>
      </c>
      <c r="S187" s="307">
        <f t="shared" ca="1" si="79"/>
        <v>4.5130000000000017</v>
      </c>
      <c r="T187" s="304">
        <f t="shared" ca="1" si="59"/>
        <v>44.272530000000017</v>
      </c>
      <c r="U187" s="311">
        <f t="shared" ca="1" si="60"/>
        <v>0</v>
      </c>
      <c r="V187" s="306">
        <f t="shared" ca="1" si="61"/>
        <v>1.0812311705292248</v>
      </c>
      <c r="W187" s="304">
        <f t="shared" ca="1" si="62"/>
        <v>2.6107623854490849</v>
      </c>
      <c r="Y187" s="314" t="str">
        <f t="shared" ca="1" si="80"/>
        <v/>
      </c>
      <c r="Z187" s="315" t="str">
        <f t="shared" ca="1" si="81"/>
        <v/>
      </c>
      <c r="AA187" s="316" t="str">
        <f t="shared" ca="1" si="82"/>
        <v/>
      </c>
      <c r="AC187" s="310" t="e">
        <f t="shared" ca="1" si="83"/>
        <v>#N/A</v>
      </c>
      <c r="AD187" s="323" t="e">
        <f t="shared" ca="1" si="84"/>
        <v>#N/A</v>
      </c>
      <c r="AE187" s="324">
        <f t="shared" ca="1" si="63"/>
        <v>1246.7859363619984</v>
      </c>
      <c r="AG187" s="306">
        <f t="shared" ca="1" si="85"/>
        <v>-7.5450826338833847</v>
      </c>
      <c r="AH187" s="304">
        <f t="shared" ca="1" si="86"/>
        <v>-0.60971304378102431</v>
      </c>
    </row>
    <row r="188" spans="1:34" x14ac:dyDescent="0.2">
      <c r="A188" s="347">
        <f t="shared" ca="1" si="64"/>
        <v>0.1</v>
      </c>
      <c r="B188" s="304">
        <f t="shared" ca="1" si="65"/>
        <v>9.3999999999999844</v>
      </c>
      <c r="D188" s="306">
        <f t="shared" ca="1" si="66"/>
        <v>-0.41910381759029447</v>
      </c>
      <c r="E188" s="307">
        <f t="shared" ca="1" si="67"/>
        <v>-10.208763287870283</v>
      </c>
      <c r="F188" s="304">
        <f t="shared" ca="1" si="68"/>
        <v>10.217362471679609</v>
      </c>
      <c r="G188" s="306">
        <f t="shared" ca="1" si="69"/>
        <v>20.334093288164492</v>
      </c>
      <c r="H188" s="307">
        <f t="shared" ca="1" si="70"/>
        <v>18.366210774816143</v>
      </c>
      <c r="I188" s="304">
        <f t="shared" ca="1" si="71"/>
        <v>27.400603060457424</v>
      </c>
      <c r="J188" s="306">
        <f t="shared" ca="1" si="72"/>
        <v>341.73046404499468</v>
      </c>
      <c r="K188" s="307">
        <f t="shared" ca="1" si="73"/>
        <v>1248.6736012559195</v>
      </c>
      <c r="L188" s="304">
        <f t="shared" ca="1" si="58"/>
        <v>1294.5908514004857</v>
      </c>
      <c r="M188" s="306">
        <f t="shared" ca="1" si="74"/>
        <v>0.73459264383187961</v>
      </c>
      <c r="N188" s="304">
        <f t="shared" ca="1" si="75"/>
        <v>42.089058152923585</v>
      </c>
      <c r="P188" s="310">
        <f t="shared" ca="1" si="76"/>
        <v>23</v>
      </c>
      <c r="Q188" s="304">
        <f t="shared" ca="1" si="77"/>
        <v>0</v>
      </c>
      <c r="R188" s="306">
        <f t="shared" ca="1" si="78"/>
        <v>0</v>
      </c>
      <c r="S188" s="307">
        <f t="shared" ca="1" si="79"/>
        <v>4.5130000000000017</v>
      </c>
      <c r="T188" s="304">
        <f t="shared" ca="1" si="59"/>
        <v>44.272530000000017</v>
      </c>
      <c r="U188" s="311">
        <f t="shared" ca="1" si="60"/>
        <v>0</v>
      </c>
      <c r="V188" s="306">
        <f t="shared" ca="1" si="61"/>
        <v>1.0810262922530758</v>
      </c>
      <c r="W188" s="304">
        <f t="shared" ca="1" si="62"/>
        <v>2.4774589967829321</v>
      </c>
      <c r="Y188" s="314" t="str">
        <f t="shared" ca="1" si="80"/>
        <v/>
      </c>
      <c r="Z188" s="315" t="str">
        <f t="shared" ca="1" si="81"/>
        <v/>
      </c>
      <c r="AA188" s="316" t="str">
        <f t="shared" ca="1" si="82"/>
        <v/>
      </c>
      <c r="AC188" s="310" t="e">
        <f t="shared" ca="1" si="83"/>
        <v>#N/A</v>
      </c>
      <c r="AD188" s="323" t="e">
        <f t="shared" ca="1" si="84"/>
        <v>#N/A</v>
      </c>
      <c r="AE188" s="324">
        <f t="shared" ca="1" si="63"/>
        <v>1248.6736012559195</v>
      </c>
      <c r="AG188" s="306">
        <f t="shared" ca="1" si="85"/>
        <v>-7.3406071259787851</v>
      </c>
      <c r="AH188" s="304">
        <f t="shared" ca="1" si="86"/>
        <v>-0.5784982019607986</v>
      </c>
    </row>
    <row r="189" spans="1:34" x14ac:dyDescent="0.2">
      <c r="A189" s="347">
        <f t="shared" ca="1" si="64"/>
        <v>0.1</v>
      </c>
      <c r="B189" s="304">
        <f t="shared" ca="1" si="65"/>
        <v>9.499999999999984</v>
      </c>
      <c r="D189" s="306">
        <f t="shared" ca="1" si="66"/>
        <v>-0.40738574865075738</v>
      </c>
      <c r="E189" s="307">
        <f t="shared" ca="1" si="67"/>
        <v>-10.177959978364568</v>
      </c>
      <c r="F189" s="304">
        <f t="shared" ca="1" si="68"/>
        <v>10.186109780941624</v>
      </c>
      <c r="G189" s="306">
        <f t="shared" ca="1" si="69"/>
        <v>20.293354713299415</v>
      </c>
      <c r="H189" s="307">
        <f t="shared" ca="1" si="70"/>
        <v>17.348414776979684</v>
      </c>
      <c r="I189" s="304">
        <f t="shared" ca="1" si="71"/>
        <v>26.698084964916841</v>
      </c>
      <c r="J189" s="306">
        <f t="shared" ca="1" si="72"/>
        <v>343.76183644506784</v>
      </c>
      <c r="K189" s="307">
        <f t="shared" ca="1" si="73"/>
        <v>1250.4593325335093</v>
      </c>
      <c r="L189" s="304">
        <f t="shared" ca="1" si="58"/>
        <v>1296.8503161568935</v>
      </c>
      <c r="M189" s="306">
        <f t="shared" ca="1" si="74"/>
        <v>0.70732124460081314</v>
      </c>
      <c r="N189" s="304">
        <f t="shared" ca="1" si="75"/>
        <v>40.526522075567158</v>
      </c>
      <c r="P189" s="310">
        <f t="shared" ca="1" si="76"/>
        <v>23</v>
      </c>
      <c r="Q189" s="304">
        <f t="shared" ca="1" si="77"/>
        <v>0</v>
      </c>
      <c r="R189" s="306">
        <f t="shared" ca="1" si="78"/>
        <v>0</v>
      </c>
      <c r="S189" s="307">
        <f t="shared" ca="1" si="79"/>
        <v>4.5130000000000017</v>
      </c>
      <c r="T189" s="304">
        <f t="shared" ca="1" si="59"/>
        <v>44.272530000000017</v>
      </c>
      <c r="U189" s="311">
        <f t="shared" ca="1" si="60"/>
        <v>0</v>
      </c>
      <c r="V189" s="306">
        <f t="shared" ca="1" si="61"/>
        <v>1.0808325108758088</v>
      </c>
      <c r="W189" s="304">
        <f t="shared" ca="1" si="62"/>
        <v>2.3516278628739569</v>
      </c>
      <c r="Y189" s="314" t="str">
        <f t="shared" ca="1" si="80"/>
        <v/>
      </c>
      <c r="Z189" s="315" t="str">
        <f t="shared" ca="1" si="81"/>
        <v/>
      </c>
      <c r="AA189" s="316" t="str">
        <f t="shared" ca="1" si="82"/>
        <v/>
      </c>
      <c r="AC189" s="310" t="e">
        <f t="shared" ca="1" si="83"/>
        <v>#N/A</v>
      </c>
      <c r="AD189" s="323" t="e">
        <f t="shared" ca="1" si="84"/>
        <v>#N/A</v>
      </c>
      <c r="AE189" s="324">
        <f t="shared" ca="1" si="63"/>
        <v>1250.4593325335093</v>
      </c>
      <c r="AG189" s="306">
        <f t="shared" ca="1" si="85"/>
        <v>-7.1244555313944655</v>
      </c>
      <c r="AH189" s="304">
        <f t="shared" ca="1" si="86"/>
        <v>-0.54896055767403751</v>
      </c>
    </row>
    <row r="190" spans="1:34" x14ac:dyDescent="0.2">
      <c r="A190" s="347">
        <f t="shared" ca="1" si="64"/>
        <v>0.1</v>
      </c>
      <c r="B190" s="304">
        <f t="shared" ca="1" si="65"/>
        <v>9.5999999999999837</v>
      </c>
      <c r="D190" s="306">
        <f t="shared" ca="1" si="66"/>
        <v>-0.39607460653317939</v>
      </c>
      <c r="E190" s="307">
        <f t="shared" ca="1" si="67"/>
        <v>-10.148596878330004</v>
      </c>
      <c r="F190" s="304">
        <f t="shared" ca="1" si="68"/>
        <v>10.156322843076126</v>
      </c>
      <c r="G190" s="306">
        <f t="shared" ca="1" si="69"/>
        <v>20.253747252646097</v>
      </c>
      <c r="H190" s="307">
        <f t="shared" ca="1" si="70"/>
        <v>16.333555089146685</v>
      </c>
      <c r="I190" s="304">
        <f t="shared" ca="1" si="71"/>
        <v>26.019210203698709</v>
      </c>
      <c r="J190" s="306">
        <f t="shared" ca="1" si="72"/>
        <v>345.78919154336512</v>
      </c>
      <c r="K190" s="307">
        <f t="shared" ca="1" si="73"/>
        <v>1252.1434310268155</v>
      </c>
      <c r="L190" s="304">
        <f t="shared" ca="1" si="58"/>
        <v>1299.0124467655496</v>
      </c>
      <c r="M190" s="306">
        <f t="shared" ca="1" si="74"/>
        <v>0.67865913856176252</v>
      </c>
      <c r="N190" s="304">
        <f t="shared" ca="1" si="75"/>
        <v>38.884304367573129</v>
      </c>
      <c r="P190" s="310">
        <f t="shared" ca="1" si="76"/>
        <v>23</v>
      </c>
      <c r="Q190" s="304">
        <f t="shared" ca="1" si="77"/>
        <v>0</v>
      </c>
      <c r="R190" s="306">
        <f t="shared" ca="1" si="78"/>
        <v>0</v>
      </c>
      <c r="S190" s="307">
        <f t="shared" ca="1" si="79"/>
        <v>4.5130000000000017</v>
      </c>
      <c r="T190" s="304">
        <f t="shared" ca="1" si="59"/>
        <v>44.272530000000017</v>
      </c>
      <c r="U190" s="311">
        <f t="shared" ca="1" si="60"/>
        <v>0</v>
      </c>
      <c r="V190" s="306">
        <f t="shared" ca="1" si="61"/>
        <v>1.0806497881744497</v>
      </c>
      <c r="W190" s="304">
        <f t="shared" ca="1" si="62"/>
        <v>2.2331771117637929</v>
      </c>
      <c r="Y190" s="314" t="str">
        <f t="shared" ca="1" si="80"/>
        <v/>
      </c>
      <c r="Z190" s="315" t="str">
        <f t="shared" ca="1" si="81"/>
        <v/>
      </c>
      <c r="AA190" s="316" t="str">
        <f t="shared" ca="1" si="82"/>
        <v/>
      </c>
      <c r="AC190" s="310" t="e">
        <f t="shared" ca="1" si="83"/>
        <v>#N/A</v>
      </c>
      <c r="AD190" s="323" t="e">
        <f t="shared" ca="1" si="84"/>
        <v>#N/A</v>
      </c>
      <c r="AE190" s="324">
        <f t="shared" ca="1" si="63"/>
        <v>1252.1434310268155</v>
      </c>
      <c r="AG190" s="306">
        <f t="shared" ca="1" si="85"/>
        <v>-6.8956163250981639</v>
      </c>
      <c r="AH190" s="304">
        <f t="shared" ca="1" si="86"/>
        <v>-0.52107863125946285</v>
      </c>
    </row>
    <row r="191" spans="1:34" x14ac:dyDescent="0.2">
      <c r="A191" s="347">
        <f t="shared" ca="1" si="64"/>
        <v>0.1</v>
      </c>
      <c r="B191" s="304">
        <f t="shared" ca="1" si="65"/>
        <v>9.6999999999999833</v>
      </c>
      <c r="D191" s="306">
        <f t="shared" ca="1" si="66"/>
        <v>-0.38518477345809204</v>
      </c>
      <c r="E191" s="307">
        <f t="shared" ca="1" si="67"/>
        <v>-10.12063075085803</v>
      </c>
      <c r="F191" s="304">
        <f t="shared" ca="1" si="68"/>
        <v>10.12795804221745</v>
      </c>
      <c r="G191" s="306">
        <f t="shared" ca="1" si="69"/>
        <v>20.215228775300286</v>
      </c>
      <c r="H191" s="307">
        <f t="shared" ca="1" si="70"/>
        <v>15.321492014060881</v>
      </c>
      <c r="I191" s="304">
        <f t="shared" ca="1" si="71"/>
        <v>25.36540147473838</v>
      </c>
      <c r="J191" s="306">
        <f t="shared" ca="1" si="72"/>
        <v>347.81264034476243</v>
      </c>
      <c r="K191" s="307">
        <f t="shared" ca="1" si="73"/>
        <v>1253.7261833819759</v>
      </c>
      <c r="L191" s="304">
        <f t="shared" ca="1" si="58"/>
        <v>1301.0776209285636</v>
      </c>
      <c r="M191" s="306">
        <f t="shared" ca="1" si="74"/>
        <v>0.64854959541646418</v>
      </c>
      <c r="N191" s="304">
        <f t="shared" ca="1" si="75"/>
        <v>37.159154622280475</v>
      </c>
      <c r="P191" s="310">
        <f t="shared" ca="1" si="76"/>
        <v>23</v>
      </c>
      <c r="Q191" s="304">
        <f t="shared" ca="1" si="77"/>
        <v>0</v>
      </c>
      <c r="R191" s="306">
        <f t="shared" ca="1" si="78"/>
        <v>0</v>
      </c>
      <c r="S191" s="307">
        <f t="shared" ca="1" si="79"/>
        <v>4.5130000000000017</v>
      </c>
      <c r="T191" s="304">
        <f t="shared" ca="1" si="59"/>
        <v>44.272530000000017</v>
      </c>
      <c r="U191" s="311">
        <f t="shared" ca="1" si="60"/>
        <v>0</v>
      </c>
      <c r="V191" s="306">
        <f t="shared" ca="1" si="61"/>
        <v>1.0804780878052571</v>
      </c>
      <c r="W191" s="304">
        <f t="shared" ca="1" si="62"/>
        <v>2.1220197463404209</v>
      </c>
      <c r="Y191" s="314" t="str">
        <f t="shared" ca="1" si="80"/>
        <v/>
      </c>
      <c r="Z191" s="315" t="str">
        <f t="shared" ca="1" si="81"/>
        <v/>
      </c>
      <c r="AA191" s="316" t="str">
        <f t="shared" ca="1" si="82"/>
        <v/>
      </c>
      <c r="AC191" s="310" t="e">
        <f t="shared" ca="1" si="83"/>
        <v>#N/A</v>
      </c>
      <c r="AD191" s="323" t="e">
        <f t="shared" ca="1" si="84"/>
        <v>#N/A</v>
      </c>
      <c r="AE191" s="324">
        <f t="shared" ca="1" si="63"/>
        <v>1253.7261833819759</v>
      </c>
      <c r="AG191" s="306">
        <f t="shared" ca="1" si="85"/>
        <v>-6.6530580135991935</v>
      </c>
      <c r="AH191" s="304">
        <f t="shared" ca="1" si="86"/>
        <v>-0.49483206553596099</v>
      </c>
    </row>
    <row r="192" spans="1:34" x14ac:dyDescent="0.2">
      <c r="A192" s="347">
        <f t="shared" ca="1" si="64"/>
        <v>0.1</v>
      </c>
      <c r="B192" s="304">
        <f t="shared" ca="1" si="65"/>
        <v>9.7999999999999829</v>
      </c>
      <c r="D192" s="306">
        <f t="shared" ca="1" si="66"/>
        <v>-0.37473219536656421</v>
      </c>
      <c r="E192" s="307">
        <f t="shared" ca="1" si="67"/>
        <v>-10.094016391926043</v>
      </c>
      <c r="F192" s="304">
        <f t="shared" ca="1" si="68"/>
        <v>10.100969811791138</v>
      </c>
      <c r="G192" s="306">
        <f t="shared" ca="1" si="69"/>
        <v>20.177755555763628</v>
      </c>
      <c r="H192" s="307">
        <f t="shared" ca="1" si="70"/>
        <v>14.312090374868276</v>
      </c>
      <c r="I192" s="304">
        <f t="shared" ca="1" si="71"/>
        <v>24.738184051513304</v>
      </c>
      <c r="J192" s="306">
        <f t="shared" ca="1" si="72"/>
        <v>349.83228956131563</v>
      </c>
      <c r="K192" s="307">
        <f t="shared" ca="1" si="73"/>
        <v>1255.2078625014224</v>
      </c>
      <c r="L192" s="304">
        <f t="shared" ca="1" si="58"/>
        <v>1303.0462036724184</v>
      </c>
      <c r="M192" s="306">
        <f t="shared" ca="1" si="74"/>
        <v>0.61694061897916974</v>
      </c>
      <c r="N192" s="304">
        <f t="shared" ca="1" si="75"/>
        <v>35.34809367769504</v>
      </c>
      <c r="P192" s="310">
        <f t="shared" ca="1" si="76"/>
        <v>23</v>
      </c>
      <c r="Q192" s="304">
        <f t="shared" ca="1" si="77"/>
        <v>0</v>
      </c>
      <c r="R192" s="306">
        <f t="shared" ca="1" si="78"/>
        <v>0</v>
      </c>
      <c r="S192" s="307">
        <f t="shared" ca="1" si="79"/>
        <v>4.5130000000000017</v>
      </c>
      <c r="T192" s="304">
        <f t="shared" ca="1" si="59"/>
        <v>44.272530000000017</v>
      </c>
      <c r="U192" s="311">
        <f t="shared" ca="1" si="60"/>
        <v>0</v>
      </c>
      <c r="V192" s="306">
        <f t="shared" ca="1" si="61"/>
        <v>1.080317375251179</v>
      </c>
      <c r="W192" s="304">
        <f t="shared" ca="1" si="62"/>
        <v>2.0180734543850072</v>
      </c>
      <c r="Y192" s="314" t="str">
        <f t="shared" ca="1" si="80"/>
        <v/>
      </c>
      <c r="Z192" s="315" t="str">
        <f t="shared" ca="1" si="81"/>
        <v/>
      </c>
      <c r="AA192" s="316" t="str">
        <f t="shared" ca="1" si="82"/>
        <v/>
      </c>
      <c r="AC192" s="310" t="e">
        <f t="shared" ca="1" si="83"/>
        <v>#N/A</v>
      </c>
      <c r="AD192" s="323" t="e">
        <f t="shared" ca="1" si="84"/>
        <v>#N/A</v>
      </c>
      <c r="AE192" s="324">
        <f t="shared" ca="1" si="63"/>
        <v>1255.2078625014224</v>
      </c>
      <c r="AG192" s="306">
        <f t="shared" ca="1" si="85"/>
        <v>-6.3957469294963465</v>
      </c>
      <c r="AH192" s="304">
        <f t="shared" ca="1" si="86"/>
        <v>-0.4702015835010902</v>
      </c>
    </row>
    <row r="193" spans="1:34" x14ac:dyDescent="0.2">
      <c r="A193" s="347">
        <f t="shared" ca="1" si="64"/>
        <v>0.1</v>
      </c>
      <c r="B193" s="304">
        <f t="shared" ca="1" si="65"/>
        <v>9.8999999999999826</v>
      </c>
      <c r="D193" s="306">
        <f t="shared" ca="1" si="66"/>
        <v>-0.36473435845524604</v>
      </c>
      <c r="E193" s="307">
        <f t="shared" ca="1" si="67"/>
        <v>-10.068706231553094</v>
      </c>
      <c r="F193" s="304">
        <f t="shared" ca="1" si="68"/>
        <v>10.075310234903631</v>
      </c>
      <c r="G193" s="306">
        <f t="shared" ca="1" si="69"/>
        <v>20.141282119918102</v>
      </c>
      <c r="H193" s="307">
        <f t="shared" ca="1" si="70"/>
        <v>13.305219751712967</v>
      </c>
      <c r="I193" s="304">
        <f t="shared" ca="1" si="71"/>
        <v>24.139182216378117</v>
      </c>
      <c r="J193" s="306">
        <f t="shared" ca="1" si="72"/>
        <v>351.84824144509975</v>
      </c>
      <c r="K193" s="307">
        <f t="shared" ca="1" si="73"/>
        <v>1256.5887280077513</v>
      </c>
      <c r="L193" s="304">
        <f t="shared" ca="1" si="58"/>
        <v>1304.9185477891515</v>
      </c>
      <c r="M193" s="306">
        <f t="shared" ca="1" si="74"/>
        <v>0.58378699118761457</v>
      </c>
      <c r="N193" s="304">
        <f t="shared" ca="1" si="75"/>
        <v>33.448530729691299</v>
      </c>
      <c r="P193" s="310">
        <f t="shared" ca="1" si="76"/>
        <v>23</v>
      </c>
      <c r="Q193" s="304">
        <f t="shared" ca="1" si="77"/>
        <v>0</v>
      </c>
      <c r="R193" s="306">
        <f t="shared" ca="1" si="78"/>
        <v>0</v>
      </c>
      <c r="S193" s="307">
        <f t="shared" ca="1" si="79"/>
        <v>4.5130000000000017</v>
      </c>
      <c r="T193" s="304">
        <f t="shared" ca="1" si="59"/>
        <v>44.272530000000017</v>
      </c>
      <c r="U193" s="311">
        <f t="shared" ca="1" si="60"/>
        <v>0</v>
      </c>
      <c r="V193" s="306">
        <f t="shared" ca="1" si="61"/>
        <v>1.0801676177672592</v>
      </c>
      <c r="W193" s="304">
        <f t="shared" ca="1" si="62"/>
        <v>1.9212604183038597</v>
      </c>
      <c r="Y193" s="314" t="str">
        <f t="shared" ca="1" si="80"/>
        <v/>
      </c>
      <c r="Z193" s="315" t="str">
        <f t="shared" ca="1" si="81"/>
        <v/>
      </c>
      <c r="AA193" s="316" t="str">
        <f t="shared" ca="1" si="82"/>
        <v/>
      </c>
      <c r="AC193" s="310" t="e">
        <f t="shared" ca="1" si="83"/>
        <v>#N/A</v>
      </c>
      <c r="AD193" s="323" t="e">
        <f t="shared" ca="1" si="84"/>
        <v>#N/A</v>
      </c>
      <c r="AE193" s="324">
        <f t="shared" ca="1" si="63"/>
        <v>1256.5887280077513</v>
      </c>
      <c r="AG193" s="306">
        <f t="shared" ca="1" si="85"/>
        <v>-6.1226706841652758</v>
      </c>
      <c r="AH193" s="304">
        <f t="shared" ca="1" si="86"/>
        <v>-0.44716894624086118</v>
      </c>
    </row>
    <row r="194" spans="1:34" x14ac:dyDescent="0.2">
      <c r="A194" s="347">
        <f t="shared" ca="1" si="64"/>
        <v>0.1</v>
      </c>
      <c r="B194" s="304">
        <f t="shared" ca="1" si="65"/>
        <v>9.9999999999999822</v>
      </c>
      <c r="D194" s="306">
        <f t="shared" ca="1" si="66"/>
        <v>-0.35521022734630003</v>
      </c>
      <c r="E194" s="307">
        <f t="shared" ca="1" si="67"/>
        <v>-10.044649914775022</v>
      </c>
      <c r="F194" s="304">
        <f t="shared" ca="1" si="68"/>
        <v>10.050928624560084</v>
      </c>
      <c r="G194" s="306">
        <f t="shared" ca="1" si="69"/>
        <v>20.105761097183471</v>
      </c>
      <c r="H194" s="307">
        <f t="shared" ca="1" si="70"/>
        <v>12.300754760235465</v>
      </c>
      <c r="I194" s="304">
        <f t="shared" ca="1" si="71"/>
        <v>23.570112366479538</v>
      </c>
      <c r="J194" s="306">
        <f t="shared" ca="1" si="72"/>
        <v>353.86059360595482</v>
      </c>
      <c r="K194" s="307">
        <f t="shared" ca="1" si="73"/>
        <v>1257.8690267333488</v>
      </c>
      <c r="L194" s="304">
        <f t="shared" ca="1" si="58"/>
        <v>1306.694994297545</v>
      </c>
      <c r="M194" s="306">
        <f t="shared" ca="1" si="74"/>
        <v>0.54905263566500351</v>
      </c>
      <c r="N194" s="304">
        <f t="shared" ca="1" si="75"/>
        <v>31.458398754138759</v>
      </c>
      <c r="P194" s="310">
        <f t="shared" ca="1" si="76"/>
        <v>23</v>
      </c>
      <c r="Q194" s="304">
        <f t="shared" ca="1" si="77"/>
        <v>0</v>
      </c>
      <c r="R194" s="306">
        <f t="shared" ca="1" si="78"/>
        <v>0</v>
      </c>
      <c r="S194" s="307">
        <f t="shared" ca="1" si="79"/>
        <v>4.5130000000000017</v>
      </c>
      <c r="T194" s="304">
        <f t="shared" ca="1" si="59"/>
        <v>44.272530000000017</v>
      </c>
      <c r="U194" s="311">
        <f t="shared" ca="1" si="60"/>
        <v>0</v>
      </c>
      <c r="V194" s="306">
        <f t="shared" ca="1" si="61"/>
        <v>1.0800287843235306</v>
      </c>
      <c r="W194" s="304">
        <f t="shared" ca="1" si="62"/>
        <v>1.8315071232371209</v>
      </c>
      <c r="Y194" s="314" t="str">
        <f t="shared" ca="1" si="80"/>
        <v/>
      </c>
      <c r="Z194" s="315" t="str">
        <f t="shared" ca="1" si="81"/>
        <v/>
      </c>
      <c r="AA194" s="316" t="str">
        <f t="shared" ca="1" si="82"/>
        <v/>
      </c>
      <c r="AC194" s="310">
        <f t="shared" ca="1" si="83"/>
        <v>9.9999999999999822</v>
      </c>
      <c r="AD194" s="323">
        <f t="shared" ca="1" si="84"/>
        <v>353.86059360595482</v>
      </c>
      <c r="AE194" s="324">
        <f t="shared" ca="1" si="63"/>
        <v>1257.8690267333488</v>
      </c>
      <c r="AG194" s="306">
        <f t="shared" ca="1" si="85"/>
        <v>-5.8328680144945952</v>
      </c>
      <c r="AH194" s="304">
        <f t="shared" ca="1" si="86"/>
        <v>-0.42571691076974494</v>
      </c>
    </row>
    <row r="195" spans="1:34" x14ac:dyDescent="0.2">
      <c r="A195" s="347">
        <f t="shared" ca="1" si="64"/>
        <v>0.1</v>
      </c>
      <c r="B195" s="304">
        <f t="shared" ca="1" si="65"/>
        <v>10.099999999999982</v>
      </c>
      <c r="D195" s="306">
        <f t="shared" ca="1" si="66"/>
        <v>-0.34618013539741355</v>
      </c>
      <c r="E195" s="307">
        <f t="shared" ca="1" si="67"/>
        <v>-10.021793869817007</v>
      </c>
      <c r="F195" s="304">
        <f t="shared" ca="1" si="68"/>
        <v>10.027771091087267</v>
      </c>
      <c r="G195" s="306">
        <f t="shared" ca="1" si="69"/>
        <v>20.071143083643729</v>
      </c>
      <c r="H195" s="307">
        <f t="shared" ca="1" si="70"/>
        <v>11.298575373253765</v>
      </c>
      <c r="I195" s="304">
        <f t="shared" ca="1" si="71"/>
        <v>23.032772089985084</v>
      </c>
      <c r="J195" s="306">
        <f t="shared" ca="1" si="72"/>
        <v>355.86943881499616</v>
      </c>
      <c r="K195" s="307">
        <f t="shared" ca="1" si="73"/>
        <v>1259.0489932400233</v>
      </c>
      <c r="L195" s="304">
        <f t="shared" ca="1" si="58"/>
        <v>1308.3758729284243</v>
      </c>
      <c r="M195" s="306">
        <f t="shared" ca="1" si="74"/>
        <v>0.51271327764186159</v>
      </c>
      <c r="N195" s="304">
        <f t="shared" ca="1" si="75"/>
        <v>29.376306909197861</v>
      </c>
      <c r="P195" s="310">
        <f t="shared" ca="1" si="76"/>
        <v>23</v>
      </c>
      <c r="Q195" s="304">
        <f t="shared" ca="1" si="77"/>
        <v>0</v>
      </c>
      <c r="R195" s="306">
        <f t="shared" ca="1" si="78"/>
        <v>0</v>
      </c>
      <c r="S195" s="307">
        <f t="shared" ca="1" si="79"/>
        <v>4.5130000000000017</v>
      </c>
      <c r="T195" s="304">
        <f t="shared" ca="1" si="59"/>
        <v>44.272530000000017</v>
      </c>
      <c r="U195" s="311">
        <f t="shared" ca="1" si="60"/>
        <v>0</v>
      </c>
      <c r="V195" s="306">
        <f t="shared" ca="1" si="61"/>
        <v>1.079900845544929</v>
      </c>
      <c r="W195" s="304">
        <f t="shared" ca="1" si="62"/>
        <v>1.7487441622104278</v>
      </c>
      <c r="Y195" s="314" t="str">
        <f t="shared" ca="1" si="80"/>
        <v/>
      </c>
      <c r="Z195" s="315" t="str">
        <f t="shared" ca="1" si="81"/>
        <v/>
      </c>
      <c r="AA195" s="316" t="str">
        <f t="shared" ca="1" si="82"/>
        <v/>
      </c>
      <c r="AC195" s="310" t="e">
        <f t="shared" ca="1" si="83"/>
        <v>#N/A</v>
      </c>
      <c r="AD195" s="323" t="e">
        <f t="shared" ca="1" si="84"/>
        <v>#N/A</v>
      </c>
      <c r="AE195" s="324">
        <f t="shared" ca="1" si="63"/>
        <v>1259.0489932400233</v>
      </c>
      <c r="AG195" s="306">
        <f t="shared" ca="1" si="85"/>
        <v>-5.5254655439978864</v>
      </c>
      <c r="AH195" s="304">
        <f t="shared" ca="1" si="86"/>
        <v>-0.40582918751099495</v>
      </c>
    </row>
    <row r="196" spans="1:34" x14ac:dyDescent="0.2">
      <c r="A196" s="347">
        <f t="shared" ca="1" si="64"/>
        <v>0.1</v>
      </c>
      <c r="B196" s="304">
        <f t="shared" ca="1" si="65"/>
        <v>10.199999999999982</v>
      </c>
      <c r="D196" s="306">
        <f t="shared" ca="1" si="66"/>
        <v>-0.3376656172250378</v>
      </c>
      <c r="E196" s="307">
        <f t="shared" ca="1" si="67"/>
        <v>-10.000080874381409</v>
      </c>
      <c r="F196" s="304">
        <f t="shared" ca="1" si="68"/>
        <v>10.005780107679001</v>
      </c>
      <c r="G196" s="306">
        <f t="shared" ca="1" si="69"/>
        <v>20.037376521921225</v>
      </c>
      <c r="H196" s="307">
        <f t="shared" ca="1" si="70"/>
        <v>10.298567285815624</v>
      </c>
      <c r="I196" s="304">
        <f t="shared" ca="1" si="71"/>
        <v>22.529024524415426</v>
      </c>
      <c r="J196" s="306">
        <f t="shared" ca="1" si="72"/>
        <v>357.87486479527439</v>
      </c>
      <c r="K196" s="307">
        <f t="shared" ca="1" si="73"/>
        <v>1260.1288503729768</v>
      </c>
      <c r="L196" s="304">
        <f t="shared" ref="L196:L259" ca="1" si="87">SQRT(pos_x^2+pos_z^2)</f>
        <v>1309.9615026383622</v>
      </c>
      <c r="M196" s="306">
        <f t="shared" ca="1" si="74"/>
        <v>0.47475934449804208</v>
      </c>
      <c r="N196" s="304">
        <f t="shared" ca="1" si="75"/>
        <v>27.201706724135313</v>
      </c>
      <c r="P196" s="310">
        <f t="shared" ca="1" si="76"/>
        <v>23</v>
      </c>
      <c r="Q196" s="304">
        <f t="shared" ca="1" si="77"/>
        <v>0</v>
      </c>
      <c r="R196" s="306">
        <f t="shared" ca="1" si="78"/>
        <v>0</v>
      </c>
      <c r="S196" s="307">
        <f t="shared" ca="1" si="79"/>
        <v>4.5130000000000017</v>
      </c>
      <c r="T196" s="304">
        <f t="shared" ref="T196:T259" ca="1" si="88">m*g</f>
        <v>44.272530000000017</v>
      </c>
      <c r="U196" s="311">
        <f t="shared" ref="U196:U259" ca="1" si="89">IF(pos_xz&lt;L_rampe,Poids*COS(Beta),0)</f>
        <v>0</v>
      </c>
      <c r="V196" s="306">
        <f t="shared" ref="V196:V259" ca="1" si="90">Rho_moyen*(20000-Alt_rampe-pos_z)/(20000+Alt_rampe+pos_z)</f>
        <v>1.0797837736477485</v>
      </c>
      <c r="W196" s="304">
        <f t="shared" ref="W196:W259" ca="1" si="91">1/2*Rho*Sref*Cx*vit_xz^2</f>
        <v>1.6729060369936828</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1260.1288503729768</v>
      </c>
      <c r="AG196" s="306">
        <f t="shared" ca="1" si="85"/>
        <v>-5.1997215944170749</v>
      </c>
      <c r="AH196" s="304">
        <f t="shared" ca="1" si="86"/>
        <v>-0.38749039712174321</v>
      </c>
    </row>
    <row r="197" spans="1:34" x14ac:dyDescent="0.2">
      <c r="A197" s="347">
        <f t="shared" ref="A197:A260" ca="1" si="93">IF(B196+0.01&lt;=T_ini+ROUNDUP(Temps_fin_propu,0), 0.01, IF(K196&gt;0, 0.1, 0.0001))</f>
        <v>0.1</v>
      </c>
      <c r="B197" s="304">
        <f t="shared" ref="B197:B260" ca="1" si="94">B196+pas</f>
        <v>10.299999999999981</v>
      </c>
      <c r="D197" s="306">
        <f t="shared" ref="D197:D260" ca="1" si="95">IF(AND(L196&lt;L_rampe,Poussee&lt;Poids*SIN(M196)),0,(-W196+Poussee)/m*COS(M196)-U196/m*SIN(M196))</f>
        <v>-0.32968917378905077</v>
      </c>
      <c r="E197" s="307">
        <f t="shared" ref="E197:E260" ca="1" si="96">IF(AND(L196&lt;L_rampe,Poussee&lt;Poids*SIN(M196)),0,(-W196+Poussee)/m*SIN(M196)+U196/m*COS(M196)-Poids/m)</f>
        <v>-9.9794496350835633</v>
      </c>
      <c r="F197" s="304">
        <f t="shared" ref="F197:F260" ca="1" si="97">SQRT(acc_x^2+acc_z^2)</f>
        <v>9.9848940890969473</v>
      </c>
      <c r="G197" s="306">
        <f t="shared" ref="G197:G260" ca="1" si="98">G196+acc_x*pas</f>
        <v>20.004407604542319</v>
      </c>
      <c r="H197" s="307">
        <f t="shared" ref="H197:H260" ca="1" si="99">H196+acc_z*pas</f>
        <v>9.3006223223072677</v>
      </c>
      <c r="I197" s="304">
        <f t="shared" ref="I197:I260" ca="1" si="100">SQRT(vit_x^2+vit_z^2)</f>
        <v>22.060777393167058</v>
      </c>
      <c r="J197" s="306">
        <f t="shared" ref="J197:J260" ca="1" si="101">J196+0.5*(vit_x+G196)*pas*(K196&gt;=0)</f>
        <v>359.8769540015976</v>
      </c>
      <c r="K197" s="307">
        <f t="shared" ref="K197:K260" ca="1" si="102">K196+0.5*(vit_z+H196)*pas</f>
        <v>1261.108809853383</v>
      </c>
      <c r="L197" s="304">
        <f t="shared" ca="1" si="87"/>
        <v>1311.452192156193</v>
      </c>
      <c r="M197" s="306">
        <f t="shared" ref="M197:M260" ca="1" si="103">IF(AND(L196&gt;L_rampe,G197&gt;0),ATAN2(G197,H197),$M$4)</f>
        <v>0.43519901026421132</v>
      </c>
      <c r="N197" s="304">
        <f t="shared" ref="N197:N260" ca="1" si="104">DEGREES(Beta)</f>
        <v>24.935066536409902</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4.5130000000000017</v>
      </c>
      <c r="T197" s="304">
        <f t="shared" ca="1" si="88"/>
        <v>44.272530000000017</v>
      </c>
      <c r="U197" s="311">
        <f t="shared" ca="1" si="89"/>
        <v>0</v>
      </c>
      <c r="V197" s="306">
        <f t="shared" ca="1" si="90"/>
        <v>1.0796775423721612</v>
      </c>
      <c r="W197" s="304">
        <f t="shared" ca="1" si="91"/>
        <v>1.6039309533622701</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1261.108809853383</v>
      </c>
      <c r="AG197" s="306">
        <f t="shared" ref="AG197:AG260" ca="1" si="114">IF(AND(L196&lt;L_rampe,Poussee&lt;Poids*SIN(M196)),0,(-W196+Poussee)/m-Poids*SIN(M196)/m)</f>
        <v>-4.8550765939372926</v>
      </c>
      <c r="AH197" s="304">
        <f t="shared" ref="AH197:AH260" ca="1" si="115">IF(AND(L196&lt;L_rampe,Poussee&lt;Poids*SIN(M196)), g*SIN(M196), (-W196+Poussee)/m)</f>
        <v>-0.37068602636686954</v>
      </c>
    </row>
    <row r="198" spans="1:34" x14ac:dyDescent="0.2">
      <c r="A198" s="347">
        <f t="shared" ca="1" si="93"/>
        <v>0.1</v>
      </c>
      <c r="B198" s="304">
        <f t="shared" ca="1" si="94"/>
        <v>10.399999999999981</v>
      </c>
      <c r="D198" s="306">
        <f t="shared" ca="1" si="95"/>
        <v>-0.32227396167868955</v>
      </c>
      <c r="E198" s="307">
        <f t="shared" ca="1" si="96"/>
        <v>-9.9598343995553584</v>
      </c>
      <c r="F198" s="304">
        <f t="shared" ca="1" si="97"/>
        <v>9.9650470030473173</v>
      </c>
      <c r="G198" s="306">
        <f t="shared" ca="1" si="98"/>
        <v>19.97218020837445</v>
      </c>
      <c r="H198" s="307">
        <f t="shared" ca="1" si="99"/>
        <v>8.3046388823517319</v>
      </c>
      <c r="I198" s="304">
        <f t="shared" ca="1" si="100"/>
        <v>21.629956293114702</v>
      </c>
      <c r="J198" s="306">
        <f t="shared" ca="1" si="101"/>
        <v>361.87578339224342</v>
      </c>
      <c r="K198" s="307">
        <f t="shared" ca="1" si="102"/>
        <v>1261.9890729136159</v>
      </c>
      <c r="L198" s="304">
        <f t="shared" ca="1" si="87"/>
        <v>1312.8482405667144</v>
      </c>
      <c r="M198" s="306">
        <f t="shared" ca="1" si="103"/>
        <v>0.3940612399508952</v>
      </c>
      <c r="N198" s="304">
        <f t="shared" ca="1" si="104"/>
        <v>22.57804591887832</v>
      </c>
      <c r="P198" s="310">
        <f t="shared" ca="1" si="105"/>
        <v>23</v>
      </c>
      <c r="Q198" s="304">
        <f t="shared" ca="1" si="106"/>
        <v>0</v>
      </c>
      <c r="R198" s="306">
        <f t="shared" ca="1" si="107"/>
        <v>0</v>
      </c>
      <c r="S198" s="307">
        <f t="shared" ca="1" si="108"/>
        <v>4.5130000000000017</v>
      </c>
      <c r="T198" s="304">
        <f t="shared" ca="1" si="88"/>
        <v>44.272530000000017</v>
      </c>
      <c r="U198" s="311">
        <f t="shared" ca="1" si="89"/>
        <v>0</v>
      </c>
      <c r="V198" s="306">
        <f t="shared" ca="1" si="90"/>
        <v>1.0795821269103554</v>
      </c>
      <c r="W198" s="304">
        <f t="shared" ca="1" si="91"/>
        <v>1.5417606095319416</v>
      </c>
      <c r="Y198" s="314" t="str">
        <f t="shared" ca="1" si="109"/>
        <v/>
      </c>
      <c r="Z198" s="315" t="str">
        <f t="shared" ca="1" si="110"/>
        <v/>
      </c>
      <c r="AA198" s="316" t="str">
        <f t="shared" ca="1" si="111"/>
        <v/>
      </c>
      <c r="AC198" s="310" t="e">
        <f t="shared" ca="1" si="112"/>
        <v>#N/A</v>
      </c>
      <c r="AD198" s="323" t="e">
        <f t="shared" ca="1" si="113"/>
        <v>#N/A</v>
      </c>
      <c r="AE198" s="324">
        <f t="shared" ca="1" si="92"/>
        <v>1261.9890729136159</v>
      </c>
      <c r="AG198" s="306">
        <f t="shared" ca="1" si="114"/>
        <v>-4.4912088122256151</v>
      </c>
      <c r="AH198" s="304">
        <f t="shared" ca="1" si="115"/>
        <v>-0.35540238275255254</v>
      </c>
    </row>
    <row r="199" spans="1:34" x14ac:dyDescent="0.2">
      <c r="A199" s="347">
        <f t="shared" ca="1" si="93"/>
        <v>0.1</v>
      </c>
      <c r="B199" s="304">
        <f t="shared" ca="1" si="94"/>
        <v>10.49999999999998</v>
      </c>
      <c r="D199" s="306">
        <f t="shared" ca="1" si="95"/>
        <v>-0.31544340086101719</v>
      </c>
      <c r="E199" s="307">
        <f t="shared" ca="1" si="96"/>
        <v>-9.9411646252257047</v>
      </c>
      <c r="F199" s="304">
        <f t="shared" ca="1" si="97"/>
        <v>9.9461680382439592</v>
      </c>
      <c r="G199" s="306">
        <f t="shared" ca="1" si="98"/>
        <v>19.94063586828835</v>
      </c>
      <c r="H199" s="307">
        <f t="shared" ca="1" si="99"/>
        <v>7.3105224198291614</v>
      </c>
      <c r="I199" s="304">
        <f t="shared" ca="1" si="100"/>
        <v>21.23847209387937</v>
      </c>
      <c r="J199" s="306">
        <f t="shared" ca="1" si="101"/>
        <v>363.87142419607653</v>
      </c>
      <c r="K199" s="307">
        <f t="shared" ca="1" si="102"/>
        <v>1262.7698309787249</v>
      </c>
      <c r="L199" s="304">
        <f t="shared" ca="1" si="87"/>
        <v>1314.1499379357435</v>
      </c>
      <c r="M199" s="306">
        <f t="shared" ca="1" si="103"/>
        <v>0.35139863964301993</v>
      </c>
      <c r="N199" s="304">
        <f t="shared" ca="1" si="104"/>
        <v>20.13365897818354</v>
      </c>
      <c r="P199" s="310">
        <f t="shared" ca="1" si="105"/>
        <v>23</v>
      </c>
      <c r="Q199" s="304">
        <f t="shared" ca="1" si="106"/>
        <v>0</v>
      </c>
      <c r="R199" s="306">
        <f t="shared" ca="1" si="107"/>
        <v>0</v>
      </c>
      <c r="S199" s="307">
        <f t="shared" ca="1" si="108"/>
        <v>4.5130000000000017</v>
      </c>
      <c r="T199" s="304">
        <f t="shared" ca="1" si="88"/>
        <v>44.272530000000017</v>
      </c>
      <c r="U199" s="311">
        <f t="shared" ca="1" si="89"/>
        <v>0</v>
      </c>
      <c r="V199" s="306">
        <f t="shared" ca="1" si="90"/>
        <v>1.0794975038298917</v>
      </c>
      <c r="W199" s="304">
        <f t="shared" ca="1" si="91"/>
        <v>1.4863399766707501</v>
      </c>
      <c r="Y199" s="314" t="str">
        <f t="shared" ca="1" si="109"/>
        <v/>
      </c>
      <c r="Z199" s="315" t="str">
        <f t="shared" ca="1" si="110"/>
        <v/>
      </c>
      <c r="AA199" s="316" t="str">
        <f t="shared" ca="1" si="111"/>
        <v/>
      </c>
      <c r="AC199" s="310" t="e">
        <f t="shared" ca="1" si="112"/>
        <v>#N/A</v>
      </c>
      <c r="AD199" s="323" t="e">
        <f t="shared" ca="1" si="113"/>
        <v>#N/A</v>
      </c>
      <c r="AE199" s="324">
        <f t="shared" ca="1" si="92"/>
        <v>1262.7698309787249</v>
      </c>
      <c r="AG199" s="306">
        <f t="shared" ca="1" si="114"/>
        <v>-4.1080931244568974</v>
      </c>
      <c r="AH199" s="304">
        <f t="shared" ca="1" si="115"/>
        <v>-0.34162654764722822</v>
      </c>
    </row>
    <row r="200" spans="1:34" x14ac:dyDescent="0.2">
      <c r="A200" s="347">
        <f t="shared" ca="1" si="93"/>
        <v>0.1</v>
      </c>
      <c r="B200" s="304">
        <f t="shared" ca="1" si="94"/>
        <v>10.59999999999998</v>
      </c>
      <c r="D200" s="306">
        <f t="shared" ca="1" si="95"/>
        <v>-0.3092206993580639</v>
      </c>
      <c r="E200" s="307">
        <f t="shared" ca="1" si="96"/>
        <v>-9.9233647327128303</v>
      </c>
      <c r="F200" s="304">
        <f t="shared" ca="1" si="97"/>
        <v>9.9281813570945747</v>
      </c>
      <c r="G200" s="306">
        <f t="shared" ca="1" si="98"/>
        <v>19.909713798352545</v>
      </c>
      <c r="H200" s="307">
        <f t="shared" ca="1" si="99"/>
        <v>6.318185946557878</v>
      </c>
      <c r="I200" s="304">
        <f t="shared" ca="1" si="100"/>
        <v>20.888182716253496</v>
      </c>
      <c r="J200" s="306">
        <f t="shared" ca="1" si="101"/>
        <v>365.86394167940858</v>
      </c>
      <c r="K200" s="307">
        <f t="shared" ca="1" si="102"/>
        <v>1263.4512663970443</v>
      </c>
      <c r="L200" s="304">
        <f t="shared" ca="1" si="87"/>
        <v>1315.3575659802505</v>
      </c>
      <c r="M200" s="306">
        <f t="shared" ca="1" si="103"/>
        <v>0.30728987266704616</v>
      </c>
      <c r="N200" s="304">
        <f t="shared" ca="1" si="104"/>
        <v>17.606412790934218</v>
      </c>
      <c r="P200" s="310">
        <f t="shared" ca="1" si="105"/>
        <v>23</v>
      </c>
      <c r="Q200" s="304">
        <f t="shared" ca="1" si="106"/>
        <v>0</v>
      </c>
      <c r="R200" s="306">
        <f t="shared" ca="1" si="107"/>
        <v>0</v>
      </c>
      <c r="S200" s="307">
        <f t="shared" ca="1" si="108"/>
        <v>4.5130000000000017</v>
      </c>
      <c r="T200" s="304">
        <f t="shared" ca="1" si="88"/>
        <v>44.272530000000017</v>
      </c>
      <c r="U200" s="311">
        <f t="shared" ca="1" si="89"/>
        <v>0</v>
      </c>
      <c r="V200" s="306">
        <f t="shared" ca="1" si="90"/>
        <v>1.0794236509919461</v>
      </c>
      <c r="W200" s="304">
        <f t="shared" ca="1" si="91"/>
        <v>1.4376170705907811</v>
      </c>
      <c r="Y200" s="314" t="str">
        <f t="shared" ca="1" si="109"/>
        <v/>
      </c>
      <c r="Z200" s="315" t="str">
        <f t="shared" ca="1" si="110"/>
        <v/>
      </c>
      <c r="AA200" s="316" t="str">
        <f t="shared" ca="1" si="111"/>
        <v/>
      </c>
      <c r="AC200" s="310" t="e">
        <f t="shared" ca="1" si="112"/>
        <v>#N/A</v>
      </c>
      <c r="AD200" s="323" t="e">
        <f t="shared" ca="1" si="113"/>
        <v>#N/A</v>
      </c>
      <c r="AE200" s="324">
        <f t="shared" ca="1" si="92"/>
        <v>1263.4512663970443</v>
      </c>
      <c r="AG200" s="306">
        <f t="shared" ca="1" si="114"/>
        <v>-3.7060593332492688</v>
      </c>
      <c r="AH200" s="304">
        <f t="shared" ca="1" si="115"/>
        <v>-0.32934632764696425</v>
      </c>
    </row>
    <row r="201" spans="1:34" x14ac:dyDescent="0.2">
      <c r="A201" s="347">
        <f t="shared" ca="1" si="93"/>
        <v>0.1</v>
      </c>
      <c r="B201" s="304">
        <f t="shared" ca="1" si="94"/>
        <v>10.69999999999998</v>
      </c>
      <c r="D201" s="306">
        <f t="shared" ca="1" si="95"/>
        <v>-0.30362829921253603</v>
      </c>
      <c r="E201" s="307">
        <f t="shared" ca="1" si="96"/>
        <v>-9.9063539743710756</v>
      </c>
      <c r="F201" s="304">
        <f t="shared" ca="1" si="97"/>
        <v>9.9110059635548744</v>
      </c>
      <c r="G201" s="306">
        <f t="shared" ca="1" si="98"/>
        <v>19.879350968431293</v>
      </c>
      <c r="H201" s="307">
        <f t="shared" ca="1" si="99"/>
        <v>5.3275505491207706</v>
      </c>
      <c r="I201" s="304">
        <f t="shared" ca="1" si="100"/>
        <v>20.580850074268245</v>
      </c>
      <c r="J201" s="306">
        <f t="shared" ca="1" si="101"/>
        <v>367.85339491774778</v>
      </c>
      <c r="K201" s="307">
        <f t="shared" ca="1" si="102"/>
        <v>1264.0335532218282</v>
      </c>
      <c r="L201" s="304">
        <f t="shared" ca="1" si="87"/>
        <v>1316.4713987865871</v>
      </c>
      <c r="M201" s="306">
        <f t="shared" ca="1" si="103"/>
        <v>0.26184137009561126</v>
      </c>
      <c r="N201" s="304">
        <f t="shared" ca="1" si="104"/>
        <v>15.002405408401531</v>
      </c>
      <c r="P201" s="310">
        <f t="shared" ca="1" si="105"/>
        <v>23</v>
      </c>
      <c r="Q201" s="304">
        <f t="shared" ca="1" si="106"/>
        <v>0</v>
      </c>
      <c r="R201" s="306">
        <f t="shared" ca="1" si="107"/>
        <v>0</v>
      </c>
      <c r="S201" s="307">
        <f t="shared" ca="1" si="108"/>
        <v>4.5130000000000017</v>
      </c>
      <c r="T201" s="304">
        <f t="shared" ca="1" si="88"/>
        <v>44.272530000000017</v>
      </c>
      <c r="U201" s="311">
        <f t="shared" ca="1" si="89"/>
        <v>0</v>
      </c>
      <c r="V201" s="306">
        <f t="shared" ca="1" si="90"/>
        <v>1.0793605474642298</v>
      </c>
      <c r="W201" s="304">
        <f t="shared" ca="1" si="91"/>
        <v>1.395542713997153</v>
      </c>
      <c r="Y201" s="314" t="str">
        <f t="shared" ca="1" si="109"/>
        <v/>
      </c>
      <c r="Z201" s="315" t="str">
        <f t="shared" ca="1" si="110"/>
        <v/>
      </c>
      <c r="AA201" s="316" t="str">
        <f t="shared" ca="1" si="111"/>
        <v/>
      </c>
      <c r="AC201" s="310" t="e">
        <f t="shared" ca="1" si="112"/>
        <v>#N/A</v>
      </c>
      <c r="AD201" s="323" t="e">
        <f t="shared" ca="1" si="113"/>
        <v>#N/A</v>
      </c>
      <c r="AE201" s="324">
        <f t="shared" ca="1" si="92"/>
        <v>1264.0335532218282</v>
      </c>
      <c r="AG201" s="306">
        <f t="shared" ca="1" si="114"/>
        <v>-3.2858453956118834</v>
      </c>
      <c r="AH201" s="304">
        <f t="shared" ca="1" si="115"/>
        <v>-0.31855020398643485</v>
      </c>
    </row>
    <row r="202" spans="1:34" x14ac:dyDescent="0.2">
      <c r="A202" s="347">
        <f t="shared" ca="1" si="93"/>
        <v>0.1</v>
      </c>
      <c r="B202" s="304">
        <f t="shared" ca="1" si="94"/>
        <v>10.799999999999979</v>
      </c>
      <c r="D202" s="306">
        <f t="shared" ca="1" si="95"/>
        <v>-0.29868725553700221</v>
      </c>
      <c r="E202" s="307">
        <f t="shared" ca="1" si="96"/>
        <v>-9.8900464489398328</v>
      </c>
      <c r="F202" s="304">
        <f t="shared" ca="1" si="97"/>
        <v>9.8945557171005731</v>
      </c>
      <c r="G202" s="306">
        <f t="shared" ca="1" si="98"/>
        <v>19.849482242877592</v>
      </c>
      <c r="H202" s="307">
        <f t="shared" ca="1" si="99"/>
        <v>4.3385459042267875</v>
      </c>
      <c r="I202" s="304">
        <f t="shared" ca="1" si="100"/>
        <v>20.318093559027528</v>
      </c>
      <c r="J202" s="306">
        <f t="shared" ca="1" si="101"/>
        <v>369.83983657831322</v>
      </c>
      <c r="K202" s="307">
        <f t="shared" ca="1" si="102"/>
        <v>1264.5168580444956</v>
      </c>
      <c r="L202" s="304">
        <f t="shared" ca="1" si="87"/>
        <v>1317.4917035788105</v>
      </c>
      <c r="M202" s="306">
        <f t="shared" ca="1" si="103"/>
        <v>0.21518805622702156</v>
      </c>
      <c r="N202" s="304">
        <f t="shared" ca="1" si="104"/>
        <v>12.329367423432188</v>
      </c>
      <c r="P202" s="310">
        <f t="shared" ca="1" si="105"/>
        <v>23</v>
      </c>
      <c r="Q202" s="304">
        <f t="shared" ca="1" si="106"/>
        <v>0</v>
      </c>
      <c r="R202" s="306">
        <f t="shared" ca="1" si="107"/>
        <v>0</v>
      </c>
      <c r="S202" s="307">
        <f t="shared" ca="1" si="108"/>
        <v>4.5130000000000017</v>
      </c>
      <c r="T202" s="304">
        <f t="shared" ca="1" si="88"/>
        <v>44.272530000000017</v>
      </c>
      <c r="U202" s="311">
        <f t="shared" ca="1" si="89"/>
        <v>0</v>
      </c>
      <c r="V202" s="306">
        <f t="shared" ca="1" si="90"/>
        <v>1.0793081734284975</v>
      </c>
      <c r="W202" s="304">
        <f t="shared" ca="1" si="91"/>
        <v>1.3600702890252556</v>
      </c>
      <c r="Y202" s="314" t="str">
        <f t="shared" ca="1" si="109"/>
        <v/>
      </c>
      <c r="Z202" s="315" t="str">
        <f t="shared" ca="1" si="110"/>
        <v/>
      </c>
      <c r="AA202" s="316" t="str">
        <f t="shared" ca="1" si="111"/>
        <v/>
      </c>
      <c r="AC202" s="310" t="e">
        <f t="shared" ca="1" si="112"/>
        <v>#N/A</v>
      </c>
      <c r="AD202" s="323" t="e">
        <f t="shared" ca="1" si="113"/>
        <v>#N/A</v>
      </c>
      <c r="AE202" s="324">
        <f t="shared" ca="1" si="92"/>
        <v>1264.5168580444956</v>
      </c>
      <c r="AG202" s="306">
        <f t="shared" ca="1" si="114"/>
        <v>-2.848639923080603</v>
      </c>
      <c r="AH202" s="304">
        <f t="shared" ca="1" si="115"/>
        <v>-0.30922727985755649</v>
      </c>
    </row>
    <row r="203" spans="1:34" x14ac:dyDescent="0.2">
      <c r="A203" s="347">
        <f t="shared" ca="1" si="93"/>
        <v>0.1</v>
      </c>
      <c r="B203" s="304">
        <f t="shared" ca="1" si="94"/>
        <v>10.899999999999979</v>
      </c>
      <c r="D203" s="306">
        <f t="shared" ca="1" si="95"/>
        <v>-0.29441656892074003</v>
      </c>
      <c r="E203" s="307">
        <f t="shared" ca="1" si="96"/>
        <v>-9.8743512905575113</v>
      </c>
      <c r="F203" s="304">
        <f t="shared" ca="1" si="97"/>
        <v>9.8787395210821227</v>
      </c>
      <c r="G203" s="306">
        <f t="shared" ca="1" si="98"/>
        <v>19.820040585985517</v>
      </c>
      <c r="H203" s="307">
        <f t="shared" ca="1" si="99"/>
        <v>3.3511107751710365</v>
      </c>
      <c r="I203" s="304">
        <f t="shared" ca="1" si="100"/>
        <v>20.101342051156198</v>
      </c>
      <c r="J203" s="306">
        <f t="shared" ca="1" si="101"/>
        <v>371.82331271975636</v>
      </c>
      <c r="K203" s="307">
        <f t="shared" ca="1" si="102"/>
        <v>1264.9013408784656</v>
      </c>
      <c r="L203" s="304">
        <f t="shared" ca="1" si="87"/>
        <v>1318.4187415377687</v>
      </c>
      <c r="M203" s="306">
        <f t="shared" ca="1" si="103"/>
        <v>0.16749283677799232</v>
      </c>
      <c r="N203" s="304">
        <f t="shared" ca="1" si="104"/>
        <v>9.5966326460525337</v>
      </c>
      <c r="P203" s="310">
        <f t="shared" ca="1" si="105"/>
        <v>23</v>
      </c>
      <c r="Q203" s="304">
        <f t="shared" ca="1" si="106"/>
        <v>0</v>
      </c>
      <c r="R203" s="306">
        <f t="shared" ca="1" si="107"/>
        <v>0</v>
      </c>
      <c r="S203" s="307">
        <f t="shared" ca="1" si="108"/>
        <v>4.5130000000000017</v>
      </c>
      <c r="T203" s="304">
        <f t="shared" ca="1" si="88"/>
        <v>44.272530000000017</v>
      </c>
      <c r="U203" s="311">
        <f t="shared" ca="1" si="89"/>
        <v>0</v>
      </c>
      <c r="V203" s="306">
        <f t="shared" ca="1" si="90"/>
        <v>1.0792665100827494</v>
      </c>
      <c r="W203" s="304">
        <f t="shared" ca="1" si="91"/>
        <v>1.3311554802258294</v>
      </c>
      <c r="Y203" s="314" t="str">
        <f t="shared" ca="1" si="109"/>
        <v/>
      </c>
      <c r="Z203" s="315" t="str">
        <f t="shared" ca="1" si="110"/>
        <v/>
      </c>
      <c r="AA203" s="316" t="str">
        <f t="shared" ca="1" si="111"/>
        <v/>
      </c>
      <c r="AC203" s="310" t="e">
        <f t="shared" ca="1" si="112"/>
        <v>#N/A</v>
      </c>
      <c r="AD203" s="323" t="e">
        <f t="shared" ca="1" si="113"/>
        <v>#N/A</v>
      </c>
      <c r="AE203" s="324">
        <f t="shared" ca="1" si="92"/>
        <v>1264.9013408784656</v>
      </c>
      <c r="AG203" s="306">
        <f t="shared" ca="1" si="114"/>
        <v>-2.3961078170995549</v>
      </c>
      <c r="AH203" s="304">
        <f t="shared" ca="1" si="115"/>
        <v>-0.30136722557616996</v>
      </c>
    </row>
    <row r="204" spans="1:34" x14ac:dyDescent="0.2">
      <c r="A204" s="347">
        <f t="shared" ca="1" si="93"/>
        <v>0.1</v>
      </c>
      <c r="B204" s="304">
        <f t="shared" ca="1" si="94"/>
        <v>10.999999999999979</v>
      </c>
      <c r="D204" s="306">
        <f t="shared" ca="1" si="95"/>
        <v>-0.2908325000948857</v>
      </c>
      <c r="E204" s="307">
        <f t="shared" ca="1" si="96"/>
        <v>-9.859173053940518</v>
      </c>
      <c r="F204" s="304">
        <f t="shared" ca="1" si="97"/>
        <v>9.8634617072637454</v>
      </c>
      <c r="G204" s="306">
        <f t="shared" ca="1" si="98"/>
        <v>19.790957335976028</v>
      </c>
      <c r="H204" s="307">
        <f t="shared" ca="1" si="99"/>
        <v>2.3651934697769845</v>
      </c>
      <c r="I204" s="304">
        <f t="shared" ca="1" si="100"/>
        <v>19.931786985212817</v>
      </c>
      <c r="J204" s="306">
        <f t="shared" ca="1" si="101"/>
        <v>373.80386261585443</v>
      </c>
      <c r="K204" s="307">
        <f t="shared" ca="1" si="102"/>
        <v>1265.187156090713</v>
      </c>
      <c r="L204" s="304">
        <f t="shared" ca="1" si="87"/>
        <v>1319.2527686699918</v>
      </c>
      <c r="M204" s="306">
        <f t="shared" ca="1" si="103"/>
        <v>0.11894466619019869</v>
      </c>
      <c r="N204" s="304">
        <f t="shared" ca="1" si="104"/>
        <v>6.815027368290802</v>
      </c>
      <c r="P204" s="310">
        <f t="shared" ca="1" si="105"/>
        <v>23</v>
      </c>
      <c r="Q204" s="304">
        <f t="shared" ca="1" si="106"/>
        <v>0</v>
      </c>
      <c r="R204" s="306">
        <f t="shared" ca="1" si="107"/>
        <v>0</v>
      </c>
      <c r="S204" s="307">
        <f t="shared" ca="1" si="108"/>
        <v>4.5130000000000017</v>
      </c>
      <c r="T204" s="304">
        <f t="shared" ca="1" si="88"/>
        <v>44.272530000000017</v>
      </c>
      <c r="U204" s="311">
        <f t="shared" ca="1" si="89"/>
        <v>0</v>
      </c>
      <c r="V204" s="306">
        <f t="shared" ca="1" si="90"/>
        <v>1.0792355395384123</v>
      </c>
      <c r="W204" s="304">
        <f t="shared" ca="1" si="91"/>
        <v>1.3087560086484529</v>
      </c>
      <c r="Y204" s="314" t="str">
        <f t="shared" ca="1" si="109"/>
        <v/>
      </c>
      <c r="Z204" s="315" t="str">
        <f t="shared" ca="1" si="110"/>
        <v/>
      </c>
      <c r="AA204" s="316" t="str">
        <f t="shared" ca="1" si="111"/>
        <v/>
      </c>
      <c r="AC204" s="310">
        <f t="shared" ca="1" si="112"/>
        <v>10.999999999999979</v>
      </c>
      <c r="AD204" s="323">
        <f t="shared" ca="1" si="113"/>
        <v>373.80386261585443</v>
      </c>
      <c r="AE204" s="324">
        <f t="shared" ca="1" si="92"/>
        <v>1265.187156090713</v>
      </c>
      <c r="AG204" s="306">
        <f t="shared" ca="1" si="114"/>
        <v>-1.9303931504766545</v>
      </c>
      <c r="AH204" s="304">
        <f t="shared" ca="1" si="115"/>
        <v>-0.29496022163213581</v>
      </c>
    </row>
    <row r="205" spans="1:34" x14ac:dyDescent="0.2">
      <c r="A205" s="347">
        <f t="shared" ca="1" si="93"/>
        <v>0.1</v>
      </c>
      <c r="B205" s="304">
        <f t="shared" ca="1" si="94"/>
        <v>11.099999999999978</v>
      </c>
      <c r="D205" s="306">
        <f t="shared" ca="1" si="95"/>
        <v>-0.2879479032718878</v>
      </c>
      <c r="E205" s="307">
        <f t="shared" ca="1" si="96"/>
        <v>-9.8444123070396721</v>
      </c>
      <c r="F205" s="304">
        <f t="shared" ca="1" si="97"/>
        <v>9.8486226278598377</v>
      </c>
      <c r="G205" s="306">
        <f t="shared" ca="1" si="98"/>
        <v>19.762162545648838</v>
      </c>
      <c r="H205" s="307">
        <f t="shared" ca="1" si="99"/>
        <v>1.3807522390730171</v>
      </c>
      <c r="I205" s="304">
        <f t="shared" ca="1" si="100"/>
        <v>19.810339351620179</v>
      </c>
      <c r="J205" s="306">
        <f t="shared" ca="1" si="101"/>
        <v>375.78151860993569</v>
      </c>
      <c r="K205" s="307">
        <f t="shared" ca="1" si="102"/>
        <v>1265.3744533761555</v>
      </c>
      <c r="L205" s="304">
        <f t="shared" ca="1" si="87"/>
        <v>1319.9940367235731</v>
      </c>
      <c r="M205" s="306">
        <f t="shared" ca="1" si="103"/>
        <v>6.9755120759772943E-2</v>
      </c>
      <c r="N205" s="304">
        <f t="shared" ca="1" si="104"/>
        <v>3.9966740189603822</v>
      </c>
      <c r="P205" s="310">
        <f t="shared" ca="1" si="105"/>
        <v>23</v>
      </c>
      <c r="Q205" s="304">
        <f t="shared" ca="1" si="106"/>
        <v>0</v>
      </c>
      <c r="R205" s="306">
        <f t="shared" ca="1" si="107"/>
        <v>0</v>
      </c>
      <c r="S205" s="307">
        <f t="shared" ca="1" si="108"/>
        <v>4.5130000000000017</v>
      </c>
      <c r="T205" s="304">
        <f t="shared" ca="1" si="88"/>
        <v>44.272530000000017</v>
      </c>
      <c r="U205" s="311">
        <f t="shared" ca="1" si="89"/>
        <v>0</v>
      </c>
      <c r="V205" s="306">
        <f t="shared" ca="1" si="90"/>
        <v>1.0792152447130132</v>
      </c>
      <c r="W205" s="304">
        <f t="shared" ca="1" si="91"/>
        <v>1.2928313582042927</v>
      </c>
      <c r="Y205" s="314" t="str">
        <f t="shared" ca="1" si="109"/>
        <v/>
      </c>
      <c r="Z205" s="315" t="str">
        <f t="shared" ca="1" si="110"/>
        <v/>
      </c>
      <c r="AA205" s="316" t="str">
        <f t="shared" ca="1" si="111"/>
        <v/>
      </c>
      <c r="AC205" s="310" t="e">
        <f t="shared" ca="1" si="112"/>
        <v>#N/A</v>
      </c>
      <c r="AD205" s="323" t="e">
        <f t="shared" ca="1" si="113"/>
        <v>#N/A</v>
      </c>
      <c r="AE205" s="324">
        <f t="shared" ca="1" si="92"/>
        <v>1265.3744533761555</v>
      </c>
      <c r="AG205" s="306">
        <f t="shared" ca="1" si="114"/>
        <v>-1.4540946274682776</v>
      </c>
      <c r="AH205" s="304">
        <f t="shared" ca="1" si="115"/>
        <v>-0.28999689976699589</v>
      </c>
    </row>
    <row r="206" spans="1:34" x14ac:dyDescent="0.2">
      <c r="A206" s="347">
        <f t="shared" ca="1" si="93"/>
        <v>0.1</v>
      </c>
      <c r="B206" s="304">
        <f t="shared" ca="1" si="94"/>
        <v>11.199999999999978</v>
      </c>
      <c r="D206" s="306">
        <f t="shared" ca="1" si="95"/>
        <v>-0.28577161952199776</v>
      </c>
      <c r="E206" s="307">
        <f t="shared" ca="1" si="96"/>
        <v>-9.8299664284010966</v>
      </c>
      <c r="F206" s="304">
        <f t="shared" ca="1" si="97"/>
        <v>9.8341194522955035</v>
      </c>
      <c r="G206" s="306">
        <f t="shared" ca="1" si="98"/>
        <v>19.733585383696639</v>
      </c>
      <c r="H206" s="307">
        <f t="shared" ca="1" si="99"/>
        <v>0.39775559623290746</v>
      </c>
      <c r="I206" s="304">
        <f t="shared" ca="1" si="100"/>
        <v>19.737593612443746</v>
      </c>
      <c r="J206" s="306">
        <f t="shared" ca="1" si="101"/>
        <v>377.75630600640295</v>
      </c>
      <c r="K206" s="307">
        <f t="shared" ca="1" si="102"/>
        <v>1265.4633787679209</v>
      </c>
      <c r="L206" s="304">
        <f t="shared" ca="1" si="87"/>
        <v>1320.6427941462164</v>
      </c>
      <c r="M206" s="306">
        <f t="shared" ca="1" si="103"/>
        <v>2.0153547138712449E-2</v>
      </c>
      <c r="N206" s="304">
        <f t="shared" ca="1" si="104"/>
        <v>1.1547131932661796</v>
      </c>
      <c r="P206" s="310">
        <f t="shared" ca="1" si="105"/>
        <v>23</v>
      </c>
      <c r="Q206" s="304">
        <f t="shared" ca="1" si="106"/>
        <v>0</v>
      </c>
      <c r="R206" s="306">
        <f t="shared" ca="1" si="107"/>
        <v>0</v>
      </c>
      <c r="S206" s="307">
        <f t="shared" ca="1" si="108"/>
        <v>4.5130000000000017</v>
      </c>
      <c r="T206" s="304">
        <f t="shared" ca="1" si="88"/>
        <v>44.272530000000017</v>
      </c>
      <c r="U206" s="311">
        <f t="shared" ca="1" si="89"/>
        <v>0</v>
      </c>
      <c r="V206" s="306">
        <f t="shared" ca="1" si="90"/>
        <v>1.0792056092190816</v>
      </c>
      <c r="W206" s="304">
        <f t="shared" ca="1" si="91"/>
        <v>1.2833424960258797</v>
      </c>
      <c r="Y206" s="314" t="str">
        <f t="shared" ca="1" si="109"/>
        <v>Apogée</v>
      </c>
      <c r="Z206" s="315" t="str">
        <f t="shared" ca="1" si="110"/>
        <v>Para</v>
      </c>
      <c r="AA206" s="316" t="str">
        <f t="shared" ca="1" si="111"/>
        <v/>
      </c>
      <c r="AC206" s="310" t="e">
        <f t="shared" ca="1" si="112"/>
        <v>#N/A</v>
      </c>
      <c r="AD206" s="323" t="e">
        <f t="shared" ca="1" si="113"/>
        <v>#N/A</v>
      </c>
      <c r="AE206" s="324" t="e">
        <f t="shared" ca="1" si="92"/>
        <v>#N/A</v>
      </c>
      <c r="AG206" s="306">
        <f t="shared" ca="1" si="114"/>
        <v>-0.97021121197414129</v>
      </c>
      <c r="AH206" s="304">
        <f t="shared" ca="1" si="115"/>
        <v>-0.28646828234085803</v>
      </c>
    </row>
    <row r="207" spans="1:34" x14ac:dyDescent="0.2">
      <c r="A207" s="347">
        <f t="shared" ca="1" si="93"/>
        <v>0.1</v>
      </c>
      <c r="B207" s="304">
        <f t="shared" ca="1" si="94"/>
        <v>11.299999999999978</v>
      </c>
      <c r="D207" s="306">
        <f t="shared" ca="1" si="95"/>
        <v>-0.28430797255663187</v>
      </c>
      <c r="E207" s="307">
        <f t="shared" ca="1" si="96"/>
        <v>-9.8157305900037546</v>
      </c>
      <c r="F207" s="304">
        <f t="shared" ca="1" si="97"/>
        <v>9.8198471494618857</v>
      </c>
      <c r="G207" s="306">
        <f t="shared" ca="1" si="98"/>
        <v>19.705154586440976</v>
      </c>
      <c r="H207" s="307">
        <f t="shared" ca="1" si="99"/>
        <v>-0.58381746276746804</v>
      </c>
      <c r="I207" s="304">
        <f t="shared" ca="1" si="100"/>
        <v>19.713801259659895</v>
      </c>
      <c r="J207" s="306">
        <f t="shared" ca="1" si="101"/>
        <v>379.72824300490981</v>
      </c>
      <c r="K207" s="307">
        <f t="shared" ca="1" si="102"/>
        <v>1265.4540756745942</v>
      </c>
      <c r="L207" s="304">
        <f t="shared" ca="1" si="87"/>
        <v>1321.1992870786137</v>
      </c>
      <c r="M207" s="306">
        <f t="shared" ca="1" si="103"/>
        <v>-2.9618987537810278E-2</v>
      </c>
      <c r="N207" s="304">
        <f t="shared" ca="1" si="104"/>
        <v>-1.6970429793671107</v>
      </c>
      <c r="P207" s="310">
        <f t="shared" ca="1" si="105"/>
        <v>23</v>
      </c>
      <c r="Q207" s="304">
        <f t="shared" ca="1" si="106"/>
        <v>0</v>
      </c>
      <c r="R207" s="306">
        <f t="shared" ca="1" si="107"/>
        <v>0</v>
      </c>
      <c r="S207" s="307">
        <f t="shared" ca="1" si="108"/>
        <v>4.5130000000000017</v>
      </c>
      <c r="T207" s="304">
        <f t="shared" ca="1" si="88"/>
        <v>44.272530000000017</v>
      </c>
      <c r="U207" s="311">
        <f t="shared" ca="1" si="89"/>
        <v>0</v>
      </c>
      <c r="V207" s="306">
        <f t="shared" ca="1" si="90"/>
        <v>1.079206617250217</v>
      </c>
      <c r="W207" s="304">
        <f t="shared" ca="1" si="91"/>
        <v>1.2802515890448887</v>
      </c>
      <c r="Y207" s="314" t="str">
        <f t="shared" ca="1" si="109"/>
        <v/>
      </c>
      <c r="Z207" s="315" t="str">
        <f t="shared" ca="1" si="110"/>
        <v/>
      </c>
      <c r="AA207" s="316" t="str">
        <f t="shared" ca="1" si="111"/>
        <v/>
      </c>
      <c r="AC207" s="310" t="e">
        <f t="shared" ca="1" si="112"/>
        <v>#N/A</v>
      </c>
      <c r="AD207" s="323" t="e">
        <f t="shared" ca="1" si="113"/>
        <v>#N/A</v>
      </c>
      <c r="AE207" s="324" t="e">
        <f t="shared" ca="1" si="92"/>
        <v>#N/A</v>
      </c>
      <c r="AG207" s="306">
        <f t="shared" ca="1" si="114"/>
        <v>-0.48205863449341113</v>
      </c>
      <c r="AH207" s="304">
        <f t="shared" ca="1" si="115"/>
        <v>-0.28436572036912899</v>
      </c>
    </row>
    <row r="208" spans="1:34" x14ac:dyDescent="0.2">
      <c r="A208" s="347">
        <f t="shared" ca="1" si="93"/>
        <v>0.1</v>
      </c>
      <c r="B208" s="304">
        <f t="shared" ca="1" si="94"/>
        <v>11.399999999999977</v>
      </c>
      <c r="D208" s="306">
        <f t="shared" ca="1" si="95"/>
        <v>-0.28355640543107369</v>
      </c>
      <c r="E208" s="307">
        <f t="shared" ca="1" si="96"/>
        <v>-9.8015988894964501</v>
      </c>
      <c r="F208" s="304">
        <f t="shared" ca="1" si="97"/>
        <v>9.8056996193866279</v>
      </c>
      <c r="G208" s="306">
        <f t="shared" ca="1" si="98"/>
        <v>19.676798945897868</v>
      </c>
      <c r="H208" s="307">
        <f t="shared" ca="1" si="99"/>
        <v>-1.5639773517171132</v>
      </c>
      <c r="I208" s="304">
        <f t="shared" ca="1" si="100"/>
        <v>19.738856145024503</v>
      </c>
      <c r="J208" s="306">
        <f t="shared" ca="1" si="101"/>
        <v>381.69734068152678</v>
      </c>
      <c r="K208" s="307">
        <f t="shared" ca="1" si="102"/>
        <v>1265.3466859338698</v>
      </c>
      <c r="L208" s="304">
        <f t="shared" ca="1" si="87"/>
        <v>1321.6637603744671</v>
      </c>
      <c r="M208" s="306">
        <f t="shared" ca="1" si="103"/>
        <v>-7.9316572642552069E-2</v>
      </c>
      <c r="N208" s="304">
        <f t="shared" ca="1" si="104"/>
        <v>-4.5445048578610407</v>
      </c>
      <c r="P208" s="310">
        <f t="shared" ca="1" si="105"/>
        <v>23</v>
      </c>
      <c r="Q208" s="304">
        <f t="shared" ca="1" si="106"/>
        <v>0</v>
      </c>
      <c r="R208" s="306">
        <f t="shared" ca="1" si="107"/>
        <v>0</v>
      </c>
      <c r="S208" s="307">
        <f t="shared" ca="1" si="108"/>
        <v>4.5130000000000017</v>
      </c>
      <c r="T208" s="304">
        <f t="shared" ca="1" si="88"/>
        <v>44.272530000000017</v>
      </c>
      <c r="U208" s="311">
        <f t="shared" ca="1" si="89"/>
        <v>0</v>
      </c>
      <c r="V208" s="306">
        <f t="shared" ca="1" si="90"/>
        <v>1.0792182534654577</v>
      </c>
      <c r="W208" s="304">
        <f t="shared" ca="1" si="91"/>
        <v>1.2835217194352684</v>
      </c>
      <c r="Y208" s="314" t="str">
        <f t="shared" ca="1" si="109"/>
        <v/>
      </c>
      <c r="Z208" s="315" t="str">
        <f t="shared" ca="1" si="110"/>
        <v/>
      </c>
      <c r="AA208" s="316" t="str">
        <f t="shared" ca="1" si="111"/>
        <v/>
      </c>
      <c r="AC208" s="310" t="e">
        <f t="shared" ca="1" si="112"/>
        <v>#N/A</v>
      </c>
      <c r="AD208" s="323" t="e">
        <f t="shared" ca="1" si="113"/>
        <v>#N/A</v>
      </c>
      <c r="AE208" s="324" t="e">
        <f t="shared" ca="1" si="92"/>
        <v>#N/A</v>
      </c>
      <c r="AG208" s="306">
        <f t="shared" ca="1" si="114"/>
        <v>6.8389545963058462E-3</v>
      </c>
      <c r="AH208" s="304">
        <f t="shared" ca="1" si="115"/>
        <v>-0.28368083072122496</v>
      </c>
    </row>
    <row r="209" spans="1:34" x14ac:dyDescent="0.2">
      <c r="A209" s="347">
        <f t="shared" ca="1" si="93"/>
        <v>0.1</v>
      </c>
      <c r="B209" s="304">
        <f t="shared" ca="1" si="94"/>
        <v>11.499999999999977</v>
      </c>
      <c r="D209" s="306">
        <f t="shared" ca="1" si="95"/>
        <v>-0.28351128781127333</v>
      </c>
      <c r="E209" s="307">
        <f t="shared" ca="1" si="96"/>
        <v>-9.7874655809457565</v>
      </c>
      <c r="F209" s="304">
        <f t="shared" ca="1" si="97"/>
        <v>9.791570923427674</v>
      </c>
      <c r="G209" s="306">
        <f t="shared" ca="1" si="98"/>
        <v>19.64844781711674</v>
      </c>
      <c r="H209" s="307">
        <f t="shared" ca="1" si="99"/>
        <v>-2.5427239098116887</v>
      </c>
      <c r="I209" s="304">
        <f t="shared" ca="1" si="100"/>
        <v>19.812292812884824</v>
      </c>
      <c r="J209" s="306">
        <f t="shared" ca="1" si="101"/>
        <v>383.66360301967751</v>
      </c>
      <c r="K209" s="307">
        <f t="shared" ca="1" si="102"/>
        <v>1265.1413508707933</v>
      </c>
      <c r="L209" s="304">
        <f t="shared" ca="1" si="87"/>
        <v>1322.0364586369078</v>
      </c>
      <c r="M209" s="306">
        <f t="shared" ca="1" si="103"/>
        <v>-0.12869568055831759</v>
      </c>
      <c r="N209" s="304">
        <f t="shared" ca="1" si="104"/>
        <v>-7.37371933755544</v>
      </c>
      <c r="P209" s="310">
        <f t="shared" ca="1" si="105"/>
        <v>23</v>
      </c>
      <c r="Q209" s="304">
        <f t="shared" ca="1" si="106"/>
        <v>0</v>
      </c>
      <c r="R209" s="306">
        <f t="shared" ca="1" si="107"/>
        <v>0</v>
      </c>
      <c r="S209" s="307">
        <f t="shared" ca="1" si="108"/>
        <v>4.5130000000000017</v>
      </c>
      <c r="T209" s="304">
        <f t="shared" ca="1" si="88"/>
        <v>44.272530000000017</v>
      </c>
      <c r="U209" s="311">
        <f t="shared" ca="1" si="89"/>
        <v>0</v>
      </c>
      <c r="V209" s="306">
        <f t="shared" ca="1" si="90"/>
        <v>1.0792405028731911</v>
      </c>
      <c r="W209" s="304">
        <f t="shared" ca="1" si="91"/>
        <v>1.2931166018781328</v>
      </c>
      <c r="Y209" s="314" t="str">
        <f t="shared" ca="1" si="109"/>
        <v/>
      </c>
      <c r="Z209" s="315" t="str">
        <f t="shared" ca="1" si="110"/>
        <v/>
      </c>
      <c r="AA209" s="316" t="str">
        <f t="shared" ca="1" si="111"/>
        <v/>
      </c>
      <c r="AC209" s="310" t="e">
        <f t="shared" ca="1" si="112"/>
        <v>#N/A</v>
      </c>
      <c r="AD209" s="323" t="e">
        <f t="shared" ca="1" si="113"/>
        <v>#N/A</v>
      </c>
      <c r="AE209" s="324" t="e">
        <f t="shared" ca="1" si="92"/>
        <v>#N/A</v>
      </c>
      <c r="AG209" s="306">
        <f t="shared" ca="1" si="114"/>
        <v>0.49287455254124368</v>
      </c>
      <c r="AH209" s="304">
        <f t="shared" ca="1" si="115"/>
        <v>-0.28440543306786348</v>
      </c>
    </row>
    <row r="210" spans="1:34" x14ac:dyDescent="0.2">
      <c r="A210" s="347">
        <f t="shared" ca="1" si="93"/>
        <v>0.1</v>
      </c>
      <c r="B210" s="304">
        <f t="shared" ca="1" si="94"/>
        <v>11.599999999999977</v>
      </c>
      <c r="D210" s="306">
        <f t="shared" ca="1" si="95"/>
        <v>-0.28416191038615851</v>
      </c>
      <c r="E210" s="307">
        <f t="shared" ca="1" si="96"/>
        <v>-9.7732263428377681</v>
      </c>
      <c r="F210" s="304">
        <f t="shared" ca="1" si="97"/>
        <v>9.7773565517297367</v>
      </c>
      <c r="G210" s="306">
        <f t="shared" ca="1" si="98"/>
        <v>19.620031626078124</v>
      </c>
      <c r="H210" s="307">
        <f t="shared" ca="1" si="99"/>
        <v>-3.5200465440954654</v>
      </c>
      <c r="I210" s="304">
        <f t="shared" ca="1" si="100"/>
        <v>19.933297988062691</v>
      </c>
      <c r="J210" s="306">
        <f t="shared" ca="1" si="101"/>
        <v>385.62702699183723</v>
      </c>
      <c r="K210" s="307">
        <f t="shared" ca="1" si="102"/>
        <v>1264.8382123480978</v>
      </c>
      <c r="L210" s="304">
        <f t="shared" ca="1" si="87"/>
        <v>1322.3176272599919</v>
      </c>
      <c r="M210" s="306">
        <f t="shared" ca="1" si="103"/>
        <v>-0.17752221872886181</v>
      </c>
      <c r="N210" s="304">
        <f t="shared" ca="1" si="104"/>
        <v>-10.17127390296204</v>
      </c>
      <c r="P210" s="310">
        <f t="shared" ca="1" si="105"/>
        <v>23</v>
      </c>
      <c r="Q210" s="304">
        <f t="shared" ca="1" si="106"/>
        <v>0</v>
      </c>
      <c r="R210" s="306">
        <f t="shared" ca="1" si="107"/>
        <v>0</v>
      </c>
      <c r="S210" s="307">
        <f t="shared" ca="1" si="108"/>
        <v>4.5130000000000017</v>
      </c>
      <c r="T210" s="304">
        <f t="shared" ca="1" si="88"/>
        <v>44.272530000000017</v>
      </c>
      <c r="U210" s="311">
        <f t="shared" ca="1" si="89"/>
        <v>0</v>
      </c>
      <c r="V210" s="306">
        <f t="shared" ca="1" si="90"/>
        <v>1.0792733507159535</v>
      </c>
      <c r="W210" s="304">
        <f t="shared" ca="1" si="91"/>
        <v>1.3090003057653383</v>
      </c>
      <c r="Y210" s="314" t="str">
        <f t="shared" ca="1" si="109"/>
        <v/>
      </c>
      <c r="Z210" s="315" t="str">
        <f t="shared" ca="1" si="110"/>
        <v/>
      </c>
      <c r="AA210" s="316" t="str">
        <f t="shared" ca="1" si="111"/>
        <v/>
      </c>
      <c r="AC210" s="310" t="e">
        <f t="shared" ca="1" si="112"/>
        <v>#N/A</v>
      </c>
      <c r="AD210" s="323" t="e">
        <f t="shared" ca="1" si="113"/>
        <v>#N/A</v>
      </c>
      <c r="AE210" s="324" t="e">
        <f t="shared" ca="1" si="92"/>
        <v>#N/A</v>
      </c>
      <c r="AG210" s="306">
        <f t="shared" ca="1" si="114"/>
        <v>0.97249096871665608</v>
      </c>
      <c r="AH210" s="304">
        <f t="shared" ca="1" si="115"/>
        <v>-0.28653148723202576</v>
      </c>
    </row>
    <row r="211" spans="1:34" x14ac:dyDescent="0.2">
      <c r="A211" s="347">
        <f t="shared" ca="1" si="93"/>
        <v>0.1</v>
      </c>
      <c r="B211" s="304">
        <f t="shared" ca="1" si="94"/>
        <v>11.699999999999976</v>
      </c>
      <c r="D211" s="306">
        <f t="shared" ca="1" si="95"/>
        <v>-0.28549266745766028</v>
      </c>
      <c r="E211" s="307">
        <f t="shared" ca="1" si="96"/>
        <v>-9.7587795179640189</v>
      </c>
      <c r="F211" s="304">
        <f t="shared" ca="1" si="97"/>
        <v>9.7629546625704524</v>
      </c>
      <c r="G211" s="306">
        <f t="shared" ca="1" si="98"/>
        <v>19.591482359332357</v>
      </c>
      <c r="H211" s="307">
        <f t="shared" ca="1" si="99"/>
        <v>-4.4959244958918676</v>
      </c>
      <c r="I211" s="304">
        <f t="shared" ca="1" si="100"/>
        <v>20.100734267901544</v>
      </c>
      <c r="J211" s="306">
        <f t="shared" ca="1" si="101"/>
        <v>387.58760269110775</v>
      </c>
      <c r="K211" s="307">
        <f t="shared" ca="1" si="102"/>
        <v>1264.4374137960986</v>
      </c>
      <c r="L211" s="304">
        <f t="shared" ca="1" si="87"/>
        <v>1322.507513463423</v>
      </c>
      <c r="M211" s="306">
        <f t="shared" ca="1" si="103"/>
        <v>-0.22557790660555824</v>
      </c>
      <c r="N211" s="304">
        <f t="shared" ca="1" si="104"/>
        <v>-12.924661999894742</v>
      </c>
      <c r="P211" s="310">
        <f t="shared" ca="1" si="105"/>
        <v>23</v>
      </c>
      <c r="Q211" s="304">
        <f t="shared" ca="1" si="106"/>
        <v>0</v>
      </c>
      <c r="R211" s="306">
        <f t="shared" ca="1" si="107"/>
        <v>0</v>
      </c>
      <c r="S211" s="307">
        <f t="shared" ca="1" si="108"/>
        <v>4.5130000000000017</v>
      </c>
      <c r="T211" s="304">
        <f t="shared" ca="1" si="88"/>
        <v>44.272530000000017</v>
      </c>
      <c r="U211" s="311">
        <f t="shared" ca="1" si="89"/>
        <v>0</v>
      </c>
      <c r="V211" s="306">
        <f t="shared" ca="1" si="90"/>
        <v>1.0793167823574499</v>
      </c>
      <c r="W211" s="304">
        <f t="shared" ca="1" si="91"/>
        <v>1.3311369854538142</v>
      </c>
      <c r="Y211" s="314" t="str">
        <f t="shared" ca="1" si="109"/>
        <v/>
      </c>
      <c r="Z211" s="315" t="str">
        <f t="shared" ca="1" si="110"/>
        <v/>
      </c>
      <c r="AA211" s="316" t="str">
        <f t="shared" ca="1" si="111"/>
        <v/>
      </c>
      <c r="AC211" s="310" t="e">
        <f t="shared" ca="1" si="112"/>
        <v>#N/A</v>
      </c>
      <c r="AD211" s="323" t="e">
        <f t="shared" ca="1" si="113"/>
        <v>#N/A</v>
      </c>
      <c r="AE211" s="324" t="e">
        <f t="shared" ca="1" si="92"/>
        <v>#N/A</v>
      </c>
      <c r="AG211" s="306">
        <f t="shared" ca="1" si="114"/>
        <v>1.4423093945358887</v>
      </c>
      <c r="AH211" s="304">
        <f t="shared" ca="1" si="115"/>
        <v>-0.29005103163424284</v>
      </c>
    </row>
    <row r="212" spans="1:34" x14ac:dyDescent="0.2">
      <c r="A212" s="347">
        <f t="shared" ca="1" si="93"/>
        <v>0.1</v>
      </c>
      <c r="B212" s="304">
        <f t="shared" ca="1" si="94"/>
        <v>11.799999999999976</v>
      </c>
      <c r="D212" s="306">
        <f t="shared" ca="1" si="95"/>
        <v>-0.28748341298068258</v>
      </c>
      <c r="E212" s="307">
        <f t="shared" ca="1" si="96"/>
        <v>-9.744027262721815</v>
      </c>
      <c r="F212" s="304">
        <f t="shared" ca="1" si="97"/>
        <v>9.7482672311239504</v>
      </c>
      <c r="G212" s="306">
        <f t="shared" ca="1" si="98"/>
        <v>19.562734018034288</v>
      </c>
      <c r="H212" s="307">
        <f t="shared" ca="1" si="99"/>
        <v>-5.4703272221640491</v>
      </c>
      <c r="I212" s="304">
        <f t="shared" ca="1" si="100"/>
        <v>20.313174103962801</v>
      </c>
      <c r="J212" s="306">
        <f t="shared" ca="1" si="101"/>
        <v>389.5453135099761</v>
      </c>
      <c r="K212" s="307">
        <f t="shared" ca="1" si="102"/>
        <v>1263.9391012101958</v>
      </c>
      <c r="L212" s="304">
        <f t="shared" ca="1" si="87"/>
        <v>1322.6063673087406</v>
      </c>
      <c r="M212" s="306">
        <f t="shared" ca="1" si="103"/>
        <v>-0.27266556491718136</v>
      </c>
      <c r="N212" s="304">
        <f t="shared" ca="1" si="104"/>
        <v>-15.622586088304859</v>
      </c>
      <c r="P212" s="310">
        <f t="shared" ca="1" si="105"/>
        <v>23</v>
      </c>
      <c r="Q212" s="304">
        <f t="shared" ca="1" si="106"/>
        <v>0</v>
      </c>
      <c r="R212" s="306">
        <f t="shared" ca="1" si="107"/>
        <v>0</v>
      </c>
      <c r="S212" s="307">
        <f t="shared" ca="1" si="108"/>
        <v>4.5130000000000017</v>
      </c>
      <c r="T212" s="304">
        <f t="shared" ca="1" si="88"/>
        <v>44.272530000000017</v>
      </c>
      <c r="U212" s="311">
        <f t="shared" ca="1" si="89"/>
        <v>0</v>
      </c>
      <c r="V212" s="306">
        <f t="shared" ca="1" si="90"/>
        <v>1.0793707831730606</v>
      </c>
      <c r="W212" s="304">
        <f t="shared" ca="1" si="91"/>
        <v>1.3594906215131635</v>
      </c>
      <c r="Y212" s="314" t="str">
        <f t="shared" ca="1" si="109"/>
        <v/>
      </c>
      <c r="Z212" s="315" t="str">
        <f t="shared" ca="1" si="110"/>
        <v/>
      </c>
      <c r="AA212" s="316" t="str">
        <f t="shared" ca="1" si="111"/>
        <v/>
      </c>
      <c r="AC212" s="310" t="e">
        <f t="shared" ca="1" si="112"/>
        <v>#N/A</v>
      </c>
      <c r="AD212" s="323" t="e">
        <f t="shared" ca="1" si="113"/>
        <v>#N/A</v>
      </c>
      <c r="AE212" s="324" t="e">
        <f t="shared" ca="1" si="92"/>
        <v>#N/A</v>
      </c>
      <c r="AG212" s="306">
        <f t="shared" ca="1" si="114"/>
        <v>1.8992432881449639</v>
      </c>
      <c r="AH212" s="304">
        <f t="shared" ca="1" si="115"/>
        <v>-0.29495612352178457</v>
      </c>
    </row>
    <row r="213" spans="1:34" x14ac:dyDescent="0.2">
      <c r="A213" s="347">
        <f t="shared" ca="1" si="93"/>
        <v>0.1</v>
      </c>
      <c r="B213" s="304">
        <f t="shared" ca="1" si="94"/>
        <v>11.899999999999975</v>
      </c>
      <c r="D213" s="306">
        <f t="shared" ca="1" si="95"/>
        <v>-0.29010996168581688</v>
      </c>
      <c r="E213" s="307">
        <f t="shared" ca="1" si="96"/>
        <v>-9.7288765527677334</v>
      </c>
      <c r="F213" s="304">
        <f t="shared" ca="1" si="97"/>
        <v>9.7332010545792755</v>
      </c>
      <c r="G213" s="306">
        <f t="shared" ca="1" si="98"/>
        <v>19.533723021865708</v>
      </c>
      <c r="H213" s="307">
        <f t="shared" ca="1" si="99"/>
        <v>-6.4432148774408224</v>
      </c>
      <c r="I213" s="304">
        <f t="shared" ca="1" si="100"/>
        <v>20.56894146648877</v>
      </c>
      <c r="J213" s="306">
        <f t="shared" ca="1" si="101"/>
        <v>391.5001363619711</v>
      </c>
      <c r="K213" s="307">
        <f t="shared" ca="1" si="102"/>
        <v>1263.3434241052155</v>
      </c>
      <c r="L213" s="304">
        <f t="shared" ca="1" si="87"/>
        <v>1322.6144426858993</v>
      </c>
      <c r="M213" s="306">
        <f t="shared" ca="1" si="103"/>
        <v>-0.31861303955643189</v>
      </c>
      <c r="N213" s="304">
        <f t="shared" ca="1" si="104"/>
        <v>-18.255182464418297</v>
      </c>
      <c r="P213" s="310">
        <f t="shared" ca="1" si="105"/>
        <v>23</v>
      </c>
      <c r="Q213" s="304">
        <f t="shared" ca="1" si="106"/>
        <v>0</v>
      </c>
      <c r="R213" s="306">
        <f t="shared" ca="1" si="107"/>
        <v>0</v>
      </c>
      <c r="S213" s="307">
        <f t="shared" ca="1" si="108"/>
        <v>4.5130000000000017</v>
      </c>
      <c r="T213" s="304">
        <f t="shared" ca="1" si="88"/>
        <v>44.272530000000017</v>
      </c>
      <c r="U213" s="311">
        <f t="shared" ca="1" si="89"/>
        <v>0</v>
      </c>
      <c r="V213" s="306">
        <f t="shared" ca="1" si="90"/>
        <v>1.0794353384449922</v>
      </c>
      <c r="W213" s="304">
        <f t="shared" ca="1" si="91"/>
        <v>1.394024775592984</v>
      </c>
      <c r="Y213" s="314" t="str">
        <f t="shared" ca="1" si="109"/>
        <v/>
      </c>
      <c r="Z213" s="315" t="str">
        <f t="shared" ca="1" si="110"/>
        <v/>
      </c>
      <c r="AA213" s="316" t="str">
        <f t="shared" ca="1" si="111"/>
        <v/>
      </c>
      <c r="AC213" s="310" t="e">
        <f t="shared" ca="1" si="112"/>
        <v>#N/A</v>
      </c>
      <c r="AD213" s="323" t="e">
        <f t="shared" ca="1" si="113"/>
        <v>#N/A</v>
      </c>
      <c r="AE213" s="324" t="e">
        <f t="shared" ca="1" si="92"/>
        <v>#N/A</v>
      </c>
      <c r="AG213" s="306">
        <f t="shared" ca="1" si="114"/>
        <v>2.3405891165951171</v>
      </c>
      <c r="AH213" s="304">
        <f t="shared" ca="1" si="115"/>
        <v>-0.30123878163376089</v>
      </c>
    </row>
    <row r="214" spans="1:34" x14ac:dyDescent="0.2">
      <c r="A214" s="347">
        <f t="shared" ca="1" si="93"/>
        <v>0.1</v>
      </c>
      <c r="B214" s="304">
        <f t="shared" ca="1" si="94"/>
        <v>11.999999999999975</v>
      </c>
      <c r="D214" s="306">
        <f t="shared" ca="1" si="95"/>
        <v>-0.29334469725729501</v>
      </c>
      <c r="E214" s="307">
        <f t="shared" ca="1" si="96"/>
        <v>-9.7132400062460782</v>
      </c>
      <c r="F214" s="304">
        <f t="shared" ca="1" si="97"/>
        <v>9.7176685748356473</v>
      </c>
      <c r="G214" s="306">
        <f t="shared" ca="1" si="98"/>
        <v>19.504388552139979</v>
      </c>
      <c r="H214" s="307">
        <f t="shared" ca="1" si="99"/>
        <v>-7.4145388780654304</v>
      </c>
      <c r="I214" s="304">
        <f t="shared" ca="1" si="100"/>
        <v>20.86615823689624</v>
      </c>
      <c r="J214" s="306">
        <f t="shared" ca="1" si="101"/>
        <v>393.45204194067139</v>
      </c>
      <c r="K214" s="307">
        <f t="shared" ca="1" si="102"/>
        <v>1262.6505364174402</v>
      </c>
      <c r="L214" s="304">
        <f t="shared" ca="1" si="87"/>
        <v>1322.5319982603571</v>
      </c>
      <c r="M214" s="306">
        <f t="shared" ca="1" si="103"/>
        <v>-0.36327563817774838</v>
      </c>
      <c r="N214" s="304">
        <f t="shared" ca="1" si="104"/>
        <v>-20.814160867506541</v>
      </c>
      <c r="P214" s="310">
        <f t="shared" ca="1" si="105"/>
        <v>23</v>
      </c>
      <c r="Q214" s="304">
        <f t="shared" ca="1" si="106"/>
        <v>0</v>
      </c>
      <c r="R214" s="306">
        <f t="shared" ca="1" si="107"/>
        <v>0</v>
      </c>
      <c r="S214" s="307">
        <f t="shared" ca="1" si="108"/>
        <v>4.5130000000000017</v>
      </c>
      <c r="T214" s="304">
        <f t="shared" ca="1" si="88"/>
        <v>44.272530000000017</v>
      </c>
      <c r="U214" s="311">
        <f t="shared" ca="1" si="89"/>
        <v>0</v>
      </c>
      <c r="V214" s="306">
        <f t="shared" ca="1" si="90"/>
        <v>1.0795104332630416</v>
      </c>
      <c r="W214" s="304">
        <f t="shared" ca="1" si="91"/>
        <v>1.4347023611060001</v>
      </c>
      <c r="Y214" s="314" t="str">
        <f t="shared" ca="1" si="109"/>
        <v/>
      </c>
      <c r="Z214" s="315" t="str">
        <f t="shared" ca="1" si="110"/>
        <v/>
      </c>
      <c r="AA214" s="316" t="str">
        <f t="shared" ca="1" si="111"/>
        <v/>
      </c>
      <c r="AC214" s="310">
        <f t="shared" ca="1" si="112"/>
        <v>11.999999999999975</v>
      </c>
      <c r="AD214" s="323">
        <f t="shared" ca="1" si="113"/>
        <v>393.45204194067139</v>
      </c>
      <c r="AE214" s="324" t="e">
        <f t="shared" ca="1" si="92"/>
        <v>#N/A</v>
      </c>
      <c r="AG214" s="306">
        <f t="shared" ca="1" si="114"/>
        <v>2.7640886889035632</v>
      </c>
      <c r="AH214" s="304">
        <f t="shared" ca="1" si="115"/>
        <v>-0.30889093188410888</v>
      </c>
    </row>
    <row r="215" spans="1:34" x14ac:dyDescent="0.2">
      <c r="A215" s="347">
        <f t="shared" ca="1" si="93"/>
        <v>0.1</v>
      </c>
      <c r="B215" s="304">
        <f t="shared" ca="1" si="94"/>
        <v>12.099999999999975</v>
      </c>
      <c r="D215" s="306">
        <f t="shared" ca="1" si="95"/>
        <v>-0.29715724486299172</v>
      </c>
      <c r="E215" s="307">
        <f t="shared" ca="1" si="96"/>
        <v>-9.6970365026288547</v>
      </c>
      <c r="F215" s="304">
        <f t="shared" ca="1" si="97"/>
        <v>9.7015884968128283</v>
      </c>
      <c r="G215" s="306">
        <f t="shared" ca="1" si="98"/>
        <v>19.474672827653681</v>
      </c>
      <c r="H215" s="307">
        <f t="shared" ca="1" si="99"/>
        <v>-8.3842425283283166</v>
      </c>
      <c r="I215" s="304">
        <f t="shared" ca="1" si="100"/>
        <v>21.202792375486343</v>
      </c>
      <c r="J215" s="306">
        <f t="shared" ca="1" si="101"/>
        <v>395.40099500966107</v>
      </c>
      <c r="K215" s="307">
        <f t="shared" ca="1" si="102"/>
        <v>1261.8605973471206</v>
      </c>
      <c r="L215" s="304">
        <f t="shared" ca="1" si="87"/>
        <v>1322.3592983723681</v>
      </c>
      <c r="M215" s="306">
        <f t="shared" ca="1" si="103"/>
        <v>-0.40653710757921802</v>
      </c>
      <c r="N215" s="304">
        <f t="shared" ca="1" si="104"/>
        <v>-23.292860479745105</v>
      </c>
      <c r="P215" s="310">
        <f t="shared" ca="1" si="105"/>
        <v>23</v>
      </c>
      <c r="Q215" s="304">
        <f t="shared" ca="1" si="106"/>
        <v>0</v>
      </c>
      <c r="R215" s="306">
        <f t="shared" ca="1" si="107"/>
        <v>0</v>
      </c>
      <c r="S215" s="307">
        <f t="shared" ca="1" si="108"/>
        <v>4.5130000000000017</v>
      </c>
      <c r="T215" s="304">
        <f t="shared" ca="1" si="88"/>
        <v>44.272530000000017</v>
      </c>
      <c r="U215" s="311">
        <f t="shared" ca="1" si="89"/>
        <v>0</v>
      </c>
      <c r="V215" s="306">
        <f t="shared" ca="1" si="90"/>
        <v>1.0795960524317338</v>
      </c>
      <c r="W215" s="304">
        <f t="shared" ca="1" si="91"/>
        <v>1.4814854314197872</v>
      </c>
      <c r="Y215" s="314" t="str">
        <f t="shared" ca="1" si="109"/>
        <v/>
      </c>
      <c r="Z215" s="315" t="str">
        <f t="shared" ca="1" si="110"/>
        <v/>
      </c>
      <c r="AA215" s="316" t="str">
        <f t="shared" ca="1" si="111"/>
        <v/>
      </c>
      <c r="AC215" s="310" t="e">
        <f t="shared" ca="1" si="112"/>
        <v>#N/A</v>
      </c>
      <c r="AD215" s="323" t="e">
        <f t="shared" ca="1" si="113"/>
        <v>#N/A</v>
      </c>
      <c r="AE215" s="324" t="e">
        <f t="shared" ca="1" si="92"/>
        <v>#N/A</v>
      </c>
      <c r="AG215" s="306">
        <f t="shared" ca="1" si="114"/>
        <v>3.167961396410012</v>
      </c>
      <c r="AH215" s="304">
        <f t="shared" ca="1" si="115"/>
        <v>-0.31790435654908034</v>
      </c>
    </row>
    <row r="216" spans="1:34" x14ac:dyDescent="0.2">
      <c r="A216" s="347">
        <f t="shared" ca="1" si="93"/>
        <v>0.1</v>
      </c>
      <c r="B216" s="304">
        <f t="shared" ca="1" si="94"/>
        <v>12.199999999999974</v>
      </c>
      <c r="D216" s="306">
        <f t="shared" ca="1" si="95"/>
        <v>-0.30151516566983916</v>
      </c>
      <c r="E216" s="307">
        <f t="shared" ca="1" si="96"/>
        <v>-9.6801915920582076</v>
      </c>
      <c r="F216" s="304">
        <f t="shared" ca="1" si="97"/>
        <v>9.6848861972706377</v>
      </c>
      <c r="G216" s="306">
        <f t="shared" ca="1" si="98"/>
        <v>19.444521311086696</v>
      </c>
      <c r="H216" s="307">
        <f t="shared" ca="1" si="99"/>
        <v>-9.3522616875341367</v>
      </c>
      <c r="I216" s="304">
        <f t="shared" ca="1" si="100"/>
        <v>21.576705209309033</v>
      </c>
      <c r="J216" s="306">
        <f t="shared" ca="1" si="101"/>
        <v>397.34695471659808</v>
      </c>
      <c r="K216" s="307">
        <f t="shared" ca="1" si="102"/>
        <v>1260.9737721363274</v>
      </c>
      <c r="L216" s="304">
        <f t="shared" ca="1" si="87"/>
        <v>1322.0966138820086</v>
      </c>
      <c r="M216" s="306">
        <f t="shared" ca="1" si="103"/>
        <v>-0.44830930266436231</v>
      </c>
      <c r="N216" s="304">
        <f t="shared" ca="1" si="104"/>
        <v>-25.686230959120991</v>
      </c>
      <c r="P216" s="310">
        <f t="shared" ca="1" si="105"/>
        <v>23</v>
      </c>
      <c r="Q216" s="304">
        <f t="shared" ca="1" si="106"/>
        <v>0</v>
      </c>
      <c r="R216" s="306">
        <f t="shared" ca="1" si="107"/>
        <v>0</v>
      </c>
      <c r="S216" s="307">
        <f t="shared" ca="1" si="108"/>
        <v>4.5130000000000017</v>
      </c>
      <c r="T216" s="304">
        <f t="shared" ca="1" si="88"/>
        <v>44.272530000000017</v>
      </c>
      <c r="U216" s="311">
        <f t="shared" ca="1" si="89"/>
        <v>0</v>
      </c>
      <c r="V216" s="306">
        <f t="shared" ca="1" si="90"/>
        <v>1.0796921803843806</v>
      </c>
      <c r="W216" s="304">
        <f t="shared" ca="1" si="91"/>
        <v>1.5343349867171625</v>
      </c>
      <c r="Y216" s="314" t="str">
        <f t="shared" ca="1" si="109"/>
        <v/>
      </c>
      <c r="Z216" s="315" t="str">
        <f t="shared" ca="1" si="110"/>
        <v/>
      </c>
      <c r="AA216" s="316" t="str">
        <f t="shared" ca="1" si="111"/>
        <v/>
      </c>
      <c r="AC216" s="310" t="e">
        <f t="shared" ca="1" si="112"/>
        <v>#N/A</v>
      </c>
      <c r="AD216" s="323" t="e">
        <f t="shared" ca="1" si="113"/>
        <v>#N/A</v>
      </c>
      <c r="AE216" s="324" t="e">
        <f t="shared" ca="1" si="92"/>
        <v>#N/A</v>
      </c>
      <c r="AG216" s="306">
        <f t="shared" ca="1" si="114"/>
        <v>3.5509079884944978</v>
      </c>
      <c r="AH216" s="304">
        <f t="shared" ca="1" si="115"/>
        <v>-0.3282706473343201</v>
      </c>
    </row>
    <row r="217" spans="1:34" x14ac:dyDescent="0.2">
      <c r="A217" s="347">
        <f t="shared" ca="1" si="93"/>
        <v>0.1</v>
      </c>
      <c r="B217" s="304">
        <f t="shared" ca="1" si="94"/>
        <v>12.299999999999974</v>
      </c>
      <c r="D217" s="306">
        <f t="shared" ca="1" si="95"/>
        <v>-0.30638463551308176</v>
      </c>
      <c r="E217" s="307">
        <f t="shared" ca="1" si="96"/>
        <v>-9.6626377048570316</v>
      </c>
      <c r="F217" s="304">
        <f t="shared" ca="1" si="97"/>
        <v>9.6674939338074193</v>
      </c>
      <c r="G217" s="306">
        <f t="shared" ca="1" si="98"/>
        <v>19.413882847535387</v>
      </c>
      <c r="H217" s="307">
        <f t="shared" ca="1" si="99"/>
        <v>-10.31852545801984</v>
      </c>
      <c r="I217" s="304">
        <f t="shared" ca="1" si="100"/>
        <v>21.985695687096925</v>
      </c>
      <c r="J217" s="306">
        <f t="shared" ca="1" si="101"/>
        <v>399.28987492452916</v>
      </c>
      <c r="K217" s="307">
        <f t="shared" ca="1" si="102"/>
        <v>1259.9902327790496</v>
      </c>
      <c r="L217" s="304">
        <f t="shared" ca="1" si="87"/>
        <v>1321.7442229553531</v>
      </c>
      <c r="M217" s="306">
        <f t="shared" ca="1" si="103"/>
        <v>-0.48853078082963325</v>
      </c>
      <c r="N217" s="304">
        <f t="shared" ca="1" si="104"/>
        <v>-27.990751903768611</v>
      </c>
      <c r="P217" s="310">
        <f t="shared" ca="1" si="105"/>
        <v>23</v>
      </c>
      <c r="Q217" s="304">
        <f t="shared" ca="1" si="106"/>
        <v>0</v>
      </c>
      <c r="R217" s="306">
        <f t="shared" ca="1" si="107"/>
        <v>0</v>
      </c>
      <c r="S217" s="307">
        <f t="shared" ca="1" si="108"/>
        <v>4.5130000000000017</v>
      </c>
      <c r="T217" s="304">
        <f t="shared" ca="1" si="88"/>
        <v>44.272530000000017</v>
      </c>
      <c r="U217" s="311">
        <f t="shared" ca="1" si="89"/>
        <v>0</v>
      </c>
      <c r="V217" s="306">
        <f t="shared" ca="1" si="90"/>
        <v>1.0797988011043811</v>
      </c>
      <c r="W217" s="304">
        <f t="shared" ca="1" si="91"/>
        <v>1.5932108001635685</v>
      </c>
      <c r="Y217" s="314" t="str">
        <f t="shared" ca="1" si="109"/>
        <v/>
      </c>
      <c r="Z217" s="315" t="str">
        <f t="shared" ca="1" si="110"/>
        <v/>
      </c>
      <c r="AA217" s="316" t="str">
        <f t="shared" ca="1" si="111"/>
        <v/>
      </c>
      <c r="AC217" s="310" t="e">
        <f t="shared" ca="1" si="112"/>
        <v>#N/A</v>
      </c>
      <c r="AD217" s="323" t="e">
        <f t="shared" ca="1" si="113"/>
        <v>#N/A</v>
      </c>
      <c r="AE217" s="324" t="e">
        <f t="shared" ca="1" si="92"/>
        <v>#N/A</v>
      </c>
      <c r="AG217" s="306">
        <f t="shared" ca="1" si="114"/>
        <v>3.9120900533328768</v>
      </c>
      <c r="AH217" s="304">
        <f t="shared" ca="1" si="115"/>
        <v>-0.33998116257858674</v>
      </c>
    </row>
    <row r="218" spans="1:34" x14ac:dyDescent="0.2">
      <c r="A218" s="347">
        <f t="shared" ca="1" si="93"/>
        <v>0.1</v>
      </c>
      <c r="B218" s="304">
        <f t="shared" ca="1" si="94"/>
        <v>12.399999999999974</v>
      </c>
      <c r="D218" s="306">
        <f t="shared" ca="1" si="95"/>
        <v>-0.31173107728187949</v>
      </c>
      <c r="E218" s="307">
        <f t="shared" ca="1" si="96"/>
        <v>-9.6443141821628249</v>
      </c>
      <c r="F218" s="304">
        <f t="shared" ca="1" si="97"/>
        <v>9.649350874997257</v>
      </c>
      <c r="G218" s="306">
        <f t="shared" ca="1" si="98"/>
        <v>19.382709739807201</v>
      </c>
      <c r="H218" s="307">
        <f t="shared" ca="1" si="99"/>
        <v>-11.282956876236122</v>
      </c>
      <c r="I218" s="304">
        <f t="shared" ca="1" si="100"/>
        <v>22.427540050763945</v>
      </c>
      <c r="J218" s="306">
        <f t="shared" ca="1" si="101"/>
        <v>401.22970455389628</v>
      </c>
      <c r="K218" s="307">
        <f t="shared" ca="1" si="102"/>
        <v>1258.9101586623369</v>
      </c>
      <c r="L218" s="304">
        <f t="shared" ca="1" si="87"/>
        <v>1321.3024117890791</v>
      </c>
      <c r="M218" s="306">
        <f t="shared" ca="1" si="103"/>
        <v>-0.52716459619281475</v>
      </c>
      <c r="N218" s="304">
        <f t="shared" ca="1" si="104"/>
        <v>-30.204306470566589</v>
      </c>
      <c r="P218" s="310">
        <f t="shared" ca="1" si="105"/>
        <v>23</v>
      </c>
      <c r="Q218" s="304">
        <f t="shared" ca="1" si="106"/>
        <v>0</v>
      </c>
      <c r="R218" s="306">
        <f t="shared" ca="1" si="107"/>
        <v>0</v>
      </c>
      <c r="S218" s="307">
        <f t="shared" ca="1" si="108"/>
        <v>4.5130000000000017</v>
      </c>
      <c r="T218" s="304">
        <f t="shared" ca="1" si="88"/>
        <v>44.272530000000017</v>
      </c>
      <c r="U218" s="311">
        <f t="shared" ca="1" si="89"/>
        <v>0</v>
      </c>
      <c r="V218" s="306">
        <f t="shared" ca="1" si="90"/>
        <v>1.0799158980538823</v>
      </c>
      <c r="W218" s="304">
        <f t="shared" ca="1" si="91"/>
        <v>1.6580712635413941</v>
      </c>
      <c r="Y218" s="314" t="str">
        <f t="shared" ca="1" si="109"/>
        <v/>
      </c>
      <c r="Z218" s="315" t="str">
        <f t="shared" ca="1" si="110"/>
        <v/>
      </c>
      <c r="AA218" s="316" t="str">
        <f t="shared" ca="1" si="111"/>
        <v/>
      </c>
      <c r="AC218" s="310" t="e">
        <f t="shared" ca="1" si="112"/>
        <v>#N/A</v>
      </c>
      <c r="AD218" s="323" t="e">
        <f t="shared" ca="1" si="113"/>
        <v>#N/A</v>
      </c>
      <c r="AE218" s="324" t="e">
        <f t="shared" ca="1" si="92"/>
        <v>#N/A</v>
      </c>
      <c r="AG218" s="306">
        <f t="shared" ca="1" si="114"/>
        <v>4.2510908969942047</v>
      </c>
      <c r="AH218" s="304">
        <f t="shared" ca="1" si="115"/>
        <v>-0.35302698873555682</v>
      </c>
    </row>
    <row r="219" spans="1:34" x14ac:dyDescent="0.2">
      <c r="A219" s="347">
        <f t="shared" ca="1" si="93"/>
        <v>0.1</v>
      </c>
      <c r="B219" s="304">
        <f t="shared" ca="1" si="94"/>
        <v>12.499999999999973</v>
      </c>
      <c r="D219" s="306">
        <f t="shared" ca="1" si="95"/>
        <v>-0.3175197253412913</v>
      </c>
      <c r="E219" s="307">
        <f t="shared" ca="1" si="96"/>
        <v>-9.6251671558583762</v>
      </c>
      <c r="F219" s="304">
        <f t="shared" ca="1" si="97"/>
        <v>9.6304029798443853</v>
      </c>
      <c r="G219" s="306">
        <f t="shared" ca="1" si="98"/>
        <v>19.350957767273073</v>
      </c>
      <c r="H219" s="307">
        <f t="shared" ca="1" si="99"/>
        <v>-12.245473591821959</v>
      </c>
      <c r="I219" s="304">
        <f t="shared" ca="1" si="100"/>
        <v>22.900025982491702</v>
      </c>
      <c r="J219" s="306">
        <f t="shared" ca="1" si="101"/>
        <v>403.16638792925028</v>
      </c>
      <c r="K219" s="307">
        <f t="shared" ca="1" si="102"/>
        <v>1257.733737138934</v>
      </c>
      <c r="L219" s="304">
        <f t="shared" ca="1" si="87"/>
        <v>1320.7714752724589</v>
      </c>
      <c r="M219" s="306">
        <f t="shared" ca="1" si="103"/>
        <v>-0.56419557108252749</v>
      </c>
      <c r="N219" s="304">
        <f t="shared" ca="1" si="104"/>
        <v>-32.326025043002062</v>
      </c>
      <c r="P219" s="310">
        <f t="shared" ca="1" si="105"/>
        <v>23</v>
      </c>
      <c r="Q219" s="304">
        <f t="shared" ca="1" si="106"/>
        <v>0</v>
      </c>
      <c r="R219" s="306">
        <f t="shared" ca="1" si="107"/>
        <v>0</v>
      </c>
      <c r="S219" s="307">
        <f t="shared" ca="1" si="108"/>
        <v>4.5130000000000017</v>
      </c>
      <c r="T219" s="304">
        <f t="shared" ca="1" si="88"/>
        <v>44.272530000000017</v>
      </c>
      <c r="U219" s="311">
        <f t="shared" ca="1" si="89"/>
        <v>0</v>
      </c>
      <c r="V219" s="306">
        <f t="shared" ca="1" si="90"/>
        <v>1.0800434541097457</v>
      </c>
      <c r="W219" s="304">
        <f t="shared" ca="1" si="91"/>
        <v>1.7288732520987855</v>
      </c>
      <c r="Y219" s="314" t="str">
        <f t="shared" ca="1" si="109"/>
        <v/>
      </c>
      <c r="Z219" s="315" t="str">
        <f t="shared" ca="1" si="110"/>
        <v/>
      </c>
      <c r="AA219" s="316" t="str">
        <f t="shared" ca="1" si="111"/>
        <v/>
      </c>
      <c r="AC219" s="310" t="e">
        <f t="shared" ca="1" si="112"/>
        <v>#N/A</v>
      </c>
      <c r="AD219" s="323" t="e">
        <f t="shared" ca="1" si="113"/>
        <v>#N/A</v>
      </c>
      <c r="AE219" s="324" t="e">
        <f t="shared" ca="1" si="92"/>
        <v>#N/A</v>
      </c>
      <c r="AG219" s="306">
        <f t="shared" ca="1" si="114"/>
        <v>4.5678640208100392</v>
      </c>
      <c r="AH219" s="304">
        <f t="shared" ca="1" si="115"/>
        <v>-0.36739890616915433</v>
      </c>
    </row>
    <row r="220" spans="1:34" x14ac:dyDescent="0.2">
      <c r="A220" s="347">
        <f t="shared" ca="1" si="93"/>
        <v>0.1</v>
      </c>
      <c r="B220" s="304">
        <f t="shared" ca="1" si="94"/>
        <v>12.599999999999973</v>
      </c>
      <c r="D220" s="306">
        <f t="shared" ca="1" si="95"/>
        <v>-0.32371610909298648</v>
      </c>
      <c r="E220" s="307">
        <f t="shared" ca="1" si="96"/>
        <v>-9.6051493092579818</v>
      </c>
      <c r="F220" s="304">
        <f t="shared" ca="1" si="97"/>
        <v>9.6106027580181141</v>
      </c>
      <c r="G220" s="306">
        <f t="shared" ca="1" si="98"/>
        <v>19.318586156363775</v>
      </c>
      <c r="H220" s="307">
        <f t="shared" ca="1" si="99"/>
        <v>-13.205988522747758</v>
      </c>
      <c r="I220" s="304">
        <f t="shared" ca="1" si="100"/>
        <v>23.400980832943638</v>
      </c>
      <c r="J220" s="306">
        <f t="shared" ca="1" si="101"/>
        <v>405.09986512543213</v>
      </c>
      <c r="K220" s="307">
        <f t="shared" ca="1" si="102"/>
        <v>1256.4611640332055</v>
      </c>
      <c r="L220" s="304">
        <f t="shared" ca="1" si="87"/>
        <v>1320.151717587157</v>
      </c>
      <c r="M220" s="306">
        <f t="shared" ca="1" si="103"/>
        <v>-0.5996272971557759</v>
      </c>
      <c r="N220" s="304">
        <f t="shared" ca="1" si="104"/>
        <v>-34.356113407862829</v>
      </c>
      <c r="P220" s="310">
        <f t="shared" ca="1" si="105"/>
        <v>23</v>
      </c>
      <c r="Q220" s="304">
        <f t="shared" ca="1" si="106"/>
        <v>0</v>
      </c>
      <c r="R220" s="306">
        <f t="shared" ca="1" si="107"/>
        <v>0</v>
      </c>
      <c r="S220" s="307">
        <f t="shared" ca="1" si="108"/>
        <v>4.5130000000000017</v>
      </c>
      <c r="T220" s="304">
        <f t="shared" ca="1" si="88"/>
        <v>44.272530000000017</v>
      </c>
      <c r="U220" s="311">
        <f t="shared" ca="1" si="89"/>
        <v>0</v>
      </c>
      <c r="V220" s="306">
        <f t="shared" ca="1" si="90"/>
        <v>1.0801814515066126</v>
      </c>
      <c r="W220" s="304">
        <f t="shared" ca="1" si="91"/>
        <v>1.8055720080260613</v>
      </c>
      <c r="Y220" s="314" t="str">
        <f t="shared" ca="1" si="109"/>
        <v/>
      </c>
      <c r="Z220" s="315" t="str">
        <f t="shared" ca="1" si="110"/>
        <v/>
      </c>
      <c r="AA220" s="316" t="str">
        <f t="shared" ca="1" si="111"/>
        <v/>
      </c>
      <c r="AC220" s="310" t="e">
        <f t="shared" ca="1" si="112"/>
        <v>#N/A</v>
      </c>
      <c r="AD220" s="323" t="e">
        <f t="shared" ca="1" si="113"/>
        <v>#N/A</v>
      </c>
      <c r="AE220" s="324" t="e">
        <f t="shared" ca="1" si="92"/>
        <v>#N/A</v>
      </c>
      <c r="AG220" s="306">
        <f t="shared" ca="1" si="114"/>
        <v>4.8626750703915524</v>
      </c>
      <c r="AH220" s="304">
        <f t="shared" ca="1" si="115"/>
        <v>-0.38308735920646686</v>
      </c>
    </row>
    <row r="221" spans="1:34" x14ac:dyDescent="0.2">
      <c r="A221" s="347">
        <f t="shared" ca="1" si="93"/>
        <v>0.1</v>
      </c>
      <c r="B221" s="304">
        <f t="shared" ca="1" si="94"/>
        <v>12.699999999999973</v>
      </c>
      <c r="D221" s="306">
        <f t="shared" ca="1" si="95"/>
        <v>-0.3302864505947895</v>
      </c>
      <c r="E221" s="307">
        <f t="shared" ca="1" si="96"/>
        <v>-9.5842195499986396</v>
      </c>
      <c r="F221" s="304">
        <f t="shared" ca="1" si="97"/>
        <v>9.589908942321749</v>
      </c>
      <c r="G221" s="306">
        <f t="shared" ca="1" si="98"/>
        <v>19.285557511304297</v>
      </c>
      <c r="H221" s="307">
        <f t="shared" ca="1" si="99"/>
        <v>-14.164410477747621</v>
      </c>
      <c r="I221" s="304">
        <f t="shared" ca="1" si="100"/>
        <v>23.92829397813292</v>
      </c>
      <c r="J221" s="306">
        <f t="shared" ca="1" si="101"/>
        <v>407.03007230881553</v>
      </c>
      <c r="K221" s="307">
        <f t="shared" ca="1" si="102"/>
        <v>1255.0926440831806</v>
      </c>
      <c r="L221" s="304">
        <f t="shared" ca="1" si="87"/>
        <v>1319.4434527464332</v>
      </c>
      <c r="M221" s="306">
        <f t="shared" ca="1" si="103"/>
        <v>-0.63347907633035361</v>
      </c>
      <c r="N221" s="304">
        <f t="shared" ca="1" si="104"/>
        <v>-36.295677483574984</v>
      </c>
      <c r="P221" s="310">
        <f t="shared" ca="1" si="105"/>
        <v>23</v>
      </c>
      <c r="Q221" s="304">
        <f t="shared" ca="1" si="106"/>
        <v>0</v>
      </c>
      <c r="R221" s="306">
        <f t="shared" ca="1" si="107"/>
        <v>0</v>
      </c>
      <c r="S221" s="307">
        <f t="shared" ca="1" si="108"/>
        <v>4.5130000000000017</v>
      </c>
      <c r="T221" s="304">
        <f t="shared" ca="1" si="88"/>
        <v>44.272530000000017</v>
      </c>
      <c r="U221" s="311">
        <f t="shared" ca="1" si="89"/>
        <v>0</v>
      </c>
      <c r="V221" s="306">
        <f t="shared" ca="1" si="90"/>
        <v>1.0803298717867611</v>
      </c>
      <c r="W221" s="304">
        <f t="shared" ca="1" si="91"/>
        <v>1.8881210417195549</v>
      </c>
      <c r="Y221" s="314" t="str">
        <f t="shared" ca="1" si="109"/>
        <v/>
      </c>
      <c r="Z221" s="315" t="str">
        <f t="shared" ca="1" si="110"/>
        <v/>
      </c>
      <c r="AA221" s="316" t="str">
        <f t="shared" ca="1" si="111"/>
        <v/>
      </c>
      <c r="AC221" s="310" t="e">
        <f t="shared" ca="1" si="112"/>
        <v>#N/A</v>
      </c>
      <c r="AD221" s="323" t="e">
        <f t="shared" ca="1" si="113"/>
        <v>#N/A</v>
      </c>
      <c r="AE221" s="324" t="e">
        <f t="shared" ca="1" si="92"/>
        <v>#N/A</v>
      </c>
      <c r="AG221" s="306">
        <f t="shared" ca="1" si="114"/>
        <v>5.1360422446687259</v>
      </c>
      <c r="AH221" s="304">
        <f t="shared" ca="1" si="115"/>
        <v>-0.40008243031820534</v>
      </c>
    </row>
    <row r="222" spans="1:34" x14ac:dyDescent="0.2">
      <c r="A222" s="347">
        <f t="shared" ca="1" si="93"/>
        <v>0.1</v>
      </c>
      <c r="B222" s="304">
        <f t="shared" ca="1" si="94"/>
        <v>12.799999999999972</v>
      </c>
      <c r="D222" s="306">
        <f t="shared" ca="1" si="95"/>
        <v>-0.33719797743522495</v>
      </c>
      <c r="E222" s="307">
        <f t="shared" ca="1" si="96"/>
        <v>-9.5623426241704852</v>
      </c>
      <c r="F222" s="304">
        <f t="shared" ca="1" si="97"/>
        <v>9.568286102433083</v>
      </c>
      <c r="G222" s="306">
        <f t="shared" ca="1" si="98"/>
        <v>19.251837713560775</v>
      </c>
      <c r="H222" s="307">
        <f t="shared" ca="1" si="99"/>
        <v>-15.12064474016467</v>
      </c>
      <c r="I222" s="304">
        <f t="shared" ca="1" si="100"/>
        <v>24.479933674492468</v>
      </c>
      <c r="J222" s="306">
        <f t="shared" ca="1" si="101"/>
        <v>408.9569420700588</v>
      </c>
      <c r="K222" s="307">
        <f t="shared" ca="1" si="102"/>
        <v>1253.6283913222851</v>
      </c>
      <c r="L222" s="304">
        <f t="shared" ca="1" si="87"/>
        <v>1318.6470050762614</v>
      </c>
      <c r="M222" s="306">
        <f t="shared" ca="1" si="103"/>
        <v>-0.6657829623748559</v>
      </c>
      <c r="N222" s="304">
        <f t="shared" ca="1" si="104"/>
        <v>-38.14655381579653</v>
      </c>
      <c r="P222" s="310">
        <f t="shared" ca="1" si="105"/>
        <v>23</v>
      </c>
      <c r="Q222" s="304">
        <f t="shared" ca="1" si="106"/>
        <v>0</v>
      </c>
      <c r="R222" s="306">
        <f t="shared" ca="1" si="107"/>
        <v>0</v>
      </c>
      <c r="S222" s="307">
        <f t="shared" ca="1" si="108"/>
        <v>4.5130000000000017</v>
      </c>
      <c r="T222" s="304">
        <f t="shared" ca="1" si="88"/>
        <v>44.272530000000017</v>
      </c>
      <c r="U222" s="311">
        <f t="shared" ca="1" si="89"/>
        <v>0</v>
      </c>
      <c r="V222" s="306">
        <f t="shared" ca="1" si="90"/>
        <v>1.080488695756362</v>
      </c>
      <c r="W222" s="304">
        <f t="shared" ca="1" si="91"/>
        <v>1.9764720498162776</v>
      </c>
      <c r="Y222" s="314" t="str">
        <f t="shared" ca="1" si="109"/>
        <v/>
      </c>
      <c r="Z222" s="315" t="str">
        <f t="shared" ca="1" si="110"/>
        <v/>
      </c>
      <c r="AA222" s="316" t="str">
        <f t="shared" ca="1" si="111"/>
        <v/>
      </c>
      <c r="AC222" s="310" t="e">
        <f t="shared" ca="1" si="112"/>
        <v>#N/A</v>
      </c>
      <c r="AD222" s="323" t="e">
        <f t="shared" ca="1" si="113"/>
        <v>#N/A</v>
      </c>
      <c r="AE222" s="324" t="e">
        <f t="shared" ca="1" si="92"/>
        <v>#N/A</v>
      </c>
      <c r="AG222" s="306">
        <f t="shared" ca="1" si="114"/>
        <v>5.3886789918631592</v>
      </c>
      <c r="AH222" s="304">
        <f t="shared" ca="1" si="115"/>
        <v>-0.41837381824053937</v>
      </c>
    </row>
    <row r="223" spans="1:34" x14ac:dyDescent="0.2">
      <c r="A223" s="347">
        <f t="shared" ca="1" si="93"/>
        <v>0.1</v>
      </c>
      <c r="B223" s="304">
        <f t="shared" ca="1" si="94"/>
        <v>12.899999999999972</v>
      </c>
      <c r="D223" s="306">
        <f t="shared" ca="1" si="95"/>
        <v>-0.34441915659056471</v>
      </c>
      <c r="E223" s="307">
        <f t="shared" ca="1" si="96"/>
        <v>-9.5394886968195909</v>
      </c>
      <c r="F223" s="304">
        <f t="shared" ca="1" si="97"/>
        <v>9.545704225051983</v>
      </c>
      <c r="G223" s="306">
        <f t="shared" ca="1" si="98"/>
        <v>19.21739579790172</v>
      </c>
      <c r="H223" s="307">
        <f t="shared" ca="1" si="99"/>
        <v>-16.07459360984663</v>
      </c>
      <c r="I223" s="304">
        <f t="shared" ca="1" si="100"/>
        <v>25.053958988050827</v>
      </c>
      <c r="J223" s="306">
        <f t="shared" ca="1" si="101"/>
        <v>410.88040374563195</v>
      </c>
      <c r="K223" s="307">
        <f t="shared" ca="1" si="102"/>
        <v>1252.0686294047846</v>
      </c>
      <c r="L223" s="304">
        <f t="shared" ca="1" si="87"/>
        <v>1317.7627096415156</v>
      </c>
      <c r="M223" s="306">
        <f t="shared" ca="1" si="103"/>
        <v>-0.69658101514747772</v>
      </c>
      <c r="N223" s="304">
        <f t="shared" ca="1" si="104"/>
        <v>-39.91115225688894</v>
      </c>
      <c r="P223" s="310">
        <f t="shared" ca="1" si="105"/>
        <v>23</v>
      </c>
      <c r="Q223" s="304">
        <f t="shared" ca="1" si="106"/>
        <v>0</v>
      </c>
      <c r="R223" s="306">
        <f t="shared" ca="1" si="107"/>
        <v>0</v>
      </c>
      <c r="S223" s="307">
        <f t="shared" ca="1" si="108"/>
        <v>4.5130000000000017</v>
      </c>
      <c r="T223" s="304">
        <f t="shared" ca="1" si="88"/>
        <v>44.272530000000017</v>
      </c>
      <c r="U223" s="311">
        <f t="shared" ca="1" si="89"/>
        <v>0</v>
      </c>
      <c r="V223" s="306">
        <f t="shared" ca="1" si="90"/>
        <v>1.0806579034476969</v>
      </c>
      <c r="W223" s="304">
        <f t="shared" ca="1" si="91"/>
        <v>2.0705748488747093</v>
      </c>
      <c r="Y223" s="314" t="str">
        <f t="shared" ca="1" si="109"/>
        <v/>
      </c>
      <c r="Z223" s="315" t="str">
        <f t="shared" ca="1" si="110"/>
        <v/>
      </c>
      <c r="AA223" s="316" t="str">
        <f t="shared" ca="1" si="111"/>
        <v/>
      </c>
      <c r="AC223" s="310" t="e">
        <f t="shared" ca="1" si="112"/>
        <v>#N/A</v>
      </c>
      <c r="AD223" s="323" t="e">
        <f t="shared" ca="1" si="113"/>
        <v>#N/A</v>
      </c>
      <c r="AE223" s="324" t="e">
        <f t="shared" ca="1" si="92"/>
        <v>#N/A</v>
      </c>
      <c r="AG223" s="306">
        <f t="shared" ca="1" si="114"/>
        <v>5.621441614553536</v>
      </c>
      <c r="AH223" s="304">
        <f t="shared" ca="1" si="115"/>
        <v>-0.43795081981304607</v>
      </c>
    </row>
    <row r="224" spans="1:34" x14ac:dyDescent="0.2">
      <c r="A224" s="347">
        <f t="shared" ca="1" si="93"/>
        <v>0.1</v>
      </c>
      <c r="B224" s="304">
        <f t="shared" ca="1" si="94"/>
        <v>12.999999999999972</v>
      </c>
      <c r="D224" s="306">
        <f t="shared" ca="1" si="95"/>
        <v>-0.35191985785571966</v>
      </c>
      <c r="E224" s="307">
        <f t="shared" ca="1" si="96"/>
        <v>-9.5156329193738447</v>
      </c>
      <c r="F224" s="304">
        <f t="shared" ca="1" si="97"/>
        <v>9.5221382810072868</v>
      </c>
      <c r="G224" s="306">
        <f t="shared" ca="1" si="98"/>
        <v>19.182203812116146</v>
      </c>
      <c r="H224" s="307">
        <f t="shared" ca="1" si="99"/>
        <v>-17.026156901784013</v>
      </c>
      <c r="I224" s="304">
        <f t="shared" ca="1" si="100"/>
        <v>25.648527480807367</v>
      </c>
      <c r="J224" s="306">
        <f t="shared" ca="1" si="101"/>
        <v>412.80038372613285</v>
      </c>
      <c r="K224" s="307">
        <f t="shared" ca="1" si="102"/>
        <v>1250.4135918792031</v>
      </c>
      <c r="L224" s="304">
        <f t="shared" ca="1" si="87"/>
        <v>1316.7909126207899</v>
      </c>
      <c r="M224" s="306">
        <f t="shared" ca="1" si="103"/>
        <v>-0.72592283607554553</v>
      </c>
      <c r="N224" s="304">
        <f t="shared" ca="1" si="104"/>
        <v>-41.59231475929586</v>
      </c>
      <c r="P224" s="310">
        <f t="shared" ca="1" si="105"/>
        <v>23</v>
      </c>
      <c r="Q224" s="304">
        <f t="shared" ca="1" si="106"/>
        <v>0</v>
      </c>
      <c r="R224" s="306">
        <f t="shared" ca="1" si="107"/>
        <v>0</v>
      </c>
      <c r="S224" s="307">
        <f t="shared" ca="1" si="108"/>
        <v>4.5130000000000017</v>
      </c>
      <c r="T224" s="304">
        <f t="shared" ca="1" si="88"/>
        <v>44.272530000000017</v>
      </c>
      <c r="U224" s="311">
        <f t="shared" ca="1" si="89"/>
        <v>0</v>
      </c>
      <c r="V224" s="306">
        <f t="shared" ca="1" si="90"/>
        <v>1.0808374740868687</v>
      </c>
      <c r="W224" s="304">
        <f t="shared" ca="1" si="91"/>
        <v>2.1703773235257935</v>
      </c>
      <c r="Y224" s="314" t="str">
        <f t="shared" ca="1" si="109"/>
        <v/>
      </c>
      <c r="Z224" s="315" t="str">
        <f t="shared" ca="1" si="110"/>
        <v/>
      </c>
      <c r="AA224" s="316" t="str">
        <f t="shared" ca="1" si="111"/>
        <v/>
      </c>
      <c r="AC224" s="310">
        <f t="shared" ca="1" si="112"/>
        <v>12.999999999999972</v>
      </c>
      <c r="AD224" s="323">
        <f t="shared" ca="1" si="113"/>
        <v>412.80038372613285</v>
      </c>
      <c r="AE224" s="324" t="e">
        <f t="shared" ca="1" si="92"/>
        <v>#N/A</v>
      </c>
      <c r="AG224" s="306">
        <f t="shared" ca="1" si="114"/>
        <v>5.8352833175621122</v>
      </c>
      <c r="AH224" s="304">
        <f t="shared" ca="1" si="115"/>
        <v>-0.45880231528356052</v>
      </c>
    </row>
    <row r="225" spans="1:34" x14ac:dyDescent="0.2">
      <c r="A225" s="347">
        <f t="shared" ca="1" si="93"/>
        <v>0.1</v>
      </c>
      <c r="B225" s="304">
        <f t="shared" ca="1" si="94"/>
        <v>13.099999999999971</v>
      </c>
      <c r="D225" s="306">
        <f t="shared" ca="1" si="95"/>
        <v>-0.35967145688476637</v>
      </c>
      <c r="E225" s="307">
        <f t="shared" ca="1" si="96"/>
        <v>-9.4907549998949943</v>
      </c>
      <c r="F225" s="304">
        <f t="shared" ca="1" si="97"/>
        <v>9.4975677952268107</v>
      </c>
      <c r="G225" s="306">
        <f t="shared" ca="1" si="98"/>
        <v>19.146236666427669</v>
      </c>
      <c r="H225" s="307">
        <f t="shared" ca="1" si="99"/>
        <v>-17.975232401773514</v>
      </c>
      <c r="I225" s="304">
        <f t="shared" ca="1" si="100"/>
        <v>26.261899367422526</v>
      </c>
      <c r="J225" s="306">
        <f t="shared" ca="1" si="101"/>
        <v>414.71680575006002</v>
      </c>
      <c r="K225" s="307">
        <f t="shared" ca="1" si="102"/>
        <v>1248.6635224140252</v>
      </c>
      <c r="L225" s="304">
        <f t="shared" ca="1" si="87"/>
        <v>1315.7319716336356</v>
      </c>
      <c r="M225" s="306">
        <f t="shared" ca="1" si="103"/>
        <v>-0.75386341804000323</v>
      </c>
      <c r="N225" s="304">
        <f t="shared" ca="1" si="104"/>
        <v>-43.193192182998629</v>
      </c>
      <c r="P225" s="310">
        <f t="shared" ca="1" si="105"/>
        <v>23</v>
      </c>
      <c r="Q225" s="304">
        <f t="shared" ca="1" si="106"/>
        <v>0</v>
      </c>
      <c r="R225" s="306">
        <f t="shared" ca="1" si="107"/>
        <v>0</v>
      </c>
      <c r="S225" s="307">
        <f t="shared" ca="1" si="108"/>
        <v>4.5130000000000017</v>
      </c>
      <c r="T225" s="304">
        <f t="shared" ca="1" si="88"/>
        <v>44.272530000000017</v>
      </c>
      <c r="U225" s="311">
        <f t="shared" ca="1" si="89"/>
        <v>0</v>
      </c>
      <c r="V225" s="306">
        <f t="shared" ca="1" si="90"/>
        <v>1.0810273860665469</v>
      </c>
      <c r="W225" s="304">
        <f t="shared" ca="1" si="91"/>
        <v>2.275825387912187</v>
      </c>
      <c r="Y225" s="314" t="str">
        <f t="shared" ca="1" si="109"/>
        <v/>
      </c>
      <c r="Z225" s="315" t="str">
        <f t="shared" ca="1" si="110"/>
        <v/>
      </c>
      <c r="AA225" s="316" t="str">
        <f t="shared" ca="1" si="111"/>
        <v/>
      </c>
      <c r="AC225" s="310" t="e">
        <f t="shared" ca="1" si="112"/>
        <v>#N/A</v>
      </c>
      <c r="AD225" s="323" t="e">
        <f t="shared" ca="1" si="113"/>
        <v>#N/A</v>
      </c>
      <c r="AE225" s="324" t="e">
        <f t="shared" ca="1" si="92"/>
        <v>#N/A</v>
      </c>
      <c r="AG225" s="306">
        <f t="shared" ca="1" si="114"/>
        <v>6.0312153463388434</v>
      </c>
      <c r="AH225" s="304">
        <f t="shared" ca="1" si="115"/>
        <v>-0.48091675681936463</v>
      </c>
    </row>
    <row r="226" spans="1:34" x14ac:dyDescent="0.2">
      <c r="A226" s="347">
        <f t="shared" ca="1" si="93"/>
        <v>0.1</v>
      </c>
      <c r="B226" s="304">
        <f t="shared" ca="1" si="94"/>
        <v>13.199999999999971</v>
      </c>
      <c r="D226" s="306">
        <f t="shared" ca="1" si="95"/>
        <v>-0.36764688822478719</v>
      </c>
      <c r="E226" s="307">
        <f t="shared" ca="1" si="96"/>
        <v>-9.46483878775941</v>
      </c>
      <c r="F226" s="304">
        <f t="shared" ca="1" si="97"/>
        <v>9.4719764311729779</v>
      </c>
      <c r="G226" s="306">
        <f t="shared" ca="1" si="98"/>
        <v>19.109471977605189</v>
      </c>
      <c r="H226" s="307">
        <f t="shared" ca="1" si="99"/>
        <v>-18.921716280549454</v>
      </c>
      <c r="I226" s="304">
        <f t="shared" ca="1" si="100"/>
        <v>26.892438830728764</v>
      </c>
      <c r="J226" s="306">
        <f t="shared" ca="1" si="101"/>
        <v>416.62959118226166</v>
      </c>
      <c r="K226" s="307">
        <f t="shared" ca="1" si="102"/>
        <v>1246.818674979909</v>
      </c>
      <c r="L226" s="304">
        <f t="shared" ca="1" si="87"/>
        <v>1314.5862560240596</v>
      </c>
      <c r="M226" s="306">
        <f t="shared" ca="1" si="103"/>
        <v>-0.78046131602832081</v>
      </c>
      <c r="N226" s="304">
        <f t="shared" ca="1" si="104"/>
        <v>-44.717139481648729</v>
      </c>
      <c r="P226" s="310">
        <f t="shared" ca="1" si="105"/>
        <v>23</v>
      </c>
      <c r="Q226" s="304">
        <f t="shared" ca="1" si="106"/>
        <v>0</v>
      </c>
      <c r="R226" s="306">
        <f t="shared" ca="1" si="107"/>
        <v>0</v>
      </c>
      <c r="S226" s="307">
        <f t="shared" ca="1" si="108"/>
        <v>4.5130000000000017</v>
      </c>
      <c r="T226" s="304">
        <f t="shared" ca="1" si="88"/>
        <v>44.272530000000017</v>
      </c>
      <c r="U226" s="311">
        <f t="shared" ca="1" si="89"/>
        <v>0</v>
      </c>
      <c r="V226" s="306">
        <f t="shared" ca="1" si="90"/>
        <v>1.081227616923282</v>
      </c>
      <c r="W226" s="304">
        <f t="shared" ca="1" si="91"/>
        <v>2.3868629592611943</v>
      </c>
      <c r="Y226" s="314" t="str">
        <f t="shared" ca="1" si="109"/>
        <v/>
      </c>
      <c r="Z226" s="315" t="str">
        <f t="shared" ca="1" si="110"/>
        <v/>
      </c>
      <c r="AA226" s="316" t="str">
        <f t="shared" ca="1" si="111"/>
        <v/>
      </c>
      <c r="AC226" s="310" t="e">
        <f t="shared" ca="1" si="112"/>
        <v>#N/A</v>
      </c>
      <c r="AD226" s="323" t="e">
        <f t="shared" ca="1" si="113"/>
        <v>#N/A</v>
      </c>
      <c r="AE226" s="324" t="e">
        <f t="shared" ca="1" si="92"/>
        <v>#N/A</v>
      </c>
      <c r="AG226" s="306">
        <f t="shared" ca="1" si="114"/>
        <v>6.2102752067500244</v>
      </c>
      <c r="AH226" s="304">
        <f t="shared" ca="1" si="115"/>
        <v>-0.50428215996281545</v>
      </c>
    </row>
    <row r="227" spans="1:34" x14ac:dyDescent="0.2">
      <c r="A227" s="347">
        <f t="shared" ca="1" si="93"/>
        <v>0.1</v>
      </c>
      <c r="B227" s="304">
        <f t="shared" ca="1" si="94"/>
        <v>13.299999999999971</v>
      </c>
      <c r="D227" s="306">
        <f t="shared" ca="1" si="95"/>
        <v>-0.37582065830485045</v>
      </c>
      <c r="E227" s="307">
        <f t="shared" ca="1" si="96"/>
        <v>-9.4378718806491655</v>
      </c>
      <c r="F227" s="304">
        <f t="shared" ca="1" si="97"/>
        <v>9.4453515976249882</v>
      </c>
      <c r="G227" s="306">
        <f t="shared" ca="1" si="98"/>
        <v>19.071889911774704</v>
      </c>
      <c r="H227" s="307">
        <f t="shared" ca="1" si="99"/>
        <v>-19.865503468614371</v>
      </c>
      <c r="I227" s="304">
        <f t="shared" ca="1" si="100"/>
        <v>27.538613125362421</v>
      </c>
      <c r="J227" s="306">
        <f t="shared" ca="1" si="101"/>
        <v>418.53865927673064</v>
      </c>
      <c r="K227" s="307">
        <f t="shared" ca="1" si="102"/>
        <v>1244.8793139924508</v>
      </c>
      <c r="L227" s="304">
        <f t="shared" ca="1" si="87"/>
        <v>1313.3541471040771</v>
      </c>
      <c r="M227" s="306">
        <f t="shared" ca="1" si="103"/>
        <v>-0.80577712618301189</v>
      </c>
      <c r="N227" s="304">
        <f t="shared" ca="1" si="104"/>
        <v>-46.167628558466966</v>
      </c>
      <c r="P227" s="310">
        <f t="shared" ca="1" si="105"/>
        <v>23</v>
      </c>
      <c r="Q227" s="304">
        <f t="shared" ca="1" si="106"/>
        <v>0</v>
      </c>
      <c r="R227" s="306">
        <f t="shared" ca="1" si="107"/>
        <v>0</v>
      </c>
      <c r="S227" s="307">
        <f t="shared" ca="1" si="108"/>
        <v>4.5130000000000017</v>
      </c>
      <c r="T227" s="304">
        <f t="shared" ca="1" si="88"/>
        <v>44.272530000000017</v>
      </c>
      <c r="U227" s="311">
        <f t="shared" ca="1" si="89"/>
        <v>0</v>
      </c>
      <c r="V227" s="306">
        <f t="shared" ca="1" si="90"/>
        <v>1.0814381433189542</v>
      </c>
      <c r="W227" s="304">
        <f t="shared" ca="1" si="91"/>
        <v>2.5034319424878695</v>
      </c>
      <c r="Y227" s="314" t="str">
        <f t="shared" ca="1" si="109"/>
        <v/>
      </c>
      <c r="Z227" s="315" t="str">
        <f t="shared" ca="1" si="110"/>
        <v/>
      </c>
      <c r="AA227" s="316" t="str">
        <f t="shared" ca="1" si="111"/>
        <v/>
      </c>
      <c r="AC227" s="310" t="e">
        <f t="shared" ca="1" si="112"/>
        <v>#N/A</v>
      </c>
      <c r="AD227" s="323" t="e">
        <f t="shared" ca="1" si="113"/>
        <v>#N/A</v>
      </c>
      <c r="AE227" s="324" t="e">
        <f t="shared" ca="1" si="92"/>
        <v>#N/A</v>
      </c>
      <c r="AG227" s="306">
        <f t="shared" ca="1" si="114"/>
        <v>6.3735015168459803</v>
      </c>
      <c r="AH227" s="304">
        <f t="shared" ca="1" si="115"/>
        <v>-0.52888609777558016</v>
      </c>
    </row>
    <row r="228" spans="1:34" x14ac:dyDescent="0.2">
      <c r="A228" s="347">
        <f t="shared" ca="1" si="93"/>
        <v>0.1</v>
      </c>
      <c r="B228" s="304">
        <f t="shared" ca="1" si="94"/>
        <v>13.39999999999997</v>
      </c>
      <c r="D228" s="306">
        <f t="shared" ca="1" si="95"/>
        <v>-0.38416882743876629</v>
      </c>
      <c r="E228" s="307">
        <f t="shared" ca="1" si="96"/>
        <v>-9.4098452586858414</v>
      </c>
      <c r="F228" s="304">
        <f t="shared" ca="1" si="97"/>
        <v>9.4176840826387931</v>
      </c>
      <c r="G228" s="306">
        <f t="shared" ca="1" si="98"/>
        <v>19.033473029030826</v>
      </c>
      <c r="H228" s="307">
        <f t="shared" ca="1" si="99"/>
        <v>-20.806487994482953</v>
      </c>
      <c r="I228" s="304">
        <f t="shared" ca="1" si="100"/>
        <v>28.198990021123223</v>
      </c>
      <c r="J228" s="306">
        <f t="shared" ca="1" si="101"/>
        <v>420.4439274237709</v>
      </c>
      <c r="K228" s="307">
        <f t="shared" ca="1" si="102"/>
        <v>1242.845714419296</v>
      </c>
      <c r="L228" s="304">
        <f t="shared" ca="1" si="87"/>
        <v>1312.0360383609648</v>
      </c>
      <c r="M228" s="306">
        <f t="shared" ca="1" si="103"/>
        <v>-0.82987224898430989</v>
      </c>
      <c r="N228" s="304">
        <f t="shared" ca="1" si="104"/>
        <v>-47.548177401830777</v>
      </c>
      <c r="P228" s="310">
        <f t="shared" ca="1" si="105"/>
        <v>23</v>
      </c>
      <c r="Q228" s="304">
        <f t="shared" ca="1" si="106"/>
        <v>0</v>
      </c>
      <c r="R228" s="306">
        <f t="shared" ca="1" si="107"/>
        <v>0</v>
      </c>
      <c r="S228" s="307">
        <f t="shared" ca="1" si="108"/>
        <v>4.5130000000000017</v>
      </c>
      <c r="T228" s="304">
        <f t="shared" ca="1" si="88"/>
        <v>44.272530000000017</v>
      </c>
      <c r="U228" s="311">
        <f t="shared" ca="1" si="89"/>
        <v>0</v>
      </c>
      <c r="V228" s="306">
        <f t="shared" ca="1" si="90"/>
        <v>1.0816589410259478</v>
      </c>
      <c r="W228" s="304">
        <f t="shared" ca="1" si="91"/>
        <v>2.6254722247907285</v>
      </c>
      <c r="Y228" s="314" t="str">
        <f t="shared" ca="1" si="109"/>
        <v/>
      </c>
      <c r="Z228" s="315" t="str">
        <f t="shared" ca="1" si="110"/>
        <v/>
      </c>
      <c r="AA228" s="316" t="str">
        <f t="shared" ca="1" si="111"/>
        <v/>
      </c>
      <c r="AC228" s="310" t="e">
        <f t="shared" ca="1" si="112"/>
        <v>#N/A</v>
      </c>
      <c r="AD228" s="323" t="e">
        <f t="shared" ca="1" si="113"/>
        <v>#N/A</v>
      </c>
      <c r="AE228" s="324" t="e">
        <f t="shared" ca="1" si="92"/>
        <v>#N/A</v>
      </c>
      <c r="AG228" s="306">
        <f t="shared" ca="1" si="114"/>
        <v>6.5219147828359159</v>
      </c>
      <c r="AH228" s="304">
        <f t="shared" ca="1" si="115"/>
        <v>-0.55471569742695959</v>
      </c>
    </row>
    <row r="229" spans="1:34" x14ac:dyDescent="0.2">
      <c r="A229" s="347">
        <f t="shared" ca="1" si="93"/>
        <v>0.1</v>
      </c>
      <c r="B229" s="304">
        <f t="shared" ca="1" si="94"/>
        <v>13.49999999999997</v>
      </c>
      <c r="D229" s="306">
        <f t="shared" ca="1" si="95"/>
        <v>-0.39266896874590501</v>
      </c>
      <c r="E229" s="307">
        <f t="shared" ca="1" si="96"/>
        <v>-9.3807529481584222</v>
      </c>
      <c r="F229" s="304">
        <f t="shared" ca="1" si="97"/>
        <v>9.3889677171347703</v>
      </c>
      <c r="G229" s="306">
        <f t="shared" ca="1" si="98"/>
        <v>18.994206132156236</v>
      </c>
      <c r="H229" s="307">
        <f t="shared" ca="1" si="99"/>
        <v>-21.744563289298796</v>
      </c>
      <c r="I229" s="304">
        <f t="shared" ca="1" si="100"/>
        <v>28.872234053380115</v>
      </c>
      <c r="J229" s="306">
        <f t="shared" ca="1" si="101"/>
        <v>422.34531138183024</v>
      </c>
      <c r="K229" s="307">
        <f t="shared" ca="1" si="102"/>
        <v>1240.7181618551069</v>
      </c>
      <c r="L229" s="304">
        <f t="shared" ca="1" si="87"/>
        <v>1310.6323356316716</v>
      </c>
      <c r="M229" s="306">
        <f t="shared" ca="1" si="103"/>
        <v>-0.8528079058123178</v>
      </c>
      <c r="N229" s="304">
        <f t="shared" ca="1" si="104"/>
        <v>-48.862293738436037</v>
      </c>
      <c r="P229" s="310">
        <f t="shared" ca="1" si="105"/>
        <v>23</v>
      </c>
      <c r="Q229" s="304">
        <f t="shared" ca="1" si="106"/>
        <v>0</v>
      </c>
      <c r="R229" s="306">
        <f t="shared" ca="1" si="107"/>
        <v>0</v>
      </c>
      <c r="S229" s="307">
        <f t="shared" ca="1" si="108"/>
        <v>4.5130000000000017</v>
      </c>
      <c r="T229" s="304">
        <f t="shared" ca="1" si="88"/>
        <v>44.272530000000017</v>
      </c>
      <c r="U229" s="311">
        <f t="shared" ca="1" si="89"/>
        <v>0</v>
      </c>
      <c r="V229" s="306">
        <f t="shared" ca="1" si="90"/>
        <v>1.0818899849156736</v>
      </c>
      <c r="W229" s="304">
        <f t="shared" ca="1" si="91"/>
        <v>2.7529216792768625</v>
      </c>
      <c r="Y229" s="314" t="str">
        <f t="shared" ca="1" si="109"/>
        <v/>
      </c>
      <c r="Z229" s="315" t="str">
        <f t="shared" ca="1" si="110"/>
        <v/>
      </c>
      <c r="AA229" s="316" t="str">
        <f t="shared" ca="1" si="111"/>
        <v/>
      </c>
      <c r="AC229" s="310" t="e">
        <f t="shared" ca="1" si="112"/>
        <v>#N/A</v>
      </c>
      <c r="AD229" s="323" t="e">
        <f t="shared" ca="1" si="113"/>
        <v>#N/A</v>
      </c>
      <c r="AE229" s="324" t="e">
        <f t="shared" ca="1" si="92"/>
        <v>#N/A</v>
      </c>
      <c r="AG229" s="306">
        <f t="shared" ca="1" si="114"/>
        <v>6.6565032729363516</v>
      </c>
      <c r="AH229" s="304">
        <f t="shared" ca="1" si="115"/>
        <v>-0.58175763899639432</v>
      </c>
    </row>
    <row r="230" spans="1:34" x14ac:dyDescent="0.2">
      <c r="A230" s="347">
        <f t="shared" ca="1" si="93"/>
        <v>0.1</v>
      </c>
      <c r="B230" s="304">
        <f t="shared" ca="1" si="94"/>
        <v>13.599999999999969</v>
      </c>
      <c r="D230" s="306">
        <f t="shared" ca="1" si="95"/>
        <v>-0.40130011065766263</v>
      </c>
      <c r="E230" s="307">
        <f t="shared" ca="1" si="96"/>
        <v>-9.3505917155218565</v>
      </c>
      <c r="F230" s="304">
        <f t="shared" ca="1" si="97"/>
        <v>9.3591990687878752</v>
      </c>
      <c r="G230" s="306">
        <f t="shared" ca="1" si="98"/>
        <v>18.95407612109047</v>
      </c>
      <c r="H230" s="307">
        <f t="shared" ca="1" si="99"/>
        <v>-22.679622460850982</v>
      </c>
      <c r="I230" s="304">
        <f t="shared" ca="1" si="100"/>
        <v>29.557101965024046</v>
      </c>
      <c r="J230" s="306">
        <f t="shared" ca="1" si="101"/>
        <v>424.24272549449256</v>
      </c>
      <c r="K230" s="307">
        <f t="shared" ca="1" si="102"/>
        <v>1238.4969525675995</v>
      </c>
      <c r="L230" s="304">
        <f t="shared" ca="1" si="87"/>
        <v>1309.1434572476105</v>
      </c>
      <c r="M230" s="306">
        <f t="shared" ca="1" si="103"/>
        <v>-0.87464437561814534</v>
      </c>
      <c r="N230" s="304">
        <f t="shared" ca="1" si="104"/>
        <v>-50.11343129777481</v>
      </c>
      <c r="P230" s="310">
        <f t="shared" ca="1" si="105"/>
        <v>23</v>
      </c>
      <c r="Q230" s="304">
        <f t="shared" ca="1" si="106"/>
        <v>0</v>
      </c>
      <c r="R230" s="306">
        <f t="shared" ca="1" si="107"/>
        <v>0</v>
      </c>
      <c r="S230" s="307">
        <f t="shared" ca="1" si="108"/>
        <v>4.5130000000000017</v>
      </c>
      <c r="T230" s="304">
        <f t="shared" ca="1" si="88"/>
        <v>44.272530000000017</v>
      </c>
      <c r="U230" s="311">
        <f t="shared" ca="1" si="89"/>
        <v>0</v>
      </c>
      <c r="V230" s="306">
        <f t="shared" ca="1" si="90"/>
        <v>1.0821312489500918</v>
      </c>
      <c r="W230" s="304">
        <f t="shared" ca="1" si="91"/>
        <v>2.8857161767307202</v>
      </c>
      <c r="Y230" s="314" t="str">
        <f t="shared" ca="1" si="109"/>
        <v/>
      </c>
      <c r="Z230" s="315" t="str">
        <f t="shared" ca="1" si="110"/>
        <v/>
      </c>
      <c r="AA230" s="316" t="str">
        <f t="shared" ca="1" si="111"/>
        <v/>
      </c>
      <c r="AC230" s="310" t="e">
        <f t="shared" ca="1" si="112"/>
        <v>#N/A</v>
      </c>
      <c r="AD230" s="323" t="e">
        <f t="shared" ca="1" si="113"/>
        <v>#N/A</v>
      </c>
      <c r="AE230" s="324" t="e">
        <f t="shared" ca="1" si="92"/>
        <v>#N/A</v>
      </c>
      <c r="AG230" s="306">
        <f t="shared" ca="1" si="114"/>
        <v>6.7782131429818513</v>
      </c>
      <c r="AH230" s="304">
        <f t="shared" ca="1" si="115"/>
        <v>-0.60999815627672538</v>
      </c>
    </row>
    <row r="231" spans="1:34" x14ac:dyDescent="0.2">
      <c r="A231" s="347">
        <f t="shared" ca="1" si="93"/>
        <v>0.1</v>
      </c>
      <c r="B231" s="304">
        <f t="shared" ca="1" si="94"/>
        <v>13.699999999999969</v>
      </c>
      <c r="D231" s="306">
        <f t="shared" ca="1" si="95"/>
        <v>-0.41004266847155901</v>
      </c>
      <c r="E231" s="307">
        <f t="shared" ca="1" si="96"/>
        <v>-9.3193607910845611</v>
      </c>
      <c r="F231" s="304">
        <f t="shared" ca="1" si="97"/>
        <v>9.328377165636665</v>
      </c>
      <c r="G231" s="306">
        <f t="shared" ca="1" si="98"/>
        <v>18.913071854243313</v>
      </c>
      <c r="H231" s="307">
        <f t="shared" ca="1" si="99"/>
        <v>-23.611558539959439</v>
      </c>
      <c r="I231" s="304">
        <f t="shared" ca="1" si="100"/>
        <v>30.252437648059075</v>
      </c>
      <c r="J231" s="306">
        <f t="shared" ca="1" si="101"/>
        <v>426.13608289325924</v>
      </c>
      <c r="K231" s="307">
        <f t="shared" ca="1" si="102"/>
        <v>1236.1823935175589</v>
      </c>
      <c r="L231" s="304">
        <f t="shared" ca="1" si="87"/>
        <v>1307.5698341528118</v>
      </c>
      <c r="M231" s="306">
        <f t="shared" ca="1" si="103"/>
        <v>-0.8954404186579028</v>
      </c>
      <c r="N231" s="304">
        <f t="shared" ca="1" si="104"/>
        <v>-51.304956794525324</v>
      </c>
      <c r="P231" s="310">
        <f t="shared" ca="1" si="105"/>
        <v>23</v>
      </c>
      <c r="Q231" s="304">
        <f t="shared" ca="1" si="106"/>
        <v>0</v>
      </c>
      <c r="R231" s="306">
        <f t="shared" ca="1" si="107"/>
        <v>0</v>
      </c>
      <c r="S231" s="307">
        <f t="shared" ca="1" si="108"/>
        <v>4.5130000000000017</v>
      </c>
      <c r="T231" s="304">
        <f t="shared" ca="1" si="88"/>
        <v>44.272530000000017</v>
      </c>
      <c r="U231" s="311">
        <f t="shared" ca="1" si="89"/>
        <v>0</v>
      </c>
      <c r="V231" s="306">
        <f t="shared" ca="1" si="90"/>
        <v>1.0823827061759212</v>
      </c>
      <c r="W231" s="304">
        <f t="shared" ca="1" si="91"/>
        <v>3.0237896047179378</v>
      </c>
      <c r="Y231" s="314" t="str">
        <f t="shared" ca="1" si="109"/>
        <v/>
      </c>
      <c r="Z231" s="315" t="str">
        <f t="shared" ca="1" si="110"/>
        <v/>
      </c>
      <c r="AA231" s="316" t="str">
        <f t="shared" ca="1" si="111"/>
        <v/>
      </c>
      <c r="AC231" s="310" t="e">
        <f t="shared" ca="1" si="112"/>
        <v>#N/A</v>
      </c>
      <c r="AD231" s="323" t="e">
        <f t="shared" ca="1" si="113"/>
        <v>#N/A</v>
      </c>
      <c r="AE231" s="324" t="e">
        <f t="shared" ca="1" si="92"/>
        <v>#N/A</v>
      </c>
      <c r="AG231" s="306">
        <f t="shared" ca="1" si="114"/>
        <v>6.8879420116377696</v>
      </c>
      <c r="AH231" s="304">
        <f t="shared" ca="1" si="115"/>
        <v>-0.63942303938194534</v>
      </c>
    </row>
    <row r="232" spans="1:34" x14ac:dyDescent="0.2">
      <c r="A232" s="347">
        <f t="shared" ca="1" si="93"/>
        <v>0.1</v>
      </c>
      <c r="B232" s="304">
        <f t="shared" ca="1" si="94"/>
        <v>13.799999999999969</v>
      </c>
      <c r="D232" s="306">
        <f t="shared" ca="1" si="95"/>
        <v>-0.41887836930909994</v>
      </c>
      <c r="E232" s="307">
        <f t="shared" ca="1" si="96"/>
        <v>-9.2870616209631986</v>
      </c>
      <c r="F232" s="304">
        <f t="shared" ca="1" si="97"/>
        <v>9.2965032479875269</v>
      </c>
      <c r="G232" s="306">
        <f t="shared" ca="1" si="98"/>
        <v>18.871184017312402</v>
      </c>
      <c r="H232" s="307">
        <f t="shared" ca="1" si="99"/>
        <v>-24.540264702055758</v>
      </c>
      <c r="I232" s="304">
        <f t="shared" ca="1" si="100"/>
        <v>30.957166825506349</v>
      </c>
      <c r="J232" s="306">
        <f t="shared" ca="1" si="101"/>
        <v>428.02529568683701</v>
      </c>
      <c r="K232" s="307">
        <f t="shared" ca="1" si="102"/>
        <v>1233.7748023554582</v>
      </c>
      <c r="L232" s="304">
        <f t="shared" ca="1" si="87"/>
        <v>1305.9119099981644</v>
      </c>
      <c r="M232" s="306">
        <f t="shared" ca="1" si="103"/>
        <v>-0.91525285620955665</v>
      </c>
      <c r="N232" s="304">
        <f t="shared" ca="1" si="104"/>
        <v>-52.440125848101594</v>
      </c>
      <c r="P232" s="310">
        <f t="shared" ca="1" si="105"/>
        <v>23</v>
      </c>
      <c r="Q232" s="304">
        <f t="shared" ca="1" si="106"/>
        <v>0</v>
      </c>
      <c r="R232" s="306">
        <f t="shared" ca="1" si="107"/>
        <v>0</v>
      </c>
      <c r="S232" s="307">
        <f t="shared" ca="1" si="108"/>
        <v>4.5130000000000017</v>
      </c>
      <c r="T232" s="304">
        <f t="shared" ca="1" si="88"/>
        <v>44.272530000000017</v>
      </c>
      <c r="U232" s="311">
        <f t="shared" ca="1" si="89"/>
        <v>0</v>
      </c>
      <c r="V232" s="306">
        <f t="shared" ca="1" si="90"/>
        <v>1.0826443287212615</v>
      </c>
      <c r="W232" s="304">
        <f t="shared" ca="1" si="91"/>
        <v>3.1670738932896434</v>
      </c>
      <c r="Y232" s="314" t="str">
        <f t="shared" ca="1" si="109"/>
        <v/>
      </c>
      <c r="Z232" s="315" t="str">
        <f t="shared" ca="1" si="110"/>
        <v/>
      </c>
      <c r="AA232" s="316" t="str">
        <f t="shared" ca="1" si="111"/>
        <v/>
      </c>
      <c r="AC232" s="310" t="e">
        <f t="shared" ca="1" si="112"/>
        <v>#N/A</v>
      </c>
      <c r="AD232" s="323" t="e">
        <f t="shared" ca="1" si="113"/>
        <v>#N/A</v>
      </c>
      <c r="AE232" s="324" t="e">
        <f t="shared" ca="1" si="92"/>
        <v>#N/A</v>
      </c>
      <c r="AG232" s="306">
        <f t="shared" ca="1" si="114"/>
        <v>6.9865352633562816</v>
      </c>
      <c r="AH232" s="304">
        <f t="shared" ca="1" si="115"/>
        <v>-0.67001763898026512</v>
      </c>
    </row>
    <row r="233" spans="1:34" x14ac:dyDescent="0.2">
      <c r="A233" s="347">
        <f t="shared" ca="1" si="93"/>
        <v>0.1</v>
      </c>
      <c r="B233" s="304">
        <f t="shared" ca="1" si="94"/>
        <v>13.899999999999968</v>
      </c>
      <c r="D233" s="306">
        <f t="shared" ca="1" si="95"/>
        <v>-0.42779017386243845</v>
      </c>
      <c r="E233" s="307">
        <f t="shared" ca="1" si="96"/>
        <v>-9.2536976453681046</v>
      </c>
      <c r="F233" s="304">
        <f t="shared" ca="1" si="97"/>
        <v>9.2635805466754828</v>
      </c>
      <c r="G233" s="306">
        <f t="shared" ca="1" si="98"/>
        <v>18.828404999926157</v>
      </c>
      <c r="H233" s="307">
        <f t="shared" ca="1" si="99"/>
        <v>-25.465634466592569</v>
      </c>
      <c r="I233" s="304">
        <f t="shared" ca="1" si="100"/>
        <v>31.670291656809091</v>
      </c>
      <c r="J233" s="306">
        <f t="shared" ca="1" si="101"/>
        <v>429.91027513769893</v>
      </c>
      <c r="K233" s="307">
        <f t="shared" ca="1" si="102"/>
        <v>1231.2745073970257</v>
      </c>
      <c r="L233" s="304">
        <f t="shared" ca="1" si="87"/>
        <v>1304.1701412142361</v>
      </c>
      <c r="M233" s="306">
        <f t="shared" ca="1" si="103"/>
        <v>-0.93413627814395284</v>
      </c>
      <c r="N233" s="304">
        <f t="shared" ca="1" si="104"/>
        <v>-53.522066227707263</v>
      </c>
      <c r="P233" s="310">
        <f t="shared" ca="1" si="105"/>
        <v>23</v>
      </c>
      <c r="Q233" s="304">
        <f t="shared" ca="1" si="106"/>
        <v>0</v>
      </c>
      <c r="R233" s="306">
        <f t="shared" ca="1" si="107"/>
        <v>0</v>
      </c>
      <c r="S233" s="307">
        <f t="shared" ca="1" si="108"/>
        <v>4.5130000000000017</v>
      </c>
      <c r="T233" s="304">
        <f t="shared" ca="1" si="88"/>
        <v>44.272530000000017</v>
      </c>
      <c r="U233" s="311">
        <f t="shared" ca="1" si="89"/>
        <v>0</v>
      </c>
      <c r="V233" s="306">
        <f t="shared" ca="1" si="90"/>
        <v>1.0829160877943662</v>
      </c>
      <c r="W233" s="304">
        <f t="shared" ca="1" si="91"/>
        <v>3.3154990466221679</v>
      </c>
      <c r="Y233" s="314" t="str">
        <f t="shared" ca="1" si="109"/>
        <v/>
      </c>
      <c r="Z233" s="315" t="str">
        <f t="shared" ca="1" si="110"/>
        <v/>
      </c>
      <c r="AA233" s="316" t="str">
        <f t="shared" ca="1" si="111"/>
        <v/>
      </c>
      <c r="AC233" s="310" t="e">
        <f t="shared" ca="1" si="112"/>
        <v>#N/A</v>
      </c>
      <c r="AD233" s="323" t="e">
        <f t="shared" ca="1" si="113"/>
        <v>#N/A</v>
      </c>
      <c r="AE233" s="324" t="e">
        <f t="shared" ca="1" si="92"/>
        <v>#N/A</v>
      </c>
      <c r="AG233" s="306">
        <f t="shared" ca="1" si="114"/>
        <v>7.0747844540449139</v>
      </c>
      <c r="AH233" s="304">
        <f t="shared" ca="1" si="115"/>
        <v>-0.70176687198972798</v>
      </c>
    </row>
    <row r="234" spans="1:34" x14ac:dyDescent="0.2">
      <c r="A234" s="347">
        <f t="shared" ca="1" si="93"/>
        <v>0.1</v>
      </c>
      <c r="B234" s="304">
        <f t="shared" ca="1" si="94"/>
        <v>13.999999999999968</v>
      </c>
      <c r="D234" s="306">
        <f t="shared" ca="1" si="95"/>
        <v>-0.43676219749031286</v>
      </c>
      <c r="E234" s="307">
        <f t="shared" ca="1" si="96"/>
        <v>-9.2192741010108055</v>
      </c>
      <c r="F234" s="304">
        <f t="shared" ca="1" si="97"/>
        <v>9.2296140854710256</v>
      </c>
      <c r="G234" s="306">
        <f t="shared" ca="1" si="98"/>
        <v>18.784728780177126</v>
      </c>
      <c r="H234" s="307">
        <f t="shared" ca="1" si="99"/>
        <v>-26.387561876693649</v>
      </c>
      <c r="I234" s="304">
        <f t="shared" ca="1" si="100"/>
        <v>32.390885402241643</v>
      </c>
      <c r="J234" s="306">
        <f t="shared" ca="1" si="101"/>
        <v>431.79093182670408</v>
      </c>
      <c r="K234" s="307">
        <f t="shared" ca="1" si="102"/>
        <v>1228.6818475798614</v>
      </c>
      <c r="L234" s="304">
        <f t="shared" ca="1" si="87"/>
        <v>1302.3449970649233</v>
      </c>
      <c r="M234" s="306">
        <f t="shared" ca="1" si="103"/>
        <v>-0.95214285361614059</v>
      </c>
      <c r="N234" s="304">
        <f t="shared" ca="1" si="104"/>
        <v>-54.55376700574741</v>
      </c>
      <c r="P234" s="310">
        <f t="shared" ca="1" si="105"/>
        <v>23</v>
      </c>
      <c r="Q234" s="304">
        <f t="shared" ca="1" si="106"/>
        <v>0</v>
      </c>
      <c r="R234" s="306">
        <f t="shared" ca="1" si="107"/>
        <v>0</v>
      </c>
      <c r="S234" s="307">
        <f t="shared" ca="1" si="108"/>
        <v>4.5130000000000017</v>
      </c>
      <c r="T234" s="304">
        <f t="shared" ca="1" si="88"/>
        <v>44.272530000000017</v>
      </c>
      <c r="U234" s="311">
        <f t="shared" ca="1" si="89"/>
        <v>0</v>
      </c>
      <c r="V234" s="306">
        <f t="shared" ca="1" si="90"/>
        <v>1.0831979536843528</v>
      </c>
      <c r="W234" s="304">
        <f t="shared" ca="1" si="91"/>
        <v>3.4689931799911715</v>
      </c>
      <c r="Y234" s="314" t="str">
        <f t="shared" ca="1" si="109"/>
        <v/>
      </c>
      <c r="Z234" s="315" t="str">
        <f t="shared" ca="1" si="110"/>
        <v/>
      </c>
      <c r="AA234" s="316" t="str">
        <f t="shared" ca="1" si="111"/>
        <v/>
      </c>
      <c r="AC234" s="310">
        <f t="shared" ca="1" si="112"/>
        <v>13.999999999999968</v>
      </c>
      <c r="AD234" s="323">
        <f t="shared" ca="1" si="113"/>
        <v>431.79093182670408</v>
      </c>
      <c r="AE234" s="324" t="e">
        <f t="shared" ca="1" si="92"/>
        <v>#N/A</v>
      </c>
      <c r="AG234" s="306">
        <f t="shared" ca="1" si="114"/>
        <v>7.1534272944389281</v>
      </c>
      <c r="AH234" s="304">
        <f t="shared" ca="1" si="115"/>
        <v>-0.73465522858900212</v>
      </c>
    </row>
    <row r="235" spans="1:34" x14ac:dyDescent="0.2">
      <c r="A235" s="347">
        <f t="shared" ca="1" si="93"/>
        <v>0.1</v>
      </c>
      <c r="B235" s="304">
        <f t="shared" ca="1" si="94"/>
        <v>14.099999999999968</v>
      </c>
      <c r="D235" s="306">
        <f t="shared" ca="1" si="95"/>
        <v>-0.44577963254249409</v>
      </c>
      <c r="E235" s="307">
        <f t="shared" ca="1" si="96"/>
        <v>-9.1837978453275326</v>
      </c>
      <c r="F235" s="304">
        <f t="shared" ca="1" si="97"/>
        <v>9.194610505324972</v>
      </c>
      <c r="G235" s="306">
        <f t="shared" ca="1" si="98"/>
        <v>18.740150816922878</v>
      </c>
      <c r="H235" s="307">
        <f t="shared" ca="1" si="99"/>
        <v>-27.305941661226402</v>
      </c>
      <c r="I235" s="304">
        <f t="shared" ca="1" si="100"/>
        <v>33.118087243186537</v>
      </c>
      <c r="J235" s="306">
        <f t="shared" ca="1" si="101"/>
        <v>433.6671758065591</v>
      </c>
      <c r="K235" s="307">
        <f t="shared" ca="1" si="102"/>
        <v>1225.9971724029654</v>
      </c>
      <c r="L235" s="304">
        <f t="shared" ca="1" si="87"/>
        <v>1300.4369596839761</v>
      </c>
      <c r="M235" s="306">
        <f t="shared" ca="1" si="103"/>
        <v>-0.96932222361581266</v>
      </c>
      <c r="N235" s="304">
        <f t="shared" ca="1" si="104"/>
        <v>-55.538072401422284</v>
      </c>
      <c r="P235" s="310">
        <f t="shared" ca="1" si="105"/>
        <v>23</v>
      </c>
      <c r="Q235" s="304">
        <f t="shared" ca="1" si="106"/>
        <v>0</v>
      </c>
      <c r="R235" s="306">
        <f t="shared" ca="1" si="107"/>
        <v>0</v>
      </c>
      <c r="S235" s="307">
        <f t="shared" ca="1" si="108"/>
        <v>4.5130000000000017</v>
      </c>
      <c r="T235" s="304">
        <f t="shared" ca="1" si="88"/>
        <v>44.272530000000017</v>
      </c>
      <c r="U235" s="311">
        <f t="shared" ca="1" si="89"/>
        <v>0</v>
      </c>
      <c r="V235" s="306">
        <f t="shared" ca="1" si="90"/>
        <v>1.0834898957636478</v>
      </c>
      <c r="W235" s="304">
        <f t="shared" ca="1" si="91"/>
        <v>3.6274825615373851</v>
      </c>
      <c r="Y235" s="314" t="str">
        <f t="shared" ca="1" si="109"/>
        <v/>
      </c>
      <c r="Z235" s="315" t="str">
        <f t="shared" ca="1" si="110"/>
        <v/>
      </c>
      <c r="AA235" s="316" t="str">
        <f t="shared" ca="1" si="111"/>
        <v/>
      </c>
      <c r="AC235" s="310" t="e">
        <f t="shared" ca="1" si="112"/>
        <v>#N/A</v>
      </c>
      <c r="AD235" s="323" t="e">
        <f t="shared" ca="1" si="113"/>
        <v>#N/A</v>
      </c>
      <c r="AE235" s="324" t="e">
        <f t="shared" ca="1" si="92"/>
        <v>#N/A</v>
      </c>
      <c r="AG235" s="306">
        <f t="shared" ca="1" si="114"/>
        <v>7.2231487811505319</v>
      </c>
      <c r="AH235" s="304">
        <f t="shared" ca="1" si="115"/>
        <v>-0.76866678041018621</v>
      </c>
    </row>
    <row r="236" spans="1:34" x14ac:dyDescent="0.2">
      <c r="A236" s="347">
        <f t="shared" ca="1" si="93"/>
        <v>0.1</v>
      </c>
      <c r="B236" s="304">
        <f t="shared" ca="1" si="94"/>
        <v>14.199999999999967</v>
      </c>
      <c r="D236" s="306">
        <f t="shared" ca="1" si="95"/>
        <v>-0.45482867324215098</v>
      </c>
      <c r="E236" s="307">
        <f t="shared" ca="1" si="96"/>
        <v>-9.1472772002353366</v>
      </c>
      <c r="F236" s="304">
        <f t="shared" ca="1" si="97"/>
        <v>9.1585779081661158</v>
      </c>
      <c r="G236" s="306">
        <f t="shared" ca="1" si="98"/>
        <v>18.694667949598664</v>
      </c>
      <c r="H236" s="307">
        <f t="shared" ca="1" si="99"/>
        <v>-28.220669381249937</v>
      </c>
      <c r="I236" s="304">
        <f t="shared" ca="1" si="100"/>
        <v>33.851097324482247</v>
      </c>
      <c r="J236" s="306">
        <f t="shared" ca="1" si="101"/>
        <v>435.53891674488517</v>
      </c>
      <c r="K236" s="307">
        <f t="shared" ca="1" si="102"/>
        <v>1223.2208418508415</v>
      </c>
      <c r="L236" s="304">
        <f t="shared" ca="1" si="87"/>
        <v>1298.4465240962331</v>
      </c>
      <c r="M236" s="306">
        <f t="shared" ca="1" si="103"/>
        <v>-0.98572145743595851</v>
      </c>
      <c r="N236" s="304">
        <f t="shared" ca="1" si="104"/>
        <v>-56.477679286564843</v>
      </c>
      <c r="P236" s="310">
        <f t="shared" ca="1" si="105"/>
        <v>23</v>
      </c>
      <c r="Q236" s="304">
        <f t="shared" ca="1" si="106"/>
        <v>0</v>
      </c>
      <c r="R236" s="306">
        <f t="shared" ca="1" si="107"/>
        <v>0</v>
      </c>
      <c r="S236" s="307">
        <f t="shared" ca="1" si="108"/>
        <v>4.5130000000000017</v>
      </c>
      <c r="T236" s="304">
        <f t="shared" ca="1" si="88"/>
        <v>44.272530000000017</v>
      </c>
      <c r="U236" s="311">
        <f t="shared" ca="1" si="89"/>
        <v>0</v>
      </c>
      <c r="V236" s="306">
        <f t="shared" ca="1" si="90"/>
        <v>1.0837918824919881</v>
      </c>
      <c r="W236" s="304">
        <f t="shared" ca="1" si="91"/>
        <v>3.7908916583335164</v>
      </c>
      <c r="Y236" s="314" t="str">
        <f t="shared" ca="1" si="109"/>
        <v/>
      </c>
      <c r="Z236" s="315" t="str">
        <f t="shared" ca="1" si="110"/>
        <v/>
      </c>
      <c r="AA236" s="316" t="str">
        <f t="shared" ca="1" si="111"/>
        <v/>
      </c>
      <c r="AC236" s="310" t="e">
        <f t="shared" ca="1" si="112"/>
        <v>#N/A</v>
      </c>
      <c r="AD236" s="323" t="e">
        <f t="shared" ca="1" si="113"/>
        <v>#N/A</v>
      </c>
      <c r="AE236" s="324" t="e">
        <f t="shared" ca="1" si="92"/>
        <v>#N/A</v>
      </c>
      <c r="AG236" s="306">
        <f t="shared" ca="1" si="114"/>
        <v>7.2845831308058671</v>
      </c>
      <c r="AH236" s="304">
        <f t="shared" ca="1" si="115"/>
        <v>-0.8037851897933489</v>
      </c>
    </row>
    <row r="237" spans="1:34" x14ac:dyDescent="0.2">
      <c r="A237" s="347">
        <f t="shared" ca="1" si="93"/>
        <v>0.1</v>
      </c>
      <c r="B237" s="304">
        <f t="shared" ca="1" si="94"/>
        <v>14.299999999999967</v>
      </c>
      <c r="D237" s="306">
        <f t="shared" ca="1" si="95"/>
        <v>-0.46389644402106917</v>
      </c>
      <c r="E237" s="307">
        <f t="shared" ca="1" si="96"/>
        <v>-9.1097218132383482</v>
      </c>
      <c r="F237" s="304">
        <f t="shared" ca="1" si="97"/>
        <v>9.1215257180674545</v>
      </c>
      <c r="G237" s="306">
        <f t="shared" ca="1" si="98"/>
        <v>18.648278305196555</v>
      </c>
      <c r="H237" s="307">
        <f t="shared" ca="1" si="99"/>
        <v>-29.131641562573773</v>
      </c>
      <c r="I237" s="304">
        <f t="shared" ca="1" si="100"/>
        <v>34.589172061186147</v>
      </c>
      <c r="J237" s="306">
        <f t="shared" ca="1" si="101"/>
        <v>437.40606405762492</v>
      </c>
      <c r="K237" s="307">
        <f t="shared" ca="1" si="102"/>
        <v>1220.3532263036502</v>
      </c>
      <c r="L237" s="304">
        <f t="shared" ca="1" si="87"/>
        <v>1296.3741982252313</v>
      </c>
      <c r="M237" s="306">
        <f t="shared" ca="1" si="103"/>
        <v>-1.0013850581554886</v>
      </c>
      <c r="N237" s="304">
        <f t="shared" ca="1" si="104"/>
        <v>-57.375137499771995</v>
      </c>
      <c r="P237" s="310">
        <f t="shared" ca="1" si="105"/>
        <v>23</v>
      </c>
      <c r="Q237" s="304">
        <f t="shared" ca="1" si="106"/>
        <v>0</v>
      </c>
      <c r="R237" s="306">
        <f t="shared" ca="1" si="107"/>
        <v>0</v>
      </c>
      <c r="S237" s="307">
        <f t="shared" ca="1" si="108"/>
        <v>4.5130000000000017</v>
      </c>
      <c r="T237" s="304">
        <f t="shared" ca="1" si="88"/>
        <v>44.272530000000017</v>
      </c>
      <c r="U237" s="311">
        <f t="shared" ca="1" si="89"/>
        <v>0</v>
      </c>
      <c r="V237" s="306">
        <f t="shared" ca="1" si="90"/>
        <v>1.0841038814218296</v>
      </c>
      <c r="W237" s="304">
        <f t="shared" ca="1" si="91"/>
        <v>3.9591431863085598</v>
      </c>
      <c r="Y237" s="314" t="str">
        <f t="shared" ca="1" si="109"/>
        <v/>
      </c>
      <c r="Z237" s="315" t="str">
        <f t="shared" ca="1" si="110"/>
        <v/>
      </c>
      <c r="AA237" s="316" t="str">
        <f t="shared" ca="1" si="111"/>
        <v/>
      </c>
      <c r="AC237" s="310" t="e">
        <f t="shared" ca="1" si="112"/>
        <v>#N/A</v>
      </c>
      <c r="AD237" s="323" t="e">
        <f t="shared" ca="1" si="113"/>
        <v>#N/A</v>
      </c>
      <c r="AE237" s="324" t="e">
        <f t="shared" ca="1" si="92"/>
        <v>#N/A</v>
      </c>
      <c r="AG237" s="306">
        <f t="shared" ca="1" si="114"/>
        <v>7.3383162466325196</v>
      </c>
      <c r="AH237" s="304">
        <f t="shared" ca="1" si="115"/>
        <v>-0.83999371999413142</v>
      </c>
    </row>
    <row r="238" spans="1:34" x14ac:dyDescent="0.2">
      <c r="A238" s="347">
        <f t="shared" ca="1" si="93"/>
        <v>0.1</v>
      </c>
      <c r="B238" s="304">
        <f t="shared" ca="1" si="94"/>
        <v>14.399999999999967</v>
      </c>
      <c r="D238" s="306">
        <f t="shared" ca="1" si="95"/>
        <v>-0.47297093186611899</v>
      </c>
      <c r="E238" s="307">
        <f t="shared" ca="1" si="96"/>
        <v>-9.0711425338498533</v>
      </c>
      <c r="F238" s="304">
        <f t="shared" ca="1" si="97"/>
        <v>9.083464557745037</v>
      </c>
      <c r="G238" s="306">
        <f t="shared" ca="1" si="98"/>
        <v>18.600981212009945</v>
      </c>
      <c r="H238" s="307">
        <f t="shared" ca="1" si="99"/>
        <v>-30.038755815958758</v>
      </c>
      <c r="I238" s="304">
        <f t="shared" ca="1" si="100"/>
        <v>35.331619733891948</v>
      </c>
      <c r="J238" s="306">
        <f t="shared" ca="1" si="101"/>
        <v>439.26852703348527</v>
      </c>
      <c r="K238" s="307">
        <f t="shared" ca="1" si="102"/>
        <v>1217.3947064347235</v>
      </c>
      <c r="L238" s="304">
        <f t="shared" ca="1" si="87"/>
        <v>1294.2205028886901</v>
      </c>
      <c r="M238" s="306">
        <f t="shared" ca="1" si="103"/>
        <v>-1.016355004922302</v>
      </c>
      <c r="N238" s="304">
        <f t="shared" ca="1" si="104"/>
        <v>-58.232852269045914</v>
      </c>
      <c r="P238" s="310">
        <f t="shared" ca="1" si="105"/>
        <v>23</v>
      </c>
      <c r="Q238" s="304">
        <f t="shared" ca="1" si="106"/>
        <v>0</v>
      </c>
      <c r="R238" s="306">
        <f t="shared" ca="1" si="107"/>
        <v>0</v>
      </c>
      <c r="S238" s="307">
        <f t="shared" ca="1" si="108"/>
        <v>4.5130000000000017</v>
      </c>
      <c r="T238" s="304">
        <f t="shared" ca="1" si="88"/>
        <v>44.272530000000017</v>
      </c>
      <c r="U238" s="311">
        <f t="shared" ca="1" si="89"/>
        <v>0</v>
      </c>
      <c r="V238" s="306">
        <f t="shared" ca="1" si="90"/>
        <v>1.0844258592050176</v>
      </c>
      <c r="W238" s="304">
        <f t="shared" ca="1" si="91"/>
        <v>4.1321581636271238</v>
      </c>
      <c r="Y238" s="314" t="str">
        <f t="shared" ca="1" si="109"/>
        <v/>
      </c>
      <c r="Z238" s="315" t="str">
        <f t="shared" ca="1" si="110"/>
        <v/>
      </c>
      <c r="AA238" s="316" t="str">
        <f t="shared" ca="1" si="111"/>
        <v/>
      </c>
      <c r="AC238" s="310" t="e">
        <f t="shared" ca="1" si="112"/>
        <v>#N/A</v>
      </c>
      <c r="AD238" s="323" t="e">
        <f t="shared" ca="1" si="113"/>
        <v>#N/A</v>
      </c>
      <c r="AE238" s="324" t="e">
        <f t="shared" ca="1" si="92"/>
        <v>#N/A</v>
      </c>
      <c r="AG238" s="306">
        <f t="shared" ca="1" si="114"/>
        <v>7.3848885090273546</v>
      </c>
      <c r="AH238" s="304">
        <f t="shared" ca="1" si="115"/>
        <v>-0.87727524624607989</v>
      </c>
    </row>
    <row r="239" spans="1:34" x14ac:dyDescent="0.2">
      <c r="A239" s="347">
        <f t="shared" ca="1" si="93"/>
        <v>0.1</v>
      </c>
      <c r="B239" s="304">
        <f t="shared" ca="1" si="94"/>
        <v>14.499999999999966</v>
      </c>
      <c r="D239" s="306">
        <f t="shared" ca="1" si="95"/>
        <v>-0.48204092297990853</v>
      </c>
      <c r="E239" s="307">
        <f t="shared" ca="1" si="96"/>
        <v>-9.0315513034686727</v>
      </c>
      <c r="F239" s="304">
        <f t="shared" ca="1" si="97"/>
        <v>9.0444061385263996</v>
      </c>
      <c r="G239" s="306">
        <f t="shared" ca="1" si="98"/>
        <v>18.552777119711955</v>
      </c>
      <c r="H239" s="307">
        <f t="shared" ca="1" si="99"/>
        <v>-30.941910946305626</v>
      </c>
      <c r="I239" s="304">
        <f t="shared" ca="1" si="100"/>
        <v>36.077796383133148</v>
      </c>
      <c r="J239" s="306">
        <f t="shared" ca="1" si="101"/>
        <v>441.12621495007136</v>
      </c>
      <c r="K239" s="307">
        <f t="shared" ca="1" si="102"/>
        <v>1214.3456730966102</v>
      </c>
      <c r="L239" s="304">
        <f t="shared" ca="1" si="87"/>
        <v>1291.9859717832217</v>
      </c>
      <c r="M239" s="306">
        <f t="shared" ca="1" si="103"/>
        <v>-1.0306708221513283</v>
      </c>
      <c r="N239" s="304">
        <f t="shared" ca="1" si="104"/>
        <v>-59.053088176549792</v>
      </c>
      <c r="P239" s="310">
        <f t="shared" ca="1" si="105"/>
        <v>23</v>
      </c>
      <c r="Q239" s="304">
        <f t="shared" ca="1" si="106"/>
        <v>0</v>
      </c>
      <c r="R239" s="306">
        <f t="shared" ca="1" si="107"/>
        <v>0</v>
      </c>
      <c r="S239" s="307">
        <f t="shared" ca="1" si="108"/>
        <v>4.5130000000000017</v>
      </c>
      <c r="T239" s="304">
        <f t="shared" ca="1" si="88"/>
        <v>44.272530000000017</v>
      </c>
      <c r="U239" s="311">
        <f t="shared" ca="1" si="89"/>
        <v>0</v>
      </c>
      <c r="V239" s="306">
        <f t="shared" ca="1" si="90"/>
        <v>1.0847577816006042</v>
      </c>
      <c r="W239" s="304">
        <f t="shared" ca="1" si="91"/>
        <v>4.3098559671579411</v>
      </c>
      <c r="Y239" s="314" t="str">
        <f t="shared" ca="1" si="109"/>
        <v/>
      </c>
      <c r="Z239" s="315" t="str">
        <f t="shared" ca="1" si="110"/>
        <v/>
      </c>
      <c r="AA239" s="316" t="str">
        <f t="shared" ca="1" si="111"/>
        <v/>
      </c>
      <c r="AC239" s="310" t="e">
        <f t="shared" ca="1" si="112"/>
        <v>#N/A</v>
      </c>
      <c r="AD239" s="323" t="e">
        <f t="shared" ca="1" si="113"/>
        <v>#N/A</v>
      </c>
      <c r="AE239" s="324" t="e">
        <f t="shared" ca="1" si="92"/>
        <v>#N/A</v>
      </c>
      <c r="AG239" s="306">
        <f t="shared" ca="1" si="114"/>
        <v>7.4247977326889822</v>
      </c>
      <c r="AH239" s="304">
        <f t="shared" ca="1" si="115"/>
        <v>-0.91561226758854919</v>
      </c>
    </row>
    <row r="240" spans="1:34" x14ac:dyDescent="0.2">
      <c r="A240" s="347">
        <f t="shared" ca="1" si="93"/>
        <v>0.1</v>
      </c>
      <c r="B240" s="304">
        <f t="shared" ca="1" si="94"/>
        <v>14.599999999999966</v>
      </c>
      <c r="D240" s="306">
        <f t="shared" ca="1" si="95"/>
        <v>-0.4910959438687964</v>
      </c>
      <c r="E240" s="307">
        <f t="shared" ca="1" si="96"/>
        <v>-8.9909610570303595</v>
      </c>
      <c r="F240" s="304">
        <f t="shared" ca="1" si="97"/>
        <v>9.0043631621076266</v>
      </c>
      <c r="G240" s="306">
        <f t="shared" ca="1" si="98"/>
        <v>18.503667525325074</v>
      </c>
      <c r="H240" s="307">
        <f t="shared" ca="1" si="99"/>
        <v>-31.841007052008663</v>
      </c>
      <c r="I240" s="304">
        <f t="shared" ca="1" si="100"/>
        <v>36.827102003467978</v>
      </c>
      <c r="J240" s="306">
        <f t="shared" ca="1" si="101"/>
        <v>442.97903718232322</v>
      </c>
      <c r="K240" s="307">
        <f t="shared" ca="1" si="102"/>
        <v>1211.2065271966944</v>
      </c>
      <c r="L240" s="304">
        <f t="shared" ca="1" si="87"/>
        <v>1289.6711514594931</v>
      </c>
      <c r="M240" s="306">
        <f t="shared" ca="1" si="103"/>
        <v>-1.0443696677290881</v>
      </c>
      <c r="N240" s="304">
        <f t="shared" ca="1" si="104"/>
        <v>-59.837974212356883</v>
      </c>
      <c r="P240" s="310">
        <f t="shared" ca="1" si="105"/>
        <v>23</v>
      </c>
      <c r="Q240" s="304">
        <f t="shared" ca="1" si="106"/>
        <v>0</v>
      </c>
      <c r="R240" s="306">
        <f t="shared" ca="1" si="107"/>
        <v>0</v>
      </c>
      <c r="S240" s="307">
        <f t="shared" ca="1" si="108"/>
        <v>4.5130000000000017</v>
      </c>
      <c r="T240" s="304">
        <f t="shared" ca="1" si="88"/>
        <v>44.272530000000017</v>
      </c>
      <c r="U240" s="311">
        <f t="shared" ca="1" si="89"/>
        <v>0</v>
      </c>
      <c r="V240" s="306">
        <f t="shared" ca="1" si="90"/>
        <v>1.0850996134836992</v>
      </c>
      <c r="W240" s="304">
        <f t="shared" ca="1" si="91"/>
        <v>4.4921543916978379</v>
      </c>
      <c r="Y240" s="314" t="str">
        <f t="shared" ca="1" si="109"/>
        <v/>
      </c>
      <c r="Z240" s="315" t="str">
        <f t="shared" ca="1" si="110"/>
        <v/>
      </c>
      <c r="AA240" s="316" t="str">
        <f t="shared" ca="1" si="111"/>
        <v/>
      </c>
      <c r="AC240" s="310" t="e">
        <f t="shared" ca="1" si="112"/>
        <v>#N/A</v>
      </c>
      <c r="AD240" s="323" t="e">
        <f t="shared" ca="1" si="113"/>
        <v>#N/A</v>
      </c>
      <c r="AE240" s="324" t="e">
        <f t="shared" ca="1" si="92"/>
        <v>#N/A</v>
      </c>
      <c r="AG240" s="306">
        <f t="shared" ca="1" si="114"/>
        <v>7.458502174017049</v>
      </c>
      <c r="AH240" s="304">
        <f t="shared" ca="1" si="115"/>
        <v>-0.95498691937911351</v>
      </c>
    </row>
    <row r="241" spans="1:34" x14ac:dyDescent="0.2">
      <c r="A241" s="347">
        <f t="shared" ca="1" si="93"/>
        <v>0.1</v>
      </c>
      <c r="B241" s="304">
        <f t="shared" ca="1" si="94"/>
        <v>14.699999999999966</v>
      </c>
      <c r="D241" s="306">
        <f t="shared" ca="1" si="95"/>
        <v>-0.50012620683395914</v>
      </c>
      <c r="E241" s="307">
        <f t="shared" ca="1" si="96"/>
        <v>-8.9493856349343019</v>
      </c>
      <c r="F241" s="304">
        <f t="shared" ca="1" si="97"/>
        <v>8.9633492325988584</v>
      </c>
      <c r="G241" s="306">
        <f t="shared" ca="1" si="98"/>
        <v>18.453654904641677</v>
      </c>
      <c r="H241" s="307">
        <f t="shared" ca="1" si="99"/>
        <v>-32.735945615502096</v>
      </c>
      <c r="I241" s="304">
        <f t="shared" ca="1" si="100"/>
        <v>37.578977030790995</v>
      </c>
      <c r="J241" s="306">
        <f t="shared" ca="1" si="101"/>
        <v>444.82690330382155</v>
      </c>
      <c r="K241" s="307">
        <f t="shared" ca="1" si="102"/>
        <v>1207.9776795633188</v>
      </c>
      <c r="L241" s="304">
        <f t="shared" ca="1" si="87"/>
        <v>1287.2766012889567</v>
      </c>
      <c r="M241" s="306">
        <f t="shared" ca="1" si="103"/>
        <v>-1.0574864339699996</v>
      </c>
      <c r="N241" s="304">
        <f t="shared" ca="1" si="104"/>
        <v>-60.589509558820787</v>
      </c>
      <c r="P241" s="310">
        <f t="shared" ca="1" si="105"/>
        <v>23</v>
      </c>
      <c r="Q241" s="304">
        <f t="shared" ca="1" si="106"/>
        <v>0</v>
      </c>
      <c r="R241" s="306">
        <f t="shared" ca="1" si="107"/>
        <v>0</v>
      </c>
      <c r="S241" s="307">
        <f t="shared" ca="1" si="108"/>
        <v>4.5130000000000017</v>
      </c>
      <c r="T241" s="304">
        <f t="shared" ca="1" si="88"/>
        <v>44.272530000000017</v>
      </c>
      <c r="U241" s="311">
        <f t="shared" ca="1" si="89"/>
        <v>0</v>
      </c>
      <c r="V241" s="306">
        <f t="shared" ca="1" si="90"/>
        <v>1.0854513188552608</v>
      </c>
      <c r="W241" s="304">
        <f t="shared" ca="1" si="91"/>
        <v>4.6789697116456628</v>
      </c>
      <c r="Y241" s="314" t="str">
        <f t="shared" ca="1" si="109"/>
        <v/>
      </c>
      <c r="Z241" s="315" t="str">
        <f t="shared" ca="1" si="110"/>
        <v/>
      </c>
      <c r="AA241" s="316" t="str">
        <f t="shared" ca="1" si="111"/>
        <v/>
      </c>
      <c r="AC241" s="310" t="e">
        <f t="shared" ca="1" si="112"/>
        <v>#N/A</v>
      </c>
      <c r="AD241" s="323" t="e">
        <f t="shared" ca="1" si="113"/>
        <v>#N/A</v>
      </c>
      <c r="AE241" s="324" t="e">
        <f t="shared" ca="1" si="92"/>
        <v>#N/A</v>
      </c>
      <c r="AG241" s="306">
        <f t="shared" ca="1" si="114"/>
        <v>7.4864235050362593</v>
      </c>
      <c r="AH241" s="304">
        <f t="shared" ca="1" si="115"/>
        <v>-0.99538098641653805</v>
      </c>
    </row>
    <row r="242" spans="1:34" x14ac:dyDescent="0.2">
      <c r="A242" s="347">
        <f t="shared" ca="1" si="93"/>
        <v>0.1</v>
      </c>
      <c r="B242" s="304">
        <f t="shared" ca="1" si="94"/>
        <v>14.799999999999965</v>
      </c>
      <c r="D242" s="306">
        <f t="shared" ca="1" si="95"/>
        <v>-0.50912255974465925</v>
      </c>
      <c r="E242" s="307">
        <f t="shared" ca="1" si="96"/>
        <v>-8.906839703920431</v>
      </c>
      <c r="F242" s="304">
        <f t="shared" ca="1" si="97"/>
        <v>8.9213787775306539</v>
      </c>
      <c r="G242" s="306">
        <f t="shared" ca="1" si="98"/>
        <v>18.402742648667211</v>
      </c>
      <c r="H242" s="307">
        <f t="shared" ca="1" si="99"/>
        <v>-33.626629585894136</v>
      </c>
      <c r="I242" s="304">
        <f t="shared" ca="1" si="100"/>
        <v>38.332899111598721</v>
      </c>
      <c r="J242" s="306">
        <f t="shared" ca="1" si="101"/>
        <v>446.66972318148697</v>
      </c>
      <c r="K242" s="307">
        <f t="shared" ca="1" si="102"/>
        <v>1204.659550803249</v>
      </c>
      <c r="L242" s="304">
        <f t="shared" ca="1" si="87"/>
        <v>1284.8028934231554</v>
      </c>
      <c r="M242" s="306">
        <f t="shared" ca="1" si="103"/>
        <v>-1.0700538564354978</v>
      </c>
      <c r="N242" s="304">
        <f t="shared" ca="1" si="104"/>
        <v>-61.309569825451725</v>
      </c>
      <c r="P242" s="310">
        <f t="shared" ca="1" si="105"/>
        <v>23</v>
      </c>
      <c r="Q242" s="304">
        <f t="shared" ca="1" si="106"/>
        <v>0</v>
      </c>
      <c r="R242" s="306">
        <f t="shared" ca="1" si="107"/>
        <v>0</v>
      </c>
      <c r="S242" s="307">
        <f t="shared" ca="1" si="108"/>
        <v>4.5130000000000017</v>
      </c>
      <c r="T242" s="304">
        <f t="shared" ca="1" si="88"/>
        <v>44.272530000000017</v>
      </c>
      <c r="U242" s="311">
        <f t="shared" ca="1" si="89"/>
        <v>0</v>
      </c>
      <c r="V242" s="306">
        <f t="shared" ca="1" si="90"/>
        <v>1.0858128608527386</v>
      </c>
      <c r="W242" s="304">
        <f t="shared" ca="1" si="91"/>
        <v>4.8702167448454761</v>
      </c>
      <c r="Y242" s="314" t="str">
        <f t="shared" ca="1" si="109"/>
        <v/>
      </c>
      <c r="Z242" s="315" t="str">
        <f t="shared" ca="1" si="110"/>
        <v/>
      </c>
      <c r="AA242" s="316" t="str">
        <f t="shared" ca="1" si="111"/>
        <v/>
      </c>
      <c r="AC242" s="310" t="e">
        <f t="shared" ca="1" si="112"/>
        <v>#N/A</v>
      </c>
      <c r="AD242" s="323" t="e">
        <f t="shared" ca="1" si="113"/>
        <v>#N/A</v>
      </c>
      <c r="AE242" s="324" t="e">
        <f t="shared" ca="1" si="92"/>
        <v>#N/A</v>
      </c>
      <c r="AG242" s="306">
        <f t="shared" ca="1" si="114"/>
        <v>7.5089496954808066</v>
      </c>
      <c r="AH242" s="304">
        <f t="shared" ca="1" si="115"/>
        <v>-1.0367759166066166</v>
      </c>
    </row>
    <row r="243" spans="1:34" x14ac:dyDescent="0.2">
      <c r="A243" s="347">
        <f t="shared" ca="1" si="93"/>
        <v>0.1</v>
      </c>
      <c r="B243" s="304">
        <f t="shared" ca="1" si="94"/>
        <v>14.899999999999965</v>
      </c>
      <c r="D243" s="306">
        <f t="shared" ca="1" si="95"/>
        <v>-0.51807643990787078</v>
      </c>
      <c r="E243" s="307">
        <f t="shared" ca="1" si="96"/>
        <v>-8.8633386857299552</v>
      </c>
      <c r="F243" s="304">
        <f t="shared" ca="1" si="97"/>
        <v>8.8784669766545186</v>
      </c>
      <c r="G243" s="306">
        <f t="shared" ca="1" si="98"/>
        <v>18.350935004676423</v>
      </c>
      <c r="H243" s="307">
        <f t="shared" ca="1" si="99"/>
        <v>-34.512963454467133</v>
      </c>
      <c r="I243" s="304">
        <f t="shared" ca="1" si="100"/>
        <v>39.088380139822149</v>
      </c>
      <c r="J243" s="306">
        <f t="shared" ca="1" si="101"/>
        <v>448.50740706415417</v>
      </c>
      <c r="K243" s="307">
        <f t="shared" ca="1" si="102"/>
        <v>1201.252571151231</v>
      </c>
      <c r="L243" s="304">
        <f t="shared" ca="1" si="87"/>
        <v>1282.250612746531</v>
      </c>
      <c r="M243" s="306">
        <f t="shared" ca="1" si="103"/>
        <v>-1.0821026268429399</v>
      </c>
      <c r="N243" s="304">
        <f t="shared" ca="1" si="104"/>
        <v>-61.99991351812028</v>
      </c>
      <c r="P243" s="310">
        <f t="shared" ca="1" si="105"/>
        <v>23</v>
      </c>
      <c r="Q243" s="304">
        <f t="shared" ca="1" si="106"/>
        <v>0</v>
      </c>
      <c r="R243" s="306">
        <f t="shared" ca="1" si="107"/>
        <v>0</v>
      </c>
      <c r="S243" s="307">
        <f t="shared" ca="1" si="108"/>
        <v>4.5130000000000017</v>
      </c>
      <c r="T243" s="304">
        <f t="shared" ca="1" si="88"/>
        <v>44.272530000000017</v>
      </c>
      <c r="U243" s="311">
        <f t="shared" ca="1" si="89"/>
        <v>0</v>
      </c>
      <c r="V243" s="306">
        <f t="shared" ca="1" si="90"/>
        <v>1.0861842017614949</v>
      </c>
      <c r="W243" s="304">
        <f t="shared" ca="1" si="91"/>
        <v>5.0658089183400419</v>
      </c>
      <c r="Y243" s="314" t="str">
        <f t="shared" ca="1" si="109"/>
        <v/>
      </c>
      <c r="Z243" s="315" t="str">
        <f t="shared" ca="1" si="110"/>
        <v/>
      </c>
      <c r="AA243" s="316" t="str">
        <f t="shared" ca="1" si="111"/>
        <v/>
      </c>
      <c r="AC243" s="310" t="e">
        <f t="shared" ca="1" si="112"/>
        <v>#N/A</v>
      </c>
      <c r="AD243" s="323" t="e">
        <f t="shared" ca="1" si="113"/>
        <v>#N/A</v>
      </c>
      <c r="AE243" s="324" t="e">
        <f t="shared" ca="1" si="92"/>
        <v>#N/A</v>
      </c>
      <c r="AG243" s="306">
        <f t="shared" ca="1" si="114"/>
        <v>7.5264377641634637</v>
      </c>
      <c r="AH243" s="304">
        <f t="shared" ca="1" si="115"/>
        <v>-1.0791528351086803</v>
      </c>
    </row>
    <row r="244" spans="1:34" x14ac:dyDescent="0.2">
      <c r="A244" s="347">
        <f t="shared" ca="1" si="93"/>
        <v>0.1</v>
      </c>
      <c r="B244" s="304">
        <f t="shared" ca="1" si="94"/>
        <v>14.999999999999964</v>
      </c>
      <c r="D244" s="306">
        <f t="shared" ca="1" si="95"/>
        <v>-0.5269798318073643</v>
      </c>
      <c r="E244" s="307">
        <f t="shared" ca="1" si="96"/>
        <v>-8.8188986925312527</v>
      </c>
      <c r="F244" s="304">
        <f t="shared" ca="1" si="97"/>
        <v>8.8346296975176699</v>
      </c>
      <c r="G244" s="306">
        <f t="shared" ca="1" si="98"/>
        <v>18.298237021495687</v>
      </c>
      <c r="H244" s="307">
        <f t="shared" ca="1" si="99"/>
        <v>-35.394853323720255</v>
      </c>
      <c r="I244" s="304">
        <f t="shared" ca="1" si="100"/>
        <v>39.844963545001598</v>
      </c>
      <c r="J244" s="306">
        <f t="shared" ca="1" si="101"/>
        <v>450.33986566546275</v>
      </c>
      <c r="K244" s="307">
        <f t="shared" ca="1" si="102"/>
        <v>1197.7571803123217</v>
      </c>
      <c r="L244" s="304">
        <f t="shared" ca="1" si="87"/>
        <v>1279.6203568235817</v>
      </c>
      <c r="M244" s="306">
        <f t="shared" ca="1" si="103"/>
        <v>-1.0936615071941858</v>
      </c>
      <c r="N244" s="304">
        <f t="shared" ca="1" si="104"/>
        <v>-62.662188578143365</v>
      </c>
      <c r="P244" s="310">
        <f t="shared" ca="1" si="105"/>
        <v>23</v>
      </c>
      <c r="Q244" s="304">
        <f t="shared" ca="1" si="106"/>
        <v>0</v>
      </c>
      <c r="R244" s="306">
        <f t="shared" ca="1" si="107"/>
        <v>0</v>
      </c>
      <c r="S244" s="307">
        <f t="shared" ca="1" si="108"/>
        <v>4.5130000000000017</v>
      </c>
      <c r="T244" s="304">
        <f t="shared" ca="1" si="88"/>
        <v>44.272530000000017</v>
      </c>
      <c r="U244" s="311">
        <f t="shared" ca="1" si="89"/>
        <v>0</v>
      </c>
      <c r="V244" s="306">
        <f t="shared" ca="1" si="90"/>
        <v>1.0865653030269333</v>
      </c>
      <c r="W244" s="304">
        <f t="shared" ca="1" si="91"/>
        <v>5.2656583357947273</v>
      </c>
      <c r="Y244" s="314" t="str">
        <f t="shared" ca="1" si="109"/>
        <v/>
      </c>
      <c r="Z244" s="315" t="str">
        <f t="shared" ca="1" si="110"/>
        <v/>
      </c>
      <c r="AA244" s="316" t="str">
        <f t="shared" ca="1" si="111"/>
        <v/>
      </c>
      <c r="AC244" s="310">
        <f t="shared" ca="1" si="112"/>
        <v>14.999999999999964</v>
      </c>
      <c r="AD244" s="323">
        <f t="shared" ca="1" si="113"/>
        <v>450.33986566546275</v>
      </c>
      <c r="AE244" s="324" t="e">
        <f t="shared" ca="1" si="92"/>
        <v>#N/A</v>
      </c>
      <c r="AG244" s="306">
        <f t="shared" ca="1" si="114"/>
        <v>7.5392163754946475</v>
      </c>
      <c r="AH244" s="304">
        <f t="shared" ca="1" si="115"/>
        <v>-1.1224925589053933</v>
      </c>
    </row>
    <row r="245" spans="1:34" x14ac:dyDescent="0.2">
      <c r="A245" s="347">
        <f t="shared" ca="1" si="93"/>
        <v>0.1</v>
      </c>
      <c r="B245" s="304">
        <f t="shared" ca="1" si="94"/>
        <v>15.099999999999964</v>
      </c>
      <c r="D245" s="306">
        <f t="shared" ca="1" si="95"/>
        <v>-0.53582522846219294</v>
      </c>
      <c r="E245" s="307">
        <f t="shared" ca="1" si="96"/>
        <v>-8.7735364682243038</v>
      </c>
      <c r="F245" s="304">
        <f t="shared" ca="1" si="97"/>
        <v>8.7898834369244252</v>
      </c>
      <c r="G245" s="306">
        <f t="shared" ca="1" si="98"/>
        <v>18.244654498649467</v>
      </c>
      <c r="H245" s="307">
        <f t="shared" ca="1" si="99"/>
        <v>-36.272206970542683</v>
      </c>
      <c r="I245" s="304">
        <f t="shared" ca="1" si="100"/>
        <v>40.602221814686146</v>
      </c>
      <c r="J245" s="306">
        <f t="shared" ca="1" si="101"/>
        <v>452.16701024147</v>
      </c>
      <c r="K245" s="307">
        <f t="shared" ca="1" si="102"/>
        <v>1194.1738272976086</v>
      </c>
      <c r="L245" s="304">
        <f t="shared" ca="1" si="87"/>
        <v>1276.912735841149</v>
      </c>
      <c r="M245" s="306">
        <f t="shared" ca="1" si="103"/>
        <v>-1.1047574429778981</v>
      </c>
      <c r="N245" s="304">
        <f t="shared" ca="1" si="104"/>
        <v>-63.297938868298267</v>
      </c>
      <c r="P245" s="310">
        <f t="shared" ca="1" si="105"/>
        <v>23</v>
      </c>
      <c r="Q245" s="304">
        <f t="shared" ca="1" si="106"/>
        <v>0</v>
      </c>
      <c r="R245" s="306">
        <f t="shared" ca="1" si="107"/>
        <v>0</v>
      </c>
      <c r="S245" s="307">
        <f t="shared" ca="1" si="108"/>
        <v>4.5130000000000017</v>
      </c>
      <c r="T245" s="304">
        <f t="shared" ca="1" si="88"/>
        <v>44.272530000000017</v>
      </c>
      <c r="U245" s="311">
        <f t="shared" ca="1" si="89"/>
        <v>0</v>
      </c>
      <c r="V245" s="306">
        <f t="shared" ca="1" si="90"/>
        <v>1.0869561252672719</v>
      </c>
      <c r="W245" s="304">
        <f t="shared" ca="1" si="91"/>
        <v>5.4696758463688671</v>
      </c>
      <c r="Y245" s="314" t="str">
        <f t="shared" ca="1" si="109"/>
        <v/>
      </c>
      <c r="Z245" s="315" t="str">
        <f t="shared" ca="1" si="110"/>
        <v/>
      </c>
      <c r="AA245" s="316" t="str">
        <f t="shared" ca="1" si="111"/>
        <v/>
      </c>
      <c r="AC245" s="310" t="e">
        <f t="shared" ca="1" si="112"/>
        <v>#N/A</v>
      </c>
      <c r="AD245" s="323" t="e">
        <f t="shared" ca="1" si="113"/>
        <v>#N/A</v>
      </c>
      <c r="AE245" s="324" t="e">
        <f t="shared" ca="1" si="92"/>
        <v>#N/A</v>
      </c>
      <c r="AG245" s="306">
        <f t="shared" ca="1" si="114"/>
        <v>7.5475882679866935</v>
      </c>
      <c r="AH245" s="304">
        <f t="shared" ca="1" si="115"/>
        <v>-1.1667756117426824</v>
      </c>
    </row>
    <row r="246" spans="1:34" x14ac:dyDescent="0.2">
      <c r="A246" s="347">
        <f t="shared" ca="1" si="93"/>
        <v>0.1</v>
      </c>
      <c r="B246" s="304">
        <f t="shared" ca="1" si="94"/>
        <v>15.199999999999964</v>
      </c>
      <c r="D246" s="306">
        <f t="shared" ca="1" si="95"/>
        <v>-0.54460559614447313</v>
      </c>
      <c r="E246" s="307">
        <f t="shared" ca="1" si="96"/>
        <v>-8.7272693348547445</v>
      </c>
      <c r="F246" s="304">
        <f t="shared" ca="1" si="97"/>
        <v>8.7442452675143922</v>
      </c>
      <c r="G246" s="306">
        <f t="shared" ca="1" si="98"/>
        <v>18.190193939035019</v>
      </c>
      <c r="H246" s="307">
        <f t="shared" ca="1" si="99"/>
        <v>-37.144933904028157</v>
      </c>
      <c r="I246" s="304">
        <f t="shared" ca="1" si="100"/>
        <v>41.359754233727344</v>
      </c>
      <c r="J246" s="306">
        <f t="shared" ca="1" si="101"/>
        <v>453.98875266335421</v>
      </c>
      <c r="K246" s="307">
        <f t="shared" ca="1" si="102"/>
        <v>1190.50297025388</v>
      </c>
      <c r="L246" s="304">
        <f t="shared" ca="1" si="87"/>
        <v>1274.1283725465573</v>
      </c>
      <c r="M246" s="306">
        <f t="shared" ca="1" si="103"/>
        <v>-1.1154156738754775</v>
      </c>
      <c r="N246" s="304">
        <f t="shared" ca="1" si="104"/>
        <v>-63.908610515805492</v>
      </c>
      <c r="P246" s="310">
        <f t="shared" ca="1" si="105"/>
        <v>23</v>
      </c>
      <c r="Q246" s="304">
        <f t="shared" ca="1" si="106"/>
        <v>0</v>
      </c>
      <c r="R246" s="306">
        <f t="shared" ca="1" si="107"/>
        <v>0</v>
      </c>
      <c r="S246" s="307">
        <f t="shared" ca="1" si="108"/>
        <v>4.5130000000000017</v>
      </c>
      <c r="T246" s="304">
        <f t="shared" ca="1" si="88"/>
        <v>44.272530000000017</v>
      </c>
      <c r="U246" s="311">
        <f t="shared" ca="1" si="89"/>
        <v>0</v>
      </c>
      <c r="V246" s="306">
        <f t="shared" ca="1" si="90"/>
        <v>1.0873566282869094</v>
      </c>
      <c r="W246" s="304">
        <f t="shared" ca="1" si="91"/>
        <v>5.6777711148264665</v>
      </c>
      <c r="Y246" s="314" t="str">
        <f t="shared" ca="1" si="109"/>
        <v/>
      </c>
      <c r="Z246" s="315" t="str">
        <f t="shared" ca="1" si="110"/>
        <v/>
      </c>
      <c r="AA246" s="316" t="str">
        <f t="shared" ca="1" si="111"/>
        <v/>
      </c>
      <c r="AC246" s="310" t="e">
        <f t="shared" ca="1" si="112"/>
        <v>#N/A</v>
      </c>
      <c r="AD246" s="323" t="e">
        <f t="shared" ca="1" si="113"/>
        <v>#N/A</v>
      </c>
      <c r="AE246" s="324" t="e">
        <f t="shared" ca="1" si="92"/>
        <v>#N/A</v>
      </c>
      <c r="AG246" s="306">
        <f t="shared" ca="1" si="114"/>
        <v>7.5518325095925523</v>
      </c>
      <c r="AH246" s="304">
        <f t="shared" ca="1" si="115"/>
        <v>-1.2119822393903978</v>
      </c>
    </row>
    <row r="247" spans="1:34" x14ac:dyDescent="0.2">
      <c r="A247" s="347">
        <f t="shared" ca="1" si="93"/>
        <v>0.1</v>
      </c>
      <c r="B247" s="304">
        <f t="shared" ca="1" si="94"/>
        <v>15.299999999999963</v>
      </c>
      <c r="D247" s="306">
        <f t="shared" ca="1" si="95"/>
        <v>-0.55331434219571463</v>
      </c>
      <c r="E247" s="307">
        <f t="shared" ca="1" si="96"/>
        <v>-8.6801151434726833</v>
      </c>
      <c r="F247" s="304">
        <f t="shared" ca="1" si="97"/>
        <v>8.6977327887917593</v>
      </c>
      <c r="G247" s="306">
        <f t="shared" ca="1" si="98"/>
        <v>18.134862504815448</v>
      </c>
      <c r="H247" s="307">
        <f t="shared" ca="1" si="99"/>
        <v>-38.012945418375423</v>
      </c>
      <c r="I247" s="304">
        <f t="shared" ca="1" si="100"/>
        <v>42.117184823406113</v>
      </c>
      <c r="J247" s="306">
        <f t="shared" ca="1" si="101"/>
        <v>455.8050054855467</v>
      </c>
      <c r="K247" s="307">
        <f t="shared" ca="1" si="102"/>
        <v>1186.7450762877597</v>
      </c>
      <c r="L247" s="304">
        <f t="shared" ca="1" si="87"/>
        <v>1271.2679021822742</v>
      </c>
      <c r="M247" s="306">
        <f t="shared" ca="1" si="103"/>
        <v>-1.1256598408547096</v>
      </c>
      <c r="N247" s="304">
        <f t="shared" ca="1" si="104"/>
        <v>-64.495558048342772</v>
      </c>
      <c r="P247" s="310">
        <f t="shared" ca="1" si="105"/>
        <v>23</v>
      </c>
      <c r="Q247" s="304">
        <f t="shared" ca="1" si="106"/>
        <v>0</v>
      </c>
      <c r="R247" s="306">
        <f t="shared" ca="1" si="107"/>
        <v>0</v>
      </c>
      <c r="S247" s="307">
        <f t="shared" ca="1" si="108"/>
        <v>4.5130000000000017</v>
      </c>
      <c r="T247" s="304">
        <f t="shared" ca="1" si="88"/>
        <v>44.272530000000017</v>
      </c>
      <c r="U247" s="311">
        <f t="shared" ca="1" si="89"/>
        <v>0</v>
      </c>
      <c r="V247" s="306">
        <f t="shared" ca="1" si="90"/>
        <v>1.0877667710903305</v>
      </c>
      <c r="W247" s="304">
        <f t="shared" ca="1" si="91"/>
        <v>5.8898526926913704</v>
      </c>
      <c r="Y247" s="314" t="str">
        <f t="shared" ca="1" si="109"/>
        <v/>
      </c>
      <c r="Z247" s="315" t="str">
        <f t="shared" ca="1" si="110"/>
        <v/>
      </c>
      <c r="AA247" s="316" t="str">
        <f t="shared" ca="1" si="111"/>
        <v/>
      </c>
      <c r="AC247" s="310" t="e">
        <f t="shared" ca="1" si="112"/>
        <v>#N/A</v>
      </c>
      <c r="AD247" s="323" t="e">
        <f t="shared" ca="1" si="113"/>
        <v>#N/A</v>
      </c>
      <c r="AE247" s="324" t="e">
        <f t="shared" ca="1" si="92"/>
        <v>#N/A</v>
      </c>
      <c r="AG247" s="306">
        <f t="shared" ca="1" si="114"/>
        <v>7.5522065804525802</v>
      </c>
      <c r="AH247" s="304">
        <f t="shared" ca="1" si="115"/>
        <v>-1.2580924251775902</v>
      </c>
    </row>
    <row r="248" spans="1:34" x14ac:dyDescent="0.2">
      <c r="A248" s="347">
        <f t="shared" ca="1" si="93"/>
        <v>0.1</v>
      </c>
      <c r="B248" s="304">
        <f t="shared" ca="1" si="94"/>
        <v>15.399999999999963</v>
      </c>
      <c r="D248" s="306">
        <f t="shared" ca="1" si="95"/>
        <v>-0.56194528568687852</v>
      </c>
      <c r="E248" s="307">
        <f t="shared" ca="1" si="96"/>
        <v>-8.6320922288626925</v>
      </c>
      <c r="F248" s="304">
        <f t="shared" ca="1" si="97"/>
        <v>8.6503640820313095</v>
      </c>
      <c r="G248" s="306">
        <f t="shared" ca="1" si="98"/>
        <v>18.078667976246759</v>
      </c>
      <c r="H248" s="307">
        <f t="shared" ca="1" si="99"/>
        <v>-38.876154641261692</v>
      </c>
      <c r="I248" s="304">
        <f t="shared" ca="1" si="100"/>
        <v>42.874160463928192</v>
      </c>
      <c r="J248" s="306">
        <f t="shared" ca="1" si="101"/>
        <v>457.61568200959982</v>
      </c>
      <c r="K248" s="307">
        <f t="shared" ca="1" si="102"/>
        <v>1182.9006212847778</v>
      </c>
      <c r="L248" s="304">
        <f t="shared" ca="1" si="87"/>
        <v>1268.3319724177202</v>
      </c>
      <c r="M248" s="306">
        <f t="shared" ca="1" si="103"/>
        <v>-1.1355120888902748</v>
      </c>
      <c r="N248" s="304">
        <f t="shared" ca="1" si="104"/>
        <v>-65.060050279496721</v>
      </c>
      <c r="P248" s="310">
        <f t="shared" ca="1" si="105"/>
        <v>23</v>
      </c>
      <c r="Q248" s="304">
        <f t="shared" ca="1" si="106"/>
        <v>0</v>
      </c>
      <c r="R248" s="306">
        <f t="shared" ca="1" si="107"/>
        <v>0</v>
      </c>
      <c r="S248" s="307">
        <f t="shared" ca="1" si="108"/>
        <v>4.5130000000000017</v>
      </c>
      <c r="T248" s="304">
        <f t="shared" ca="1" si="88"/>
        <v>44.272530000000017</v>
      </c>
      <c r="U248" s="311">
        <f t="shared" ca="1" si="89"/>
        <v>0</v>
      </c>
      <c r="V248" s="306">
        <f t="shared" ca="1" si="90"/>
        <v>1.0881865118965031</v>
      </c>
      <c r="W248" s="304">
        <f t="shared" ca="1" si="91"/>
        <v>6.1058280902637971</v>
      </c>
      <c r="Y248" s="314" t="str">
        <f t="shared" ca="1" si="109"/>
        <v/>
      </c>
      <c r="Z248" s="315" t="str">
        <f t="shared" ca="1" si="110"/>
        <v/>
      </c>
      <c r="AA248" s="316" t="str">
        <f t="shared" ca="1" si="111"/>
        <v/>
      </c>
      <c r="AC248" s="310" t="e">
        <f t="shared" ca="1" si="112"/>
        <v>#N/A</v>
      </c>
      <c r="AD248" s="323" t="e">
        <f t="shared" ca="1" si="113"/>
        <v>#N/A</v>
      </c>
      <c r="AE248" s="324" t="e">
        <f t="shared" ca="1" si="92"/>
        <v>#N/A</v>
      </c>
      <c r="AG248" s="306">
        <f t="shared" ca="1" si="114"/>
        <v>7.5489482875951346</v>
      </c>
      <c r="AH248" s="304">
        <f t="shared" ca="1" si="115"/>
        <v>-1.3050859057592219</v>
      </c>
    </row>
    <row r="249" spans="1:34" x14ac:dyDescent="0.2">
      <c r="A249" s="347">
        <f t="shared" ca="1" si="93"/>
        <v>0.1</v>
      </c>
      <c r="B249" s="304">
        <f t="shared" ca="1" si="94"/>
        <v>15.499999999999963</v>
      </c>
      <c r="D249" s="306">
        <f t="shared" ca="1" si="95"/>
        <v>-0.5704926306776783</v>
      </c>
      <c r="E249" s="307">
        <f t="shared" ca="1" si="96"/>
        <v>-8.583219367651111</v>
      </c>
      <c r="F249" s="304">
        <f t="shared" ca="1" si="97"/>
        <v>8.6021576685665728</v>
      </c>
      <c r="G249" s="306">
        <f t="shared" ca="1" si="98"/>
        <v>18.021618713178992</v>
      </c>
      <c r="H249" s="307">
        <f t="shared" ca="1" si="99"/>
        <v>-39.734476578026801</v>
      </c>
      <c r="I249" s="304">
        <f t="shared" ca="1" si="100"/>
        <v>43.630349184632522</v>
      </c>
      <c r="J249" s="306">
        <f t="shared" ca="1" si="101"/>
        <v>459.42069634407113</v>
      </c>
      <c r="K249" s="307">
        <f t="shared" ca="1" si="102"/>
        <v>1178.9700897238133</v>
      </c>
      <c r="L249" s="304">
        <f t="shared" ca="1" si="87"/>
        <v>1265.3212432788157</v>
      </c>
      <c r="M249" s="306">
        <f t="shared" ca="1" si="103"/>
        <v>-1.1449931648253091</v>
      </c>
      <c r="N249" s="304">
        <f t="shared" ca="1" si="104"/>
        <v>-65.603275915817235</v>
      </c>
      <c r="P249" s="310">
        <f t="shared" ca="1" si="105"/>
        <v>23</v>
      </c>
      <c r="Q249" s="304">
        <f t="shared" ca="1" si="106"/>
        <v>0</v>
      </c>
      <c r="R249" s="306">
        <f t="shared" ca="1" si="107"/>
        <v>0</v>
      </c>
      <c r="S249" s="307">
        <f t="shared" ca="1" si="108"/>
        <v>4.5130000000000017</v>
      </c>
      <c r="T249" s="304">
        <f t="shared" ca="1" si="88"/>
        <v>44.272530000000017</v>
      </c>
      <c r="U249" s="311">
        <f t="shared" ca="1" si="89"/>
        <v>0</v>
      </c>
      <c r="V249" s="306">
        <f t="shared" ca="1" si="90"/>
        <v>1.0886158081537283</v>
      </c>
      <c r="W249" s="304">
        <f t="shared" ca="1" si="91"/>
        <v>6.3256038493257156</v>
      </c>
      <c r="Y249" s="314" t="str">
        <f t="shared" ca="1" si="109"/>
        <v/>
      </c>
      <c r="Z249" s="315" t="str">
        <f t="shared" ca="1" si="110"/>
        <v/>
      </c>
      <c r="AA249" s="316" t="str">
        <f t="shared" ca="1" si="111"/>
        <v/>
      </c>
      <c r="AC249" s="310" t="e">
        <f t="shared" ca="1" si="112"/>
        <v>#N/A</v>
      </c>
      <c r="AD249" s="323" t="e">
        <f t="shared" ca="1" si="113"/>
        <v>#N/A</v>
      </c>
      <c r="AE249" s="324" t="e">
        <f t="shared" ca="1" si="92"/>
        <v>#N/A</v>
      </c>
      <c r="AG249" s="306">
        <f t="shared" ca="1" si="114"/>
        <v>7.5422775187825142</v>
      </c>
      <c r="AH249" s="304">
        <f t="shared" ca="1" si="115"/>
        <v>-1.3529421870737415</v>
      </c>
    </row>
    <row r="250" spans="1:34" x14ac:dyDescent="0.2">
      <c r="A250" s="347">
        <f t="shared" ca="1" si="93"/>
        <v>0.1</v>
      </c>
      <c r="B250" s="304">
        <f t="shared" ca="1" si="94"/>
        <v>15.599999999999962</v>
      </c>
      <c r="D250" s="306">
        <f t="shared" ca="1" si="95"/>
        <v>-0.57895094184377449</v>
      </c>
      <c r="E250" s="307">
        <f t="shared" ca="1" si="96"/>
        <v>-8.5335157393661181</v>
      </c>
      <c r="F250" s="304">
        <f t="shared" ca="1" si="97"/>
        <v>8.5531324710348695</v>
      </c>
      <c r="G250" s="306">
        <f t="shared" ca="1" si="98"/>
        <v>17.963723618994614</v>
      </c>
      <c r="H250" s="307">
        <f t="shared" ca="1" si="99"/>
        <v>-40.587828151963414</v>
      </c>
      <c r="I250" s="304">
        <f t="shared" ca="1" si="100"/>
        <v>44.38543860719345</v>
      </c>
      <c r="J250" s="306">
        <f t="shared" ca="1" si="101"/>
        <v>461.21996346067982</v>
      </c>
      <c r="K250" s="307">
        <f t="shared" ca="1" si="102"/>
        <v>1174.9539744873139</v>
      </c>
      <c r="L250" s="304">
        <f t="shared" ca="1" si="87"/>
        <v>1262.2363870758147</v>
      </c>
      <c r="M250" s="306">
        <f t="shared" ca="1" si="103"/>
        <v>-1.15412251009904</v>
      </c>
      <c r="N250" s="304">
        <f t="shared" ca="1" si="104"/>
        <v>-66.12634886971972</v>
      </c>
      <c r="P250" s="310">
        <f t="shared" ca="1" si="105"/>
        <v>23</v>
      </c>
      <c r="Q250" s="304">
        <f t="shared" ca="1" si="106"/>
        <v>0</v>
      </c>
      <c r="R250" s="306">
        <f t="shared" ca="1" si="107"/>
        <v>0</v>
      </c>
      <c r="S250" s="307">
        <f t="shared" ca="1" si="108"/>
        <v>4.5130000000000017</v>
      </c>
      <c r="T250" s="304">
        <f t="shared" ca="1" si="88"/>
        <v>44.272530000000017</v>
      </c>
      <c r="U250" s="311">
        <f t="shared" ca="1" si="89"/>
        <v>0</v>
      </c>
      <c r="V250" s="306">
        <f t="shared" ca="1" si="90"/>
        <v>1.0890546165549049</v>
      </c>
      <c r="W250" s="304">
        <f t="shared" ca="1" si="91"/>
        <v>6.5490856163721451</v>
      </c>
      <c r="Y250" s="314" t="str">
        <f t="shared" ca="1" si="109"/>
        <v/>
      </c>
      <c r="Z250" s="315" t="str">
        <f t="shared" ca="1" si="110"/>
        <v/>
      </c>
      <c r="AA250" s="316" t="str">
        <f t="shared" ca="1" si="111"/>
        <v/>
      </c>
      <c r="AC250" s="310" t="e">
        <f t="shared" ca="1" si="112"/>
        <v>#N/A</v>
      </c>
      <c r="AD250" s="323" t="e">
        <f t="shared" ca="1" si="113"/>
        <v>#N/A</v>
      </c>
      <c r="AE250" s="324" t="e">
        <f t="shared" ca="1" si="92"/>
        <v>#N/A</v>
      </c>
      <c r="AG250" s="306">
        <f t="shared" ca="1" si="114"/>
        <v>7.5323978443490365</v>
      </c>
      <c r="AH250" s="304">
        <f t="shared" ca="1" si="115"/>
        <v>-1.4016405604532933</v>
      </c>
    </row>
    <row r="251" spans="1:34" x14ac:dyDescent="0.2">
      <c r="A251" s="347">
        <f t="shared" ca="1" si="93"/>
        <v>0.1</v>
      </c>
      <c r="B251" s="304">
        <f t="shared" ca="1" si="94"/>
        <v>15.699999999999962</v>
      </c>
      <c r="D251" s="306">
        <f t="shared" ca="1" si="95"/>
        <v>-0.58731512225525884</v>
      </c>
      <c r="E251" s="307">
        <f t="shared" ca="1" si="96"/>
        <v>-8.4830008900860623</v>
      </c>
      <c r="F251" s="304">
        <f t="shared" ca="1" si="97"/>
        <v>8.5033077772141503</v>
      </c>
      <c r="G251" s="306">
        <f t="shared" ca="1" si="98"/>
        <v>17.904992106769086</v>
      </c>
      <c r="H251" s="307">
        <f t="shared" ca="1" si="99"/>
        <v>-41.436128240972018</v>
      </c>
      <c r="I251" s="304">
        <f t="shared" ca="1" si="100"/>
        <v>45.139134528098147</v>
      </c>
      <c r="J251" s="306">
        <f t="shared" ca="1" si="101"/>
        <v>463.01339924696799</v>
      </c>
      <c r="K251" s="307">
        <f t="shared" ca="1" si="102"/>
        <v>1170.8527766676671</v>
      </c>
      <c r="L251" s="304">
        <f t="shared" ca="1" si="87"/>
        <v>1259.0780883299567</v>
      </c>
      <c r="M251" s="306">
        <f t="shared" ca="1" si="103"/>
        <v>-1.1629183482251668</v>
      </c>
      <c r="N251" s="304">
        <f t="shared" ca="1" si="104"/>
        <v>-66.630313271627045</v>
      </c>
      <c r="P251" s="310">
        <f t="shared" ca="1" si="105"/>
        <v>23</v>
      </c>
      <c r="Q251" s="304">
        <f t="shared" ca="1" si="106"/>
        <v>0</v>
      </c>
      <c r="R251" s="306">
        <f t="shared" ca="1" si="107"/>
        <v>0</v>
      </c>
      <c r="S251" s="307">
        <f t="shared" ca="1" si="108"/>
        <v>4.5130000000000017</v>
      </c>
      <c r="T251" s="304">
        <f t="shared" ca="1" si="88"/>
        <v>44.272530000000017</v>
      </c>
      <c r="U251" s="311">
        <f t="shared" ca="1" si="89"/>
        <v>0</v>
      </c>
      <c r="V251" s="306">
        <f t="shared" ca="1" si="90"/>
        <v>1.0895028930531676</v>
      </c>
      <c r="W251" s="304">
        <f t="shared" ca="1" si="91"/>
        <v>6.7761782162139843</v>
      </c>
      <c r="Y251" s="314" t="str">
        <f t="shared" ca="1" si="109"/>
        <v/>
      </c>
      <c r="Z251" s="315" t="str">
        <f t="shared" ca="1" si="110"/>
        <v/>
      </c>
      <c r="AA251" s="316" t="str">
        <f t="shared" ca="1" si="111"/>
        <v/>
      </c>
      <c r="AC251" s="310" t="e">
        <f t="shared" ca="1" si="112"/>
        <v>#N/A</v>
      </c>
      <c r="AD251" s="323" t="e">
        <f t="shared" ca="1" si="113"/>
        <v>#N/A</v>
      </c>
      <c r="AE251" s="324" t="e">
        <f t="shared" ca="1" si="92"/>
        <v>#N/A</v>
      </c>
      <c r="AG251" s="306">
        <f t="shared" ca="1" si="114"/>
        <v>7.5194979768032564</v>
      </c>
      <c r="AH251" s="304">
        <f t="shared" ca="1" si="115"/>
        <v>-1.4511601188504637</v>
      </c>
    </row>
    <row r="252" spans="1:34" x14ac:dyDescent="0.2">
      <c r="A252" s="347">
        <f t="shared" ca="1" si="93"/>
        <v>0.1</v>
      </c>
      <c r="B252" s="304">
        <f t="shared" ca="1" si="94"/>
        <v>15.799999999999962</v>
      </c>
      <c r="D252" s="306">
        <f t="shared" ca="1" si="95"/>
        <v>-0.59558039310527766</v>
      </c>
      <c r="E252" s="307">
        <f t="shared" ca="1" si="96"/>
        <v>-8.4316946983635397</v>
      </c>
      <c r="F252" s="304">
        <f t="shared" ca="1" si="97"/>
        <v>8.4527032061384517</v>
      </c>
      <c r="G252" s="306">
        <f t="shared" ca="1" si="98"/>
        <v>17.845434067458559</v>
      </c>
      <c r="H252" s="307">
        <f t="shared" ca="1" si="99"/>
        <v>-42.279297710808372</v>
      </c>
      <c r="I252" s="304">
        <f t="shared" ca="1" si="100"/>
        <v>45.891159627701462</v>
      </c>
      <c r="J252" s="306">
        <f t="shared" ca="1" si="101"/>
        <v>464.8009205556794</v>
      </c>
      <c r="K252" s="307">
        <f t="shared" ca="1" si="102"/>
        <v>1166.667005370078</v>
      </c>
      <c r="L252" s="304">
        <f t="shared" ca="1" si="87"/>
        <v>1255.8470436994278</v>
      </c>
      <c r="M252" s="306">
        <f t="shared" ca="1" si="103"/>
        <v>-1.1713977670247473</v>
      </c>
      <c r="N252" s="304">
        <f t="shared" ca="1" si="104"/>
        <v>-67.116148181566899</v>
      </c>
      <c r="P252" s="310">
        <f t="shared" ca="1" si="105"/>
        <v>23</v>
      </c>
      <c r="Q252" s="304">
        <f t="shared" ca="1" si="106"/>
        <v>0</v>
      </c>
      <c r="R252" s="306">
        <f t="shared" ca="1" si="107"/>
        <v>0</v>
      </c>
      <c r="S252" s="307">
        <f t="shared" ca="1" si="108"/>
        <v>4.5130000000000017</v>
      </c>
      <c r="T252" s="304">
        <f t="shared" ca="1" si="88"/>
        <v>44.272530000000017</v>
      </c>
      <c r="U252" s="311">
        <f t="shared" ca="1" si="89"/>
        <v>0</v>
      </c>
      <c r="V252" s="306">
        <f t="shared" ca="1" si="90"/>
        <v>1.0899605928778717</v>
      </c>
      <c r="W252" s="304">
        <f t="shared" ca="1" si="91"/>
        <v>7.0067857258060773</v>
      </c>
      <c r="Y252" s="314" t="str">
        <f t="shared" ca="1" si="109"/>
        <v/>
      </c>
      <c r="Z252" s="315" t="str">
        <f t="shared" ca="1" si="110"/>
        <v/>
      </c>
      <c r="AA252" s="316" t="str">
        <f t="shared" ca="1" si="111"/>
        <v/>
      </c>
      <c r="AC252" s="310" t="e">
        <f t="shared" ca="1" si="112"/>
        <v>#N/A</v>
      </c>
      <c r="AD252" s="323" t="e">
        <f t="shared" ca="1" si="113"/>
        <v>#N/A</v>
      </c>
      <c r="AE252" s="324" t="e">
        <f t="shared" ca="1" si="92"/>
        <v>#N/A</v>
      </c>
      <c r="AG252" s="306">
        <f t="shared" ca="1" si="114"/>
        <v>7.5037530983625214</v>
      </c>
      <c r="AH252" s="304">
        <f t="shared" ca="1" si="115"/>
        <v>-1.5014797731473482</v>
      </c>
    </row>
    <row r="253" spans="1:34" x14ac:dyDescent="0.2">
      <c r="A253" s="347">
        <f t="shared" ca="1" si="93"/>
        <v>0.1</v>
      </c>
      <c r="B253" s="304">
        <f t="shared" ca="1" si="94"/>
        <v>15.899999999999961</v>
      </c>
      <c r="D253" s="306">
        <f t="shared" ca="1" si="95"/>
        <v>-0.60374227520327184</v>
      </c>
      <c r="E253" s="307">
        <f t="shared" ca="1" si="96"/>
        <v>-8.3796173431574505</v>
      </c>
      <c r="F253" s="304">
        <f t="shared" ca="1" si="97"/>
        <v>8.4013386762237339</v>
      </c>
      <c r="G253" s="306">
        <f t="shared" ca="1" si="98"/>
        <v>17.785059839938231</v>
      </c>
      <c r="H253" s="307">
        <f t="shared" ca="1" si="99"/>
        <v>-43.11725944512412</v>
      </c>
      <c r="I253" s="304">
        <f t="shared" ca="1" si="100"/>
        <v>46.641252294169043</v>
      </c>
      <c r="J253" s="306">
        <f t="shared" ca="1" si="101"/>
        <v>466.58244525104925</v>
      </c>
      <c r="K253" s="307">
        <f t="shared" ca="1" si="102"/>
        <v>1162.3971775122814</v>
      </c>
      <c r="L253" s="304">
        <f t="shared" ca="1" si="87"/>
        <v>1252.5439619051167</v>
      </c>
      <c r="M253" s="306">
        <f t="shared" ca="1" si="103"/>
        <v>-1.1795767957045225</v>
      </c>
      <c r="N253" s="304">
        <f t="shared" ca="1" si="104"/>
        <v>-67.584772005434473</v>
      </c>
      <c r="P253" s="310">
        <f t="shared" ca="1" si="105"/>
        <v>23</v>
      </c>
      <c r="Q253" s="304">
        <f t="shared" ca="1" si="106"/>
        <v>0</v>
      </c>
      <c r="R253" s="306">
        <f t="shared" ca="1" si="107"/>
        <v>0</v>
      </c>
      <c r="S253" s="307">
        <f t="shared" ca="1" si="108"/>
        <v>4.5130000000000017</v>
      </c>
      <c r="T253" s="304">
        <f t="shared" ca="1" si="88"/>
        <v>44.272530000000017</v>
      </c>
      <c r="U253" s="311">
        <f t="shared" ca="1" si="89"/>
        <v>0</v>
      </c>
      <c r="V253" s="306">
        <f t="shared" ca="1" si="90"/>
        <v>1.0904276705508906</v>
      </c>
      <c r="W253" s="304">
        <f t="shared" ca="1" si="91"/>
        <v>7.2408115481614121</v>
      </c>
      <c r="Y253" s="314" t="str">
        <f t="shared" ca="1" si="109"/>
        <v/>
      </c>
      <c r="Z253" s="315" t="str">
        <f t="shared" ca="1" si="110"/>
        <v/>
      </c>
      <c r="AA253" s="316" t="str">
        <f t="shared" ca="1" si="111"/>
        <v/>
      </c>
      <c r="AC253" s="310" t="e">
        <f t="shared" ca="1" si="112"/>
        <v>#N/A</v>
      </c>
      <c r="AD253" s="323" t="e">
        <f t="shared" ca="1" si="113"/>
        <v>#N/A</v>
      </c>
      <c r="AE253" s="324" t="e">
        <f t="shared" ca="1" si="92"/>
        <v>#N/A</v>
      </c>
      <c r="AG253" s="306">
        <f t="shared" ca="1" si="114"/>
        <v>7.4853260666085895</v>
      </c>
      <c r="AH253" s="304">
        <f t="shared" ca="1" si="115"/>
        <v>-1.5525782685145302</v>
      </c>
    </row>
    <row r="254" spans="1:34" x14ac:dyDescent="0.2">
      <c r="A254" s="347">
        <f t="shared" ca="1" si="93"/>
        <v>0.1</v>
      </c>
      <c r="B254" s="304">
        <f t="shared" ca="1" si="94"/>
        <v>15.999999999999961</v>
      </c>
      <c r="D254" s="306">
        <f t="shared" ca="1" si="95"/>
        <v>-0.61179657206257676</v>
      </c>
      <c r="E254" s="307">
        <f t="shared" ca="1" si="96"/>
        <v>-8.326789273543918</v>
      </c>
      <c r="F254" s="304">
        <f t="shared" ca="1" si="97"/>
        <v>8.3492343751743832</v>
      </c>
      <c r="G254" s="306">
        <f t="shared" ca="1" si="98"/>
        <v>17.723880182731975</v>
      </c>
      <c r="H254" s="307">
        <f t="shared" ca="1" si="99"/>
        <v>-43.949938372478513</v>
      </c>
      <c r="I254" s="304">
        <f t="shared" ca="1" si="100"/>
        <v>47.389165551595212</v>
      </c>
      <c r="J254" s="306">
        <f t="shared" ca="1" si="101"/>
        <v>468.35789225218275</v>
      </c>
      <c r="K254" s="307">
        <f t="shared" ca="1" si="102"/>
        <v>1158.0438176214013</v>
      </c>
      <c r="L254" s="304">
        <f t="shared" ca="1" si="87"/>
        <v>1249.1695636566144</v>
      </c>
      <c r="M254" s="306">
        <f t="shared" ca="1" si="103"/>
        <v>-1.1874704769338074</v>
      </c>
      <c r="N254" s="304">
        <f t="shared" ca="1" si="104"/>
        <v>-68.037046624694142</v>
      </c>
      <c r="P254" s="310">
        <f t="shared" ca="1" si="105"/>
        <v>23</v>
      </c>
      <c r="Q254" s="304">
        <f t="shared" ca="1" si="106"/>
        <v>0</v>
      </c>
      <c r="R254" s="306">
        <f t="shared" ca="1" si="107"/>
        <v>0</v>
      </c>
      <c r="S254" s="307">
        <f t="shared" ca="1" si="108"/>
        <v>4.5130000000000017</v>
      </c>
      <c r="T254" s="304">
        <f t="shared" ca="1" si="88"/>
        <v>44.272530000000017</v>
      </c>
      <c r="U254" s="311">
        <f t="shared" ca="1" si="89"/>
        <v>0</v>
      </c>
      <c r="V254" s="306">
        <f t="shared" ca="1" si="90"/>
        <v>1.0909040799031962</v>
      </c>
      <c r="W254" s="304">
        <f t="shared" ca="1" si="91"/>
        <v>7.4781584862192014</v>
      </c>
      <c r="Y254" s="314" t="str">
        <f t="shared" ca="1" si="109"/>
        <v/>
      </c>
      <c r="Z254" s="315" t="str">
        <f t="shared" ca="1" si="110"/>
        <v/>
      </c>
      <c r="AA254" s="316" t="str">
        <f t="shared" ca="1" si="111"/>
        <v/>
      </c>
      <c r="AC254" s="310">
        <f t="shared" ca="1" si="112"/>
        <v>15.999999999999961</v>
      </c>
      <c r="AD254" s="323">
        <f t="shared" ca="1" si="113"/>
        <v>468.35789225218275</v>
      </c>
      <c r="AE254" s="324" t="e">
        <f t="shared" ca="1" si="92"/>
        <v>#N/A</v>
      </c>
      <c r="AG254" s="306">
        <f t="shared" ca="1" si="114"/>
        <v>7.4643685082141769</v>
      </c>
      <c r="AH254" s="304">
        <f t="shared" ca="1" si="115"/>
        <v>-1.6044342007891446</v>
      </c>
    </row>
    <row r="255" spans="1:34" x14ac:dyDescent="0.2">
      <c r="A255" s="347">
        <f t="shared" ca="1" si="93"/>
        <v>0.1</v>
      </c>
      <c r="B255" s="304">
        <f t="shared" ca="1" si="94"/>
        <v>16.099999999999962</v>
      </c>
      <c r="D255" s="306">
        <f t="shared" ca="1" si="95"/>
        <v>-0.61973935442683625</v>
      </c>
      <c r="E255" s="307">
        <f t="shared" ca="1" si="96"/>
        <v>-8.2732311800101179</v>
      </c>
      <c r="F255" s="304">
        <f t="shared" ca="1" si="97"/>
        <v>8.296410731474003</v>
      </c>
      <c r="G255" s="306">
        <f t="shared" ca="1" si="98"/>
        <v>17.661906247289291</v>
      </c>
      <c r="H255" s="307">
        <f t="shared" ca="1" si="99"/>
        <v>-44.777261490479525</v>
      </c>
      <c r="I255" s="304">
        <f t="shared" ca="1" si="100"/>
        <v>48.134666082510812</v>
      </c>
      <c r="J255" s="306">
        <f t="shared" ca="1" si="101"/>
        <v>470.1271815736838</v>
      </c>
      <c r="K255" s="307">
        <f t="shared" ca="1" si="102"/>
        <v>1153.6074576282535</v>
      </c>
      <c r="L255" s="304">
        <f t="shared" ca="1" si="87"/>
        <v>1245.7245815789051</v>
      </c>
      <c r="M255" s="306">
        <f t="shared" ca="1" si="103"/>
        <v>-1.1950929341158647</v>
      </c>
      <c r="N255" s="304">
        <f t="shared" ca="1" si="104"/>
        <v>-68.473781250745205</v>
      </c>
      <c r="P255" s="310">
        <f t="shared" ca="1" si="105"/>
        <v>23</v>
      </c>
      <c r="Q255" s="304">
        <f t="shared" ca="1" si="106"/>
        <v>0</v>
      </c>
      <c r="R255" s="306">
        <f t="shared" ca="1" si="107"/>
        <v>0</v>
      </c>
      <c r="S255" s="307">
        <f t="shared" ca="1" si="108"/>
        <v>4.5130000000000017</v>
      </c>
      <c r="T255" s="304">
        <f t="shared" ca="1" si="88"/>
        <v>44.272530000000017</v>
      </c>
      <c r="U255" s="311">
        <f t="shared" ca="1" si="89"/>
        <v>0</v>
      </c>
      <c r="V255" s="306">
        <f t="shared" ca="1" si="90"/>
        <v>1.0913897740916993</v>
      </c>
      <c r="W255" s="304">
        <f t="shared" ca="1" si="91"/>
        <v>7.718728816540942</v>
      </c>
      <c r="Y255" s="314" t="str">
        <f t="shared" ca="1" si="109"/>
        <v/>
      </c>
      <c r="Z255" s="315" t="str">
        <f t="shared" ca="1" si="110"/>
        <v/>
      </c>
      <c r="AA255" s="316" t="str">
        <f t="shared" ca="1" si="111"/>
        <v/>
      </c>
      <c r="AC255" s="310" t="e">
        <f t="shared" ca="1" si="112"/>
        <v>#N/A</v>
      </c>
      <c r="AD255" s="323" t="e">
        <f t="shared" ca="1" si="113"/>
        <v>#N/A</v>
      </c>
      <c r="AE255" s="324" t="e">
        <f t="shared" ca="1" si="92"/>
        <v>#N/A</v>
      </c>
      <c r="AG255" s="306">
        <f t="shared" ca="1" si="114"/>
        <v>7.4410218102786896</v>
      </c>
      <c r="AH255" s="304">
        <f t="shared" ca="1" si="115"/>
        <v>-1.6570260328427207</v>
      </c>
    </row>
    <row r="256" spans="1:34" x14ac:dyDescent="0.2">
      <c r="A256" s="347">
        <f t="shared" ca="1" si="93"/>
        <v>0.1</v>
      </c>
      <c r="B256" s="304">
        <f t="shared" ca="1" si="94"/>
        <v>16.199999999999964</v>
      </c>
      <c r="D256" s="306">
        <f t="shared" ca="1" si="95"/>
        <v>-0.62756694609360797</v>
      </c>
      <c r="E256" s="307">
        <f t="shared" ca="1" si="96"/>
        <v>-8.2189639671636243</v>
      </c>
      <c r="F256" s="304">
        <f t="shared" ca="1" si="97"/>
        <v>8.242888387292604</v>
      </c>
      <c r="G256" s="306">
        <f t="shared" ca="1" si="98"/>
        <v>17.599149552679929</v>
      </c>
      <c r="H256" s="307">
        <f t="shared" ca="1" si="99"/>
        <v>-45.599157887195886</v>
      </c>
      <c r="I256" s="304">
        <f t="shared" ca="1" si="100"/>
        <v>48.877533335869288</v>
      </c>
      <c r="J256" s="306">
        <f t="shared" ca="1" si="101"/>
        <v>471.89023436368228</v>
      </c>
      <c r="K256" s="307">
        <f t="shared" ca="1" si="102"/>
        <v>1149.0886366593697</v>
      </c>
      <c r="L256" s="304">
        <f t="shared" ca="1" si="87"/>
        <v>1242.2097601401706</v>
      </c>
      <c r="M256" s="306">
        <f t="shared" ca="1" si="103"/>
        <v>-1.2024574340775251</v>
      </c>
      <c r="N256" s="304">
        <f t="shared" ca="1" si="104"/>
        <v>-68.895736016772602</v>
      </c>
      <c r="P256" s="310">
        <f t="shared" ca="1" si="105"/>
        <v>23</v>
      </c>
      <c r="Q256" s="304">
        <f t="shared" ca="1" si="106"/>
        <v>0</v>
      </c>
      <c r="R256" s="306">
        <f t="shared" ca="1" si="107"/>
        <v>0</v>
      </c>
      <c r="S256" s="307">
        <f t="shared" ca="1" si="108"/>
        <v>4.5130000000000017</v>
      </c>
      <c r="T256" s="304">
        <f t="shared" ca="1" si="88"/>
        <v>44.272530000000017</v>
      </c>
      <c r="U256" s="311">
        <f t="shared" ca="1" si="89"/>
        <v>0</v>
      </c>
      <c r="V256" s="306">
        <f t="shared" ca="1" si="90"/>
        <v>1.0918847056163201</v>
      </c>
      <c r="W256" s="304">
        <f t="shared" ca="1" si="91"/>
        <v>7.9624243627145068</v>
      </c>
      <c r="Y256" s="314" t="str">
        <f t="shared" ca="1" si="109"/>
        <v/>
      </c>
      <c r="Z256" s="315" t="str">
        <f t="shared" ca="1" si="110"/>
        <v/>
      </c>
      <c r="AA256" s="316" t="str">
        <f t="shared" ca="1" si="111"/>
        <v/>
      </c>
      <c r="AC256" s="310" t="e">
        <f t="shared" ca="1" si="112"/>
        <v>#N/A</v>
      </c>
      <c r="AD256" s="323" t="e">
        <f t="shared" ca="1" si="113"/>
        <v>#N/A</v>
      </c>
      <c r="AE256" s="324" t="e">
        <f t="shared" ca="1" si="92"/>
        <v>#N/A</v>
      </c>
      <c r="AG256" s="306">
        <f t="shared" ca="1" si="114"/>
        <v>7.4154180182918381</v>
      </c>
      <c r="AH256" s="304">
        <f t="shared" ca="1" si="115"/>
        <v>-1.7103321109109104</v>
      </c>
    </row>
    <row r="257" spans="1:34" x14ac:dyDescent="0.2">
      <c r="A257" s="347">
        <f t="shared" ca="1" si="93"/>
        <v>0.1</v>
      </c>
      <c r="B257" s="304">
        <f t="shared" ca="1" si="94"/>
        <v>16.299999999999965</v>
      </c>
      <c r="D257" s="306">
        <f t="shared" ca="1" si="95"/>
        <v>-0.63527591090657232</v>
      </c>
      <c r="E257" s="307">
        <f t="shared" ca="1" si="96"/>
        <v>-8.1640087277143554</v>
      </c>
      <c r="F257" s="304">
        <f t="shared" ca="1" si="97"/>
        <v>8.1886881726668737</v>
      </c>
      <c r="G257" s="306">
        <f t="shared" ca="1" si="98"/>
        <v>17.535621961589271</v>
      </c>
      <c r="H257" s="307">
        <f t="shared" ca="1" si="99"/>
        <v>-46.415558759967325</v>
      </c>
      <c r="I257" s="304">
        <f t="shared" ca="1" si="100"/>
        <v>49.617558712413</v>
      </c>
      <c r="J257" s="306">
        <f t="shared" ca="1" si="101"/>
        <v>473.64697293939577</v>
      </c>
      <c r="K257" s="307">
        <f t="shared" ca="1" si="102"/>
        <v>1144.4879008270116</v>
      </c>
      <c r="L257" s="304">
        <f t="shared" ca="1" si="87"/>
        <v>1238.6258555811244</v>
      </c>
      <c r="M257" s="306">
        <f t="shared" ca="1" si="103"/>
        <v>-1.2095764454172411</v>
      </c>
      <c r="N257" s="304">
        <f t="shared" ca="1" si="104"/>
        <v>-69.303625320844105</v>
      </c>
      <c r="P257" s="310">
        <f t="shared" ca="1" si="105"/>
        <v>23</v>
      </c>
      <c r="Q257" s="304">
        <f t="shared" ca="1" si="106"/>
        <v>0</v>
      </c>
      <c r="R257" s="306">
        <f t="shared" ca="1" si="107"/>
        <v>0</v>
      </c>
      <c r="S257" s="307">
        <f t="shared" ca="1" si="108"/>
        <v>4.5130000000000017</v>
      </c>
      <c r="T257" s="304">
        <f t="shared" ca="1" si="88"/>
        <v>44.272530000000017</v>
      </c>
      <c r="U257" s="311">
        <f t="shared" ca="1" si="89"/>
        <v>0</v>
      </c>
      <c r="V257" s="306">
        <f t="shared" ca="1" si="90"/>
        <v>1.0923888263372648</v>
      </c>
      <c r="W257" s="304">
        <f t="shared" ca="1" si="91"/>
        <v>8.2091465683520095</v>
      </c>
      <c r="Y257" s="314" t="str">
        <f t="shared" ca="1" si="109"/>
        <v/>
      </c>
      <c r="Z257" s="315" t="str">
        <f t="shared" ca="1" si="110"/>
        <v/>
      </c>
      <c r="AA257" s="316" t="str">
        <f t="shared" ca="1" si="111"/>
        <v/>
      </c>
      <c r="AC257" s="310" t="e">
        <f t="shared" ca="1" si="112"/>
        <v>#N/A</v>
      </c>
      <c r="AD257" s="323" t="e">
        <f t="shared" ca="1" si="113"/>
        <v>#N/A</v>
      </c>
      <c r="AE257" s="324" t="e">
        <f t="shared" ca="1" si="92"/>
        <v>#N/A</v>
      </c>
      <c r="AG257" s="306">
        <f t="shared" ca="1" si="114"/>
        <v>7.387680649163233</v>
      </c>
      <c r="AH257" s="304">
        <f t="shared" ca="1" si="115"/>
        <v>-1.7643306808585206</v>
      </c>
    </row>
    <row r="258" spans="1:34" x14ac:dyDescent="0.2">
      <c r="A258" s="347">
        <f t="shared" ca="1" si="93"/>
        <v>0.1</v>
      </c>
      <c r="B258" s="304">
        <f t="shared" ca="1" si="94"/>
        <v>16.399999999999967</v>
      </c>
      <c r="D258" s="306">
        <f t="shared" ca="1" si="95"/>
        <v>-0.64286304079987444</v>
      </c>
      <c r="E258" s="307">
        <f t="shared" ca="1" si="96"/>
        <v>-8.1083867176072779</v>
      </c>
      <c r="F258" s="304">
        <f t="shared" ca="1" si="97"/>
        <v>8.1338310808312588</v>
      </c>
      <c r="G258" s="306">
        <f t="shared" ca="1" si="98"/>
        <v>17.471335657509282</v>
      </c>
      <c r="H258" s="307">
        <f t="shared" ca="1" si="99"/>
        <v>-47.226397431728053</v>
      </c>
      <c r="I258" s="304">
        <f t="shared" ca="1" si="100"/>
        <v>50.354544820074437</v>
      </c>
      <c r="J258" s="306">
        <f t="shared" ca="1" si="101"/>
        <v>475.39732082035067</v>
      </c>
      <c r="K258" s="307">
        <f t="shared" ca="1" si="102"/>
        <v>1139.8058030174268</v>
      </c>
      <c r="L258" s="304">
        <f t="shared" ca="1" si="87"/>
        <v>1234.9736358462753</v>
      </c>
      <c r="M258" s="306">
        <f t="shared" ca="1" si="103"/>
        <v>-1.2164616927595502</v>
      </c>
      <c r="N258" s="304">
        <f t="shared" ca="1" si="104"/>
        <v>-69.698120934462082</v>
      </c>
      <c r="P258" s="310">
        <f t="shared" ca="1" si="105"/>
        <v>23</v>
      </c>
      <c r="Q258" s="304">
        <f t="shared" ca="1" si="106"/>
        <v>0</v>
      </c>
      <c r="R258" s="306">
        <f t="shared" ca="1" si="107"/>
        <v>0</v>
      </c>
      <c r="S258" s="307">
        <f t="shared" ca="1" si="108"/>
        <v>4.5130000000000017</v>
      </c>
      <c r="T258" s="304">
        <f t="shared" ca="1" si="88"/>
        <v>44.272530000000017</v>
      </c>
      <c r="U258" s="311">
        <f t="shared" ca="1" si="89"/>
        <v>0</v>
      </c>
      <c r="V258" s="306">
        <f t="shared" ca="1" si="90"/>
        <v>1.0929020874924926</v>
      </c>
      <c r="W258" s="304">
        <f t="shared" ca="1" si="91"/>
        <v>8.4587965695727494</v>
      </c>
      <c r="Y258" s="314" t="str">
        <f t="shared" ca="1" si="109"/>
        <v/>
      </c>
      <c r="Z258" s="315" t="str">
        <f t="shared" ca="1" si="110"/>
        <v/>
      </c>
      <c r="AA258" s="316" t="str">
        <f t="shared" ca="1" si="111"/>
        <v/>
      </c>
      <c r="AC258" s="310" t="e">
        <f t="shared" ca="1" si="112"/>
        <v>#N/A</v>
      </c>
      <c r="AD258" s="323" t="e">
        <f t="shared" ca="1" si="113"/>
        <v>#N/A</v>
      </c>
      <c r="AE258" s="324" t="e">
        <f t="shared" ca="1" si="92"/>
        <v>#N/A</v>
      </c>
      <c r="AG258" s="306">
        <f t="shared" ca="1" si="114"/>
        <v>7.3579254271484515</v>
      </c>
      <c r="AH258" s="304">
        <f t="shared" ca="1" si="115"/>
        <v>-1.8189999043545328</v>
      </c>
    </row>
    <row r="259" spans="1:34" x14ac:dyDescent="0.2">
      <c r="A259" s="347">
        <f t="shared" ca="1" si="93"/>
        <v>0.1</v>
      </c>
      <c r="B259" s="304">
        <f t="shared" ca="1" si="94"/>
        <v>16.499999999999968</v>
      </c>
      <c r="D259" s="306">
        <f t="shared" ca="1" si="95"/>
        <v>-0.65032534478932447</v>
      </c>
      <c r="E259" s="307">
        <f t="shared" ca="1" si="96"/>
        <v>-8.052119332201956</v>
      </c>
      <c r="F259" s="304">
        <f t="shared" ca="1" si="97"/>
        <v>8.078338244595594</v>
      </c>
      <c r="G259" s="306">
        <f t="shared" ca="1" si="98"/>
        <v>17.406303123030352</v>
      </c>
      <c r="H259" s="307">
        <f t="shared" ca="1" si="99"/>
        <v>-48.031609364948245</v>
      </c>
      <c r="I259" s="304">
        <f t="shared" ca="1" si="100"/>
        <v>51.088304792758592</v>
      </c>
      <c r="J259" s="306">
        <f t="shared" ca="1" si="101"/>
        <v>477.14120275937768</v>
      </c>
      <c r="K259" s="307">
        <f t="shared" ca="1" si="102"/>
        <v>1135.042902677593</v>
      </c>
      <c r="L259" s="304">
        <f t="shared" ca="1" si="87"/>
        <v>1231.2538805175161</v>
      </c>
      <c r="M259" s="306">
        <f t="shared" ca="1" si="103"/>
        <v>-1.2231242071653046</v>
      </c>
      <c r="N259" s="304">
        <f t="shared" ca="1" si="104"/>
        <v>-70.079854890856922</v>
      </c>
      <c r="P259" s="310">
        <f t="shared" ca="1" si="105"/>
        <v>23</v>
      </c>
      <c r="Q259" s="304">
        <f t="shared" ca="1" si="106"/>
        <v>0</v>
      </c>
      <c r="R259" s="306">
        <f t="shared" ca="1" si="107"/>
        <v>0</v>
      </c>
      <c r="S259" s="307">
        <f t="shared" ca="1" si="108"/>
        <v>4.5130000000000017</v>
      </c>
      <c r="T259" s="304">
        <f t="shared" ca="1" si="88"/>
        <v>44.272530000000017</v>
      </c>
      <c r="U259" s="311">
        <f t="shared" ca="1" si="89"/>
        <v>0</v>
      </c>
      <c r="V259" s="306">
        <f t="shared" ca="1" si="90"/>
        <v>1.0934244397153414</v>
      </c>
      <c r="W259" s="304">
        <f t="shared" ca="1" si="91"/>
        <v>8.7112752668674442</v>
      </c>
      <c r="Y259" s="314" t="str">
        <f t="shared" ca="1" si="109"/>
        <v/>
      </c>
      <c r="Z259" s="315" t="str">
        <f t="shared" ca="1" si="110"/>
        <v/>
      </c>
      <c r="AA259" s="316" t="str">
        <f t="shared" ca="1" si="111"/>
        <v/>
      </c>
      <c r="AC259" s="310" t="e">
        <f t="shared" ca="1" si="112"/>
        <v>#N/A</v>
      </c>
      <c r="AD259" s="323" t="e">
        <f t="shared" ca="1" si="113"/>
        <v>#N/A</v>
      </c>
      <c r="AE259" s="324" t="e">
        <f t="shared" ca="1" si="92"/>
        <v>#N/A</v>
      </c>
      <c r="AG259" s="306">
        <f t="shared" ca="1" si="114"/>
        <v>7.3262609498914566</v>
      </c>
      <c r="AH259" s="304">
        <f t="shared" ca="1" si="115"/>
        <v>-1.874317874933026</v>
      </c>
    </row>
    <row r="260" spans="1:34" x14ac:dyDescent="0.2">
      <c r="A260" s="347">
        <f t="shared" ca="1" si="93"/>
        <v>0.1</v>
      </c>
      <c r="B260" s="304">
        <f t="shared" ca="1" si="94"/>
        <v>16.599999999999969</v>
      </c>
      <c r="D260" s="306">
        <f t="shared" ca="1" si="95"/>
        <v>-0.65766003881539492</v>
      </c>
      <c r="E260" s="307">
        <f t="shared" ca="1" si="96"/>
        <v>-7.9952280834106055</v>
      </c>
      <c r="F260" s="304">
        <f t="shared" ca="1" si="97"/>
        <v>8.0222309136805752</v>
      </c>
      <c r="G260" s="306">
        <f t="shared" ca="1" si="98"/>
        <v>17.340537119148813</v>
      </c>
      <c r="H260" s="307">
        <f t="shared" ca="1" si="99"/>
        <v>-48.831132173289305</v>
      </c>
      <c r="I260" s="304">
        <f t="shared" ca="1" si="100"/>
        <v>51.81866166648679</v>
      </c>
      <c r="J260" s="306">
        <f t="shared" ca="1" si="101"/>
        <v>478.87854477148665</v>
      </c>
      <c r="K260" s="307">
        <f t="shared" ca="1" si="102"/>
        <v>1130.1997656006811</v>
      </c>
      <c r="L260" s="304">
        <f t="shared" ref="L260:L323" ca="1" si="116">SQRT(pos_x^2+pos_z^2)</f>
        <v>1227.4673807504178</v>
      </c>
      <c r="M260" s="306">
        <f t="shared" ca="1" si="103"/>
        <v>-1.229574372943667</v>
      </c>
      <c r="N260" s="304">
        <f t="shared" ca="1" si="104"/>
        <v>-70.449422167116794</v>
      </c>
      <c r="P260" s="310">
        <f t="shared" ca="1" si="105"/>
        <v>23</v>
      </c>
      <c r="Q260" s="304">
        <f t="shared" ca="1" si="106"/>
        <v>0</v>
      </c>
      <c r="R260" s="306">
        <f t="shared" ca="1" si="107"/>
        <v>0</v>
      </c>
      <c r="S260" s="307">
        <f t="shared" ca="1" si="108"/>
        <v>4.5130000000000017</v>
      </c>
      <c r="T260" s="304">
        <f t="shared" ref="T260:T323" ca="1" si="117">m*g</f>
        <v>44.272530000000017</v>
      </c>
      <c r="U260" s="311">
        <f t="shared" ref="U260:U323" ca="1" si="118">IF(pos_xz&lt;L_rampe,Poids*COS(Beta),0)</f>
        <v>0</v>
      </c>
      <c r="V260" s="306">
        <f t="shared" ref="V260:V323" ca="1" si="119">Rho_moyen*(20000-Alt_rampe-pos_z)/(20000+Alt_rampe+pos_z)</f>
        <v>1.093955833052298</v>
      </c>
      <c r="W260" s="304">
        <f t="shared" ref="W260:W323" ca="1" si="120">1/2*Rho*Sref*Cx*vit_xz^2</f>
        <v>8.9664833962453567</v>
      </c>
      <c r="Y260" s="314" t="str">
        <f t="shared" ca="1" si="109"/>
        <v/>
      </c>
      <c r="Z260" s="315" t="str">
        <f t="shared" ca="1" si="110"/>
        <v/>
      </c>
      <c r="AA260" s="316" t="str">
        <f t="shared" ca="1" si="111"/>
        <v/>
      </c>
      <c r="AC260" s="310" t="e">
        <f t="shared" ca="1" si="112"/>
        <v>#N/A</v>
      </c>
      <c r="AD260" s="323" t="e">
        <f t="shared" ca="1" si="113"/>
        <v>#N/A</v>
      </c>
      <c r="AE260" s="324" t="e">
        <f t="shared" ref="AE260:AE323" ca="1" si="121">IF(t&lt;T_para, pos_z, NA())</f>
        <v>#N/A</v>
      </c>
      <c r="AG260" s="306">
        <f t="shared" ca="1" si="114"/>
        <v>7.2927892912063816</v>
      </c>
      <c r="AH260" s="304">
        <f t="shared" ca="1" si="115"/>
        <v>-1.9302626339170044</v>
      </c>
    </row>
    <row r="261" spans="1:34" x14ac:dyDescent="0.2">
      <c r="A261" s="347">
        <f t="shared" ref="A261:A324" ca="1" si="122">IF(B260+0.01&lt;=T_ini+ROUNDUP(Temps_fin_propu,0), 0.01, IF(K260&gt;0, 0.1, 0.0001))</f>
        <v>0.1</v>
      </c>
      <c r="B261" s="304">
        <f t="shared" ref="B261:B324" ca="1" si="123">B260+pas</f>
        <v>16.699999999999971</v>
      </c>
      <c r="D261" s="306">
        <f t="shared" ref="D261:D324" ca="1" si="124">IF(AND(L260&lt;L_rampe,Poussee&lt;Poids*SIN(M260)),0,(-W260+Poussee)/m*COS(M260)-U260/m*SIN(M260))</f>
        <v>-0.66486453635237197</v>
      </c>
      <c r="E261" s="307">
        <f t="shared" ref="E261:E324" ca="1" si="125">IF(AND(L260&lt;L_rampe,Poussee&lt;Poids*SIN(M260)),0,(-W260+Poussee)/m*SIN(M260)+U260/m*COS(M260)-Poids/m)</f>
        <v>-7.9377345777194108</v>
      </c>
      <c r="F261" s="304">
        <f t="shared" ref="F261:F324" ca="1" si="126">SQRT(acc_x^2+acc_z^2)</f>
        <v>7.9655304329354868</v>
      </c>
      <c r="G261" s="306">
        <f t="shared" ref="G261:G324" ca="1" si="127">G260+acc_x*pas</f>
        <v>17.274050665513577</v>
      </c>
      <c r="H261" s="307">
        <f t="shared" ref="H261:H324" ca="1" si="128">H260+acc_z*pas</f>
        <v>-49.624905631061246</v>
      </c>
      <c r="I261" s="304">
        <f t="shared" ref="I261:I324" ca="1" si="129">SQRT(vit_x^2+vit_z^2)</f>
        <v>52.545447807459631</v>
      </c>
      <c r="J261" s="306">
        <f t="shared" ref="J261:J324" ca="1" si="130">J260+0.5*(vit_x+G260)*pas*(K260&gt;=0)</f>
        <v>480.60927416071979</v>
      </c>
      <c r="K261" s="307">
        <f t="shared" ref="K261:K324" ca="1" si="131">K260+0.5*(vit_z+H260)*pas</f>
        <v>1125.2769637104636</v>
      </c>
      <c r="L261" s="304">
        <f t="shared" ca="1" si="116"/>
        <v>1223.6149392136131</v>
      </c>
      <c r="M261" s="306">
        <f t="shared" ref="M261:M324" ca="1" si="132">IF(AND(L260&gt;L_rampe,G261&gt;0),ATAN2(G261,H261),$M$4)</f>
        <v>-1.235821971105175</v>
      </c>
      <c r="N261" s="304">
        <f t="shared" ref="N261:N324" ca="1" si="133">DEGREES(Beta)</f>
        <v>-70.807383173864906</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4.5130000000000017</v>
      </c>
      <c r="T261" s="304">
        <f t="shared" ca="1" si="117"/>
        <v>44.272530000000017</v>
      </c>
      <c r="U261" s="311">
        <f t="shared" ca="1" si="118"/>
        <v>0</v>
      </c>
      <c r="V261" s="306">
        <f t="shared" ca="1" si="119"/>
        <v>1.0944962169808916</v>
      </c>
      <c r="W261" s="304">
        <f t="shared" ca="1" si="120"/>
        <v>9.2243215995705246</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t="e">
        <f t="shared" ca="1" si="121"/>
        <v>#N/A</v>
      </c>
      <c r="AG261" s="306">
        <f t="shared" ref="AG261:AG324" ca="1" si="143">IF(AND(L260&lt;L_rampe,Poussee&lt;Poids*SIN(M260)),0,(-W260+Poussee)/m-Poids*SIN(M260)/m)</f>
        <v>7.2576065466489457</v>
      </c>
      <c r="AH261" s="304">
        <f t="shared" ref="AH261:AH324" ca="1" si="144">IF(AND(L260&lt;L_rampe,Poussee&lt;Poids*SIN(M260)), g*SIN(M260), (-W260+Poussee)/m)</f>
        <v>-1.9868121861833268</v>
      </c>
    </row>
    <row r="262" spans="1:34" x14ac:dyDescent="0.2">
      <c r="A262" s="347">
        <f t="shared" ca="1" si="122"/>
        <v>0.1</v>
      </c>
      <c r="B262" s="304">
        <f t="shared" ca="1" si="123"/>
        <v>16.799999999999972</v>
      </c>
      <c r="D262" s="306">
        <f t="shared" ca="1" si="124"/>
        <v>-0.67193643970651251</v>
      </c>
      <c r="E262" s="307">
        <f t="shared" ca="1" si="125"/>
        <v>-7.8796604950292615</v>
      </c>
      <c r="F262" s="304">
        <f t="shared" ca="1" si="126"/>
        <v>7.9082582213740498</v>
      </c>
      <c r="G262" s="306">
        <f t="shared" ca="1" si="127"/>
        <v>17.206857021542927</v>
      </c>
      <c r="H262" s="307">
        <f t="shared" ca="1" si="128"/>
        <v>-50.412871680564173</v>
      </c>
      <c r="I262" s="304">
        <f t="shared" ca="1" si="129"/>
        <v>53.268504387122135</v>
      </c>
      <c r="J262" s="306">
        <f t="shared" ca="1" si="130"/>
        <v>482.33331954507264</v>
      </c>
      <c r="K262" s="307">
        <f t="shared" ca="1" si="131"/>
        <v>1120.2750748448823</v>
      </c>
      <c r="L262" s="304">
        <f t="shared" ca="1" si="116"/>
        <v>1219.6973700316303</v>
      </c>
      <c r="M262" s="306">
        <f t="shared" ca="1" si="132"/>
        <v>-1.2418762196861257</v>
      </c>
      <c r="N262" s="304">
        <f t="shared" ca="1" si="133"/>
        <v>-71.154266065676438</v>
      </c>
      <c r="P262" s="310">
        <f t="shared" ca="1" si="134"/>
        <v>23</v>
      </c>
      <c r="Q262" s="304">
        <f t="shared" ca="1" si="135"/>
        <v>0</v>
      </c>
      <c r="R262" s="306">
        <f t="shared" ca="1" si="136"/>
        <v>0</v>
      </c>
      <c r="S262" s="307">
        <f t="shared" ca="1" si="137"/>
        <v>4.5130000000000017</v>
      </c>
      <c r="T262" s="304">
        <f t="shared" ca="1" si="117"/>
        <v>44.272530000000017</v>
      </c>
      <c r="U262" s="311">
        <f t="shared" ca="1" si="118"/>
        <v>0</v>
      </c>
      <c r="V262" s="306">
        <f t="shared" ca="1" si="119"/>
        <v>1.0950455404276918</v>
      </c>
      <c r="W262" s="304">
        <f t="shared" ca="1" si="120"/>
        <v>9.4846904939982117</v>
      </c>
      <c r="Y262" s="314" t="str">
        <f t="shared" ca="1" si="138"/>
        <v/>
      </c>
      <c r="Z262" s="315" t="str">
        <f t="shared" ca="1" si="139"/>
        <v/>
      </c>
      <c r="AA262" s="316" t="str">
        <f t="shared" ca="1" si="140"/>
        <v/>
      </c>
      <c r="AC262" s="310" t="e">
        <f t="shared" ca="1" si="141"/>
        <v>#N/A</v>
      </c>
      <c r="AD262" s="323" t="e">
        <f t="shared" ca="1" si="142"/>
        <v>#N/A</v>
      </c>
      <c r="AE262" s="324" t="e">
        <f t="shared" ca="1" si="121"/>
        <v>#N/A</v>
      </c>
      <c r="AG262" s="306">
        <f t="shared" ca="1" si="143"/>
        <v>7.2208033273867889</v>
      </c>
      <c r="AH262" s="304">
        <f t="shared" ca="1" si="144"/>
        <v>-2.0439445157479552</v>
      </c>
    </row>
    <row r="263" spans="1:34" x14ac:dyDescent="0.2">
      <c r="A263" s="347">
        <f t="shared" ca="1" si="122"/>
        <v>0.1</v>
      </c>
      <c r="B263" s="304">
        <f t="shared" ca="1" si="123"/>
        <v>16.899999999999974</v>
      </c>
      <c r="D263" s="306">
        <f t="shared" ca="1" si="124"/>
        <v>-0.67887353193382394</v>
      </c>
      <c r="E263" s="307">
        <f t="shared" ca="1" si="125"/>
        <v>-7.8210275682617141</v>
      </c>
      <c r="F263" s="304">
        <f t="shared" ca="1" si="126"/>
        <v>7.8504357519739019</v>
      </c>
      <c r="G263" s="306">
        <f t="shared" ca="1" si="127"/>
        <v>17.138969668349546</v>
      </c>
      <c r="H263" s="307">
        <f t="shared" ca="1" si="128"/>
        <v>-51.194974437390343</v>
      </c>
      <c r="I263" s="304">
        <f t="shared" ca="1" si="129"/>
        <v>53.987680899790988</v>
      </c>
      <c r="J263" s="306">
        <f t="shared" ca="1" si="130"/>
        <v>484.05061087956727</v>
      </c>
      <c r="K263" s="307">
        <f t="shared" ca="1" si="131"/>
        <v>1115.1946825389846</v>
      </c>
      <c r="L263" s="304">
        <f t="shared" ca="1" si="116"/>
        <v>1215.715498731553</v>
      </c>
      <c r="M263" s="306">
        <f t="shared" ca="1" si="132"/>
        <v>-1.2477458111639594</v>
      </c>
      <c r="N263" s="304">
        <f t="shared" ca="1" si="133"/>
        <v>-71.490568884822267</v>
      </c>
      <c r="P263" s="310">
        <f t="shared" ca="1" si="134"/>
        <v>23</v>
      </c>
      <c r="Q263" s="304">
        <f t="shared" ca="1" si="135"/>
        <v>0</v>
      </c>
      <c r="R263" s="306">
        <f t="shared" ca="1" si="136"/>
        <v>0</v>
      </c>
      <c r="S263" s="307">
        <f t="shared" ca="1" si="137"/>
        <v>4.5130000000000017</v>
      </c>
      <c r="T263" s="304">
        <f t="shared" ca="1" si="117"/>
        <v>44.272530000000017</v>
      </c>
      <c r="U263" s="311">
        <f t="shared" ca="1" si="118"/>
        <v>0</v>
      </c>
      <c r="V263" s="306">
        <f t="shared" ca="1" si="119"/>
        <v>1.0956037517863899</v>
      </c>
      <c r="W263" s="304">
        <f t="shared" ca="1" si="120"/>
        <v>9.7474907404272493</v>
      </c>
      <c r="Y263" s="314" t="str">
        <f t="shared" ca="1" si="138"/>
        <v/>
      </c>
      <c r="Z263" s="315" t="str">
        <f t="shared" ca="1" si="139"/>
        <v/>
      </c>
      <c r="AA263" s="316" t="str">
        <f t="shared" ca="1" si="140"/>
        <v/>
      </c>
      <c r="AC263" s="310" t="e">
        <f t="shared" ca="1" si="141"/>
        <v>#N/A</v>
      </c>
      <c r="AD263" s="323" t="e">
        <f t="shared" ca="1" si="142"/>
        <v>#N/A</v>
      </c>
      <c r="AE263" s="324" t="e">
        <f t="shared" ca="1" si="121"/>
        <v>#N/A</v>
      </c>
      <c r="AG263" s="306">
        <f t="shared" ca="1" si="143"/>
        <v>7.1824652073718118</v>
      </c>
      <c r="AH263" s="304">
        <f t="shared" ca="1" si="144"/>
        <v>-2.1016376011518298</v>
      </c>
    </row>
    <row r="264" spans="1:34" x14ac:dyDescent="0.2">
      <c r="A264" s="347">
        <f t="shared" ca="1" si="122"/>
        <v>0.1</v>
      </c>
      <c r="B264" s="304">
        <f t="shared" ca="1" si="123"/>
        <v>16.999999999999975</v>
      </c>
      <c r="D264" s="306">
        <f t="shared" ca="1" si="124"/>
        <v>-0.68567376931509805</v>
      </c>
      <c r="E264" s="307">
        <f t="shared" ca="1" si="125"/>
        <v>-7.7618575636842309</v>
      </c>
      <c r="F264" s="304">
        <f t="shared" ca="1" si="126"/>
        <v>7.7920845321934795</v>
      </c>
      <c r="G264" s="306">
        <f t="shared" ca="1" si="127"/>
        <v>17.070402291418038</v>
      </c>
      <c r="H264" s="307">
        <f t="shared" ca="1" si="128"/>
        <v>-51.971160193758763</v>
      </c>
      <c r="I264" s="304">
        <f t="shared" ca="1" si="129"/>
        <v>54.702834718835049</v>
      </c>
      <c r="J264" s="306">
        <f t="shared" ca="1" si="130"/>
        <v>485.76107947755565</v>
      </c>
      <c r="K264" s="307">
        <f t="shared" ca="1" si="131"/>
        <v>1110.036375807427</v>
      </c>
      <c r="L264" s="304">
        <f t="shared" ca="1" si="116"/>
        <v>1211.6701621938569</v>
      </c>
      <c r="M264" s="306">
        <f t="shared" ca="1" si="132"/>
        <v>-1.253438947171817</v>
      </c>
      <c r="N264" s="304">
        <f t="shared" ca="1" si="133"/>
        <v>-71.816761550266463</v>
      </c>
      <c r="P264" s="310">
        <f t="shared" ca="1" si="134"/>
        <v>23</v>
      </c>
      <c r="Q264" s="304">
        <f t="shared" ca="1" si="135"/>
        <v>0</v>
      </c>
      <c r="R264" s="306">
        <f t="shared" ca="1" si="136"/>
        <v>0</v>
      </c>
      <c r="S264" s="307">
        <f t="shared" ca="1" si="137"/>
        <v>4.5130000000000017</v>
      </c>
      <c r="T264" s="304">
        <f t="shared" ca="1" si="117"/>
        <v>44.272530000000017</v>
      </c>
      <c r="U264" s="311">
        <f t="shared" ca="1" si="118"/>
        <v>0</v>
      </c>
      <c r="V264" s="306">
        <f t="shared" ca="1" si="119"/>
        <v>1.096170798935955</v>
      </c>
      <c r="W264" s="304">
        <f t="shared" ca="1" si="120"/>
        <v>10.012623110888605</v>
      </c>
      <c r="Y264" s="314" t="str">
        <f t="shared" ca="1" si="138"/>
        <v/>
      </c>
      <c r="Z264" s="315" t="str">
        <f t="shared" ca="1" si="139"/>
        <v/>
      </c>
      <c r="AA264" s="316" t="str">
        <f t="shared" ca="1" si="140"/>
        <v/>
      </c>
      <c r="AC264" s="310">
        <f t="shared" ca="1" si="141"/>
        <v>16.999999999999975</v>
      </c>
      <c r="AD264" s="323">
        <f t="shared" ca="1" si="142"/>
        <v>485.76107947755565</v>
      </c>
      <c r="AE264" s="324" t="e">
        <f t="shared" ca="1" si="121"/>
        <v>#N/A</v>
      </c>
      <c r="AG264" s="306">
        <f t="shared" ca="1" si="143"/>
        <v>7.1426731283487594</v>
      </c>
      <c r="AH264" s="304">
        <f t="shared" ca="1" si="144"/>
        <v>-2.159869430628683</v>
      </c>
    </row>
    <row r="265" spans="1:34" x14ac:dyDescent="0.2">
      <c r="A265" s="347">
        <f t="shared" ca="1" si="122"/>
        <v>0.1</v>
      </c>
      <c r="B265" s="304">
        <f t="shared" ca="1" si="123"/>
        <v>17.099999999999977</v>
      </c>
      <c r="D265" s="306">
        <f t="shared" ca="1" si="124"/>
        <v>-0.69233527433217146</v>
      </c>
      <c r="E265" s="307">
        <f t="shared" ca="1" si="125"/>
        <v>-7.7021722619157913</v>
      </c>
      <c r="F265" s="304">
        <f t="shared" ca="1" si="126"/>
        <v>7.7332260851671482</v>
      </c>
      <c r="G265" s="306">
        <f t="shared" ca="1" si="127"/>
        <v>17.001168763984822</v>
      </c>
      <c r="H265" s="307">
        <f t="shared" ca="1" si="128"/>
        <v>-52.741377419950339</v>
      </c>
      <c r="I265" s="304">
        <f t="shared" ca="1" si="129"/>
        <v>55.413830687790757</v>
      </c>
      <c r="J265" s="306">
        <f t="shared" ca="1" si="130"/>
        <v>487.46465803032578</v>
      </c>
      <c r="K265" s="307">
        <f t="shared" ca="1" si="131"/>
        <v>1104.8007489267416</v>
      </c>
      <c r="L265" s="304">
        <f t="shared" ca="1" si="116"/>
        <v>1207.5622086077849</v>
      </c>
      <c r="M265" s="306">
        <f t="shared" ca="1" si="132"/>
        <v>-1.258963370708472</v>
      </c>
      <c r="N265" s="304">
        <f t="shared" ca="1" si="133"/>
        <v>-72.133287703159539</v>
      </c>
      <c r="P265" s="310">
        <f t="shared" ca="1" si="134"/>
        <v>23</v>
      </c>
      <c r="Q265" s="304">
        <f t="shared" ca="1" si="135"/>
        <v>0</v>
      </c>
      <c r="R265" s="306">
        <f t="shared" ca="1" si="136"/>
        <v>0</v>
      </c>
      <c r="S265" s="307">
        <f t="shared" ca="1" si="137"/>
        <v>4.5130000000000017</v>
      </c>
      <c r="T265" s="304">
        <f t="shared" ca="1" si="117"/>
        <v>44.272530000000017</v>
      </c>
      <c r="U265" s="311">
        <f t="shared" ca="1" si="118"/>
        <v>0</v>
      </c>
      <c r="V265" s="306">
        <f t="shared" ca="1" si="119"/>
        <v>1.0967466292588353</v>
      </c>
      <c r="W265" s="304">
        <f t="shared" ca="1" si="120"/>
        <v>10.279988554794791</v>
      </c>
      <c r="Y265" s="314" t="str">
        <f t="shared" ca="1" si="138"/>
        <v/>
      </c>
      <c r="Z265" s="315" t="str">
        <f t="shared" ca="1" si="139"/>
        <v/>
      </c>
      <c r="AA265" s="316" t="str">
        <f t="shared" ca="1" si="140"/>
        <v/>
      </c>
      <c r="AC265" s="310" t="e">
        <f t="shared" ca="1" si="141"/>
        <v>#N/A</v>
      </c>
      <c r="AD265" s="323" t="e">
        <f t="shared" ca="1" si="142"/>
        <v>#N/A</v>
      </c>
      <c r="AE265" s="324" t="e">
        <f t="shared" ca="1" si="121"/>
        <v>#N/A</v>
      </c>
      <c r="AG265" s="306">
        <f t="shared" ca="1" si="143"/>
        <v>7.1015037668021286</v>
      </c>
      <c r="AH265" s="304">
        <f t="shared" ca="1" si="144"/>
        <v>-2.2186180170371372</v>
      </c>
    </row>
    <row r="266" spans="1:34" x14ac:dyDescent="0.2">
      <c r="A266" s="347">
        <f t="shared" ca="1" si="122"/>
        <v>0.1</v>
      </c>
      <c r="B266" s="304">
        <f t="shared" ca="1" si="123"/>
        <v>17.199999999999978</v>
      </c>
      <c r="D266" s="306">
        <f t="shared" ca="1" si="124"/>
        <v>-0.69885632909512185</v>
      </c>
      <c r="E266" s="307">
        <f t="shared" ca="1" si="125"/>
        <v>-7.6419934395799913</v>
      </c>
      <c r="F266" s="304">
        <f t="shared" ca="1" si="126"/>
        <v>7.6738819315454636</v>
      </c>
      <c r="G266" s="306">
        <f t="shared" ca="1" si="127"/>
        <v>16.931283131075311</v>
      </c>
      <c r="H266" s="307">
        <f t="shared" ca="1" si="128"/>
        <v>-53.505576763908337</v>
      </c>
      <c r="I266" s="304">
        <f t="shared" ca="1" si="129"/>
        <v>56.120540743146115</v>
      </c>
      <c r="J266" s="306">
        <f t="shared" ca="1" si="130"/>
        <v>489.1612806250788</v>
      </c>
      <c r="K266" s="307">
        <f t="shared" ca="1" si="131"/>
        <v>1099.4884012175487</v>
      </c>
      <c r="L266" s="304">
        <f t="shared" ca="1" si="116"/>
        <v>1203.3924974316103</v>
      </c>
      <c r="M266" s="306">
        <f t="shared" ca="1" si="132"/>
        <v>-1.2643263960277404</v>
      </c>
      <c r="N266" s="304">
        <f t="shared" ca="1" si="133"/>
        <v>-72.440566419375415</v>
      </c>
      <c r="P266" s="310">
        <f t="shared" ca="1" si="134"/>
        <v>23</v>
      </c>
      <c r="Q266" s="304">
        <f t="shared" ca="1" si="135"/>
        <v>0</v>
      </c>
      <c r="R266" s="306">
        <f t="shared" ca="1" si="136"/>
        <v>0</v>
      </c>
      <c r="S266" s="307">
        <f t="shared" ca="1" si="137"/>
        <v>4.5130000000000017</v>
      </c>
      <c r="T266" s="304">
        <f t="shared" ca="1" si="117"/>
        <v>44.272530000000017</v>
      </c>
      <c r="U266" s="311">
        <f t="shared" ca="1" si="118"/>
        <v>0</v>
      </c>
      <c r="V266" s="306">
        <f t="shared" ca="1" si="119"/>
        <v>1.097331189659198</v>
      </c>
      <c r="W266" s="304">
        <f t="shared" ca="1" si="120"/>
        <v>10.549488263979319</v>
      </c>
      <c r="Y266" s="314" t="str">
        <f t="shared" ca="1" si="138"/>
        <v/>
      </c>
      <c r="Z266" s="315" t="str">
        <f t="shared" ca="1" si="139"/>
        <v/>
      </c>
      <c r="AA266" s="316" t="str">
        <f t="shared" ca="1" si="140"/>
        <v/>
      </c>
      <c r="AC266" s="310" t="e">
        <f t="shared" ca="1" si="141"/>
        <v>#N/A</v>
      </c>
      <c r="AD266" s="323" t="e">
        <f t="shared" ca="1" si="142"/>
        <v>#N/A</v>
      </c>
      <c r="AE266" s="324" t="e">
        <f t="shared" ca="1" si="121"/>
        <v>#N/A</v>
      </c>
      <c r="AG266" s="306">
        <f t="shared" ca="1" si="143"/>
        <v>7.0590298665479745</v>
      </c>
      <c r="AH266" s="304">
        <f t="shared" ca="1" si="144"/>
        <v>-2.2778614125403918</v>
      </c>
    </row>
    <row r="267" spans="1:34" x14ac:dyDescent="0.2">
      <c r="A267" s="347">
        <f t="shared" ca="1" si="122"/>
        <v>0.1</v>
      </c>
      <c r="B267" s="304">
        <f t="shared" ca="1" si="123"/>
        <v>17.299999999999979</v>
      </c>
      <c r="D267" s="306">
        <f t="shared" ca="1" si="124"/>
        <v>-0.70523536917527374</v>
      </c>
      <c r="E267" s="307">
        <f t="shared" ca="1" si="125"/>
        <v>-7.581342851577821</v>
      </c>
      <c r="F267" s="304">
        <f t="shared" ca="1" si="126"/>
        <v>7.6140735719525265</v>
      </c>
      <c r="G267" s="306">
        <f t="shared" ca="1" si="127"/>
        <v>16.860759594157784</v>
      </c>
      <c r="H267" s="307">
        <f t="shared" ca="1" si="128"/>
        <v>-54.263711049066117</v>
      </c>
      <c r="I267" s="304">
        <f t="shared" ca="1" si="129"/>
        <v>56.822843565845275</v>
      </c>
      <c r="J267" s="306">
        <f t="shared" ca="1" si="130"/>
        <v>490.85088276134047</v>
      </c>
      <c r="K267" s="307">
        <f t="shared" ca="1" si="131"/>
        <v>1094.0999368268999</v>
      </c>
      <c r="L267" s="304">
        <f t="shared" ca="1" si="116"/>
        <v>1199.1618993581365</v>
      </c>
      <c r="M267" s="306">
        <f t="shared" ca="1" si="132"/>
        <v>-1.2695349363794983</v>
      </c>
      <c r="N267" s="304">
        <f t="shared" ca="1" si="133"/>
        <v>-72.738993798954724</v>
      </c>
      <c r="P267" s="310">
        <f t="shared" ca="1" si="134"/>
        <v>23</v>
      </c>
      <c r="Q267" s="304">
        <f t="shared" ca="1" si="135"/>
        <v>0</v>
      </c>
      <c r="R267" s="306">
        <f t="shared" ca="1" si="136"/>
        <v>0</v>
      </c>
      <c r="S267" s="307">
        <f t="shared" ca="1" si="137"/>
        <v>4.5130000000000017</v>
      </c>
      <c r="T267" s="304">
        <f t="shared" ca="1" si="117"/>
        <v>44.272530000000017</v>
      </c>
      <c r="U267" s="311">
        <f t="shared" ca="1" si="118"/>
        <v>0</v>
      </c>
      <c r="V267" s="306">
        <f t="shared" ca="1" si="119"/>
        <v>1.0979244265811927</v>
      </c>
      <c r="W267" s="304">
        <f t="shared" ca="1" si="120"/>
        <v>10.821023736459596</v>
      </c>
      <c r="Y267" s="314" t="str">
        <f t="shared" ca="1" si="138"/>
        <v/>
      </c>
      <c r="Z267" s="315" t="str">
        <f t="shared" ca="1" si="139"/>
        <v/>
      </c>
      <c r="AA267" s="316" t="str">
        <f t="shared" ca="1" si="140"/>
        <v/>
      </c>
      <c r="AC267" s="310" t="e">
        <f t="shared" ca="1" si="141"/>
        <v>#N/A</v>
      </c>
      <c r="AD267" s="323" t="e">
        <f t="shared" ca="1" si="142"/>
        <v>#N/A</v>
      </c>
      <c r="AE267" s="324" t="e">
        <f t="shared" ca="1" si="121"/>
        <v>#N/A</v>
      </c>
      <c r="AG267" s="306">
        <f t="shared" ca="1" si="143"/>
        <v>7.0153205403162833</v>
      </c>
      <c r="AH267" s="304">
        <f t="shared" ca="1" si="144"/>
        <v>-2.3375777230177963</v>
      </c>
    </row>
    <row r="268" spans="1:34" x14ac:dyDescent="0.2">
      <c r="A268" s="347">
        <f t="shared" ca="1" si="122"/>
        <v>0.1</v>
      </c>
      <c r="B268" s="304">
        <f t="shared" ca="1" si="123"/>
        <v>17.399999999999981</v>
      </c>
      <c r="D268" s="306">
        <f t="shared" ca="1" si="124"/>
        <v>-0.71147097780355362</v>
      </c>
      <c r="E268" s="307">
        <f t="shared" ca="1" si="125"/>
        <v>-7.5202422139566112</v>
      </c>
      <c r="F268" s="304">
        <f t="shared" ca="1" si="126"/>
        <v>7.553822470036728</v>
      </c>
      <c r="G268" s="306">
        <f t="shared" ca="1" si="127"/>
        <v>16.78961249637743</v>
      </c>
      <c r="H268" s="307">
        <f t="shared" ca="1" si="128"/>
        <v>-55.015735270461775</v>
      </c>
      <c r="I268" s="304">
        <f t="shared" ca="1" si="129"/>
        <v>57.520624258852102</v>
      </c>
      <c r="J268" s="306">
        <f t="shared" ca="1" si="130"/>
        <v>492.53340136586723</v>
      </c>
      <c r="K268" s="307">
        <f t="shared" ca="1" si="131"/>
        <v>1088.6359645109235</v>
      </c>
      <c r="L268" s="304">
        <f t="shared" ca="1" si="116"/>
        <v>1194.8712962857796</v>
      </c>
      <c r="M268" s="306">
        <f t="shared" ca="1" si="132"/>
        <v>-1.2745955297627631</v>
      </c>
      <c r="N268" s="304">
        <f t="shared" ca="1" si="133"/>
        <v>-73.028944441647639</v>
      </c>
      <c r="P268" s="310">
        <f t="shared" ca="1" si="134"/>
        <v>23</v>
      </c>
      <c r="Q268" s="304">
        <f t="shared" ca="1" si="135"/>
        <v>0</v>
      </c>
      <c r="R268" s="306">
        <f t="shared" ca="1" si="136"/>
        <v>0</v>
      </c>
      <c r="S268" s="307">
        <f t="shared" ca="1" si="137"/>
        <v>4.5130000000000017</v>
      </c>
      <c r="T268" s="304">
        <f t="shared" ca="1" si="117"/>
        <v>44.272530000000017</v>
      </c>
      <c r="U268" s="311">
        <f t="shared" ca="1" si="118"/>
        <v>0</v>
      </c>
      <c r="V268" s="306">
        <f t="shared" ca="1" si="119"/>
        <v>1.0985262860272142</v>
      </c>
      <c r="W268" s="304">
        <f t="shared" ca="1" si="120"/>
        <v>11.094496838860994</v>
      </c>
      <c r="Y268" s="314" t="str">
        <f t="shared" ca="1" si="138"/>
        <v/>
      </c>
      <c r="Z268" s="315" t="str">
        <f t="shared" ca="1" si="139"/>
        <v/>
      </c>
      <c r="AA268" s="316" t="str">
        <f t="shared" ca="1" si="140"/>
        <v/>
      </c>
      <c r="AC268" s="310" t="e">
        <f t="shared" ca="1" si="141"/>
        <v>#N/A</v>
      </c>
      <c r="AD268" s="323" t="e">
        <f t="shared" ca="1" si="142"/>
        <v>#N/A</v>
      </c>
      <c r="AE268" s="324" t="e">
        <f t="shared" ca="1" si="121"/>
        <v>#N/A</v>
      </c>
      <c r="AG268" s="306">
        <f t="shared" ca="1" si="143"/>
        <v>6.9704415433415265</v>
      </c>
      <c r="AH268" s="304">
        <f t="shared" ca="1" si="144"/>
        <v>-2.3977451221935722</v>
      </c>
    </row>
    <row r="269" spans="1:34" x14ac:dyDescent="0.2">
      <c r="A269" s="347">
        <f t="shared" ca="1" si="122"/>
        <v>0.1</v>
      </c>
      <c r="B269" s="304">
        <f t="shared" ca="1" si="123"/>
        <v>17.499999999999982</v>
      </c>
      <c r="D269" s="306">
        <f t="shared" ca="1" si="124"/>
        <v>-0.71756188039791524</v>
      </c>
      <c r="E269" s="307">
        <f t="shared" ca="1" si="125"/>
        <v>-7.4587131873553272</v>
      </c>
      <c r="F269" s="304">
        <f t="shared" ca="1" si="126"/>
        <v>7.493150036094864</v>
      </c>
      <c r="G269" s="306">
        <f t="shared" ca="1" si="127"/>
        <v>16.717856308337637</v>
      </c>
      <c r="H269" s="307">
        <f t="shared" ca="1" si="128"/>
        <v>-55.761606589197307</v>
      </c>
      <c r="I269" s="304">
        <f t="shared" ca="1" si="129"/>
        <v>58.213774048369658</v>
      </c>
      <c r="J269" s="306">
        <f t="shared" ca="1" si="130"/>
        <v>494.20877480610301</v>
      </c>
      <c r="K269" s="307">
        <f t="shared" ca="1" si="131"/>
        <v>1083.0970974179406</v>
      </c>
      <c r="L269" s="304">
        <f t="shared" ca="1" si="116"/>
        <v>1190.5215812955755</v>
      </c>
      <c r="M269" s="306">
        <f t="shared" ca="1" si="132"/>
        <v>-1.2795143628400532</v>
      </c>
      <c r="N269" s="304">
        <f t="shared" ca="1" si="133"/>
        <v>-73.3107728171057</v>
      </c>
      <c r="P269" s="310">
        <f t="shared" ca="1" si="134"/>
        <v>23</v>
      </c>
      <c r="Q269" s="304">
        <f t="shared" ca="1" si="135"/>
        <v>0</v>
      </c>
      <c r="R269" s="306">
        <f t="shared" ca="1" si="136"/>
        <v>0</v>
      </c>
      <c r="S269" s="307">
        <f t="shared" ca="1" si="137"/>
        <v>4.5130000000000017</v>
      </c>
      <c r="T269" s="304">
        <f t="shared" ca="1" si="117"/>
        <v>44.272530000000017</v>
      </c>
      <c r="U269" s="311">
        <f t="shared" ca="1" si="118"/>
        <v>0</v>
      </c>
      <c r="V269" s="306">
        <f t="shared" ca="1" si="119"/>
        <v>1.0991367135761596</v>
      </c>
      <c r="W269" s="304">
        <f t="shared" ca="1" si="120"/>
        <v>11.369809867443889</v>
      </c>
      <c r="Y269" s="314" t="str">
        <f t="shared" ca="1" si="138"/>
        <v/>
      </c>
      <c r="Z269" s="315" t="str">
        <f t="shared" ca="1" si="139"/>
        <v/>
      </c>
      <c r="AA269" s="316" t="str">
        <f t="shared" ca="1" si="140"/>
        <v/>
      </c>
      <c r="AC269" s="310" t="e">
        <f t="shared" ca="1" si="141"/>
        <v>#N/A</v>
      </c>
      <c r="AD269" s="323" t="e">
        <f t="shared" ca="1" si="142"/>
        <v>#N/A</v>
      </c>
      <c r="AE269" s="324" t="e">
        <f t="shared" ca="1" si="121"/>
        <v>#N/A</v>
      </c>
      <c r="AG269" s="306">
        <f t="shared" ca="1" si="143"/>
        <v>6.9244555216817538</v>
      </c>
      <c r="AH269" s="304">
        <f t="shared" ca="1" si="144"/>
        <v>-2.4583418654688654</v>
      </c>
    </row>
    <row r="270" spans="1:34" x14ac:dyDescent="0.2">
      <c r="A270" s="347">
        <f t="shared" ca="1" si="122"/>
        <v>0.1</v>
      </c>
      <c r="B270" s="304">
        <f t="shared" ca="1" si="123"/>
        <v>17.599999999999984</v>
      </c>
      <c r="D270" s="306">
        <f t="shared" ca="1" si="124"/>
        <v>-0.72350693938734711</v>
      </c>
      <c r="E270" s="307">
        <f t="shared" ca="1" si="125"/>
        <v>-7.3967773610094447</v>
      </c>
      <c r="F270" s="304">
        <f t="shared" ca="1" si="126"/>
        <v>7.4320776112526898</v>
      </c>
      <c r="G270" s="306">
        <f t="shared" ca="1" si="127"/>
        <v>16.645505614398903</v>
      </c>
      <c r="H270" s="307">
        <f t="shared" ca="1" si="128"/>
        <v>-56.501284325298251</v>
      </c>
      <c r="I270" s="304">
        <f t="shared" ca="1" si="129"/>
        <v>58.902190006545418</v>
      </c>
      <c r="J270" s="306">
        <f t="shared" ca="1" si="130"/>
        <v>495.87694290223982</v>
      </c>
      <c r="K270" s="307">
        <f t="shared" ca="1" si="131"/>
        <v>1077.4839528722159</v>
      </c>
      <c r="L270" s="304">
        <f t="shared" ca="1" si="116"/>
        <v>1186.1136586344526</v>
      </c>
      <c r="M270" s="306">
        <f t="shared" ca="1" si="132"/>
        <v>-1.2842972931515098</v>
      </c>
      <c r="N270" s="304">
        <f t="shared" ca="1" si="133"/>
        <v>-73.584814537657351</v>
      </c>
      <c r="P270" s="310">
        <f t="shared" ca="1" si="134"/>
        <v>23</v>
      </c>
      <c r="Q270" s="304">
        <f t="shared" ca="1" si="135"/>
        <v>0</v>
      </c>
      <c r="R270" s="306">
        <f t="shared" ca="1" si="136"/>
        <v>0</v>
      </c>
      <c r="S270" s="307">
        <f t="shared" ca="1" si="137"/>
        <v>4.5130000000000017</v>
      </c>
      <c r="T270" s="304">
        <f t="shared" ca="1" si="117"/>
        <v>44.272530000000017</v>
      </c>
      <c r="U270" s="311">
        <f t="shared" ca="1" si="118"/>
        <v>0</v>
      </c>
      <c r="V270" s="306">
        <f t="shared" ca="1" si="119"/>
        <v>1.0997556544016633</v>
      </c>
      <c r="W270" s="304">
        <f t="shared" ca="1" si="120"/>
        <v>11.646865607679858</v>
      </c>
      <c r="Y270" s="314" t="str">
        <f t="shared" ca="1" si="138"/>
        <v/>
      </c>
      <c r="Z270" s="315" t="str">
        <f t="shared" ca="1" si="139"/>
        <v/>
      </c>
      <c r="AA270" s="316" t="str">
        <f t="shared" ca="1" si="140"/>
        <v/>
      </c>
      <c r="AC270" s="310" t="e">
        <f t="shared" ca="1" si="141"/>
        <v>#N/A</v>
      </c>
      <c r="AD270" s="323" t="e">
        <f t="shared" ca="1" si="142"/>
        <v>#N/A</v>
      </c>
      <c r="AE270" s="324" t="e">
        <f t="shared" ca="1" si="121"/>
        <v>#N/A</v>
      </c>
      <c r="AG270" s="306">
        <f t="shared" ca="1" si="143"/>
        <v>6.8774222377176297</v>
      </c>
      <c r="AH270" s="304">
        <f t="shared" ca="1" si="144"/>
        <v>-2.5193463034442467</v>
      </c>
    </row>
    <row r="271" spans="1:34" x14ac:dyDescent="0.2">
      <c r="A271" s="347">
        <f t="shared" ca="1" si="122"/>
        <v>0.1</v>
      </c>
      <c r="B271" s="304">
        <f t="shared" ca="1" si="123"/>
        <v>17.699999999999985</v>
      </c>
      <c r="D271" s="306">
        <f t="shared" ca="1" si="124"/>
        <v>-0.72930514930335999</v>
      </c>
      <c r="E271" s="307">
        <f t="shared" ca="1" si="125"/>
        <v>-7.3344562373011897</v>
      </c>
      <c r="F271" s="304">
        <f t="shared" ca="1" si="126"/>
        <v>7.3706264521875422</v>
      </c>
      <c r="G271" s="306">
        <f t="shared" ca="1" si="127"/>
        <v>16.572575099468569</v>
      </c>
      <c r="H271" s="307">
        <f t="shared" ca="1" si="128"/>
        <v>-57.23472994902837</v>
      </c>
      <c r="I271" s="304">
        <f t="shared" ca="1" si="129"/>
        <v>59.585774793701646</v>
      </c>
      <c r="J271" s="306">
        <f t="shared" ca="1" si="130"/>
        <v>497.53784693793318</v>
      </c>
      <c r="K271" s="307">
        <f t="shared" ca="1" si="131"/>
        <v>1071.7971521584996</v>
      </c>
      <c r="L271" s="304">
        <f t="shared" ca="1" si="116"/>
        <v>1181.6484437051081</v>
      </c>
      <c r="M271" s="306">
        <f t="shared" ca="1" si="132"/>
        <v>-1.2889498697570925</v>
      </c>
      <c r="N271" s="304">
        <f t="shared" ca="1" si="133"/>
        <v>-73.851387541018553</v>
      </c>
      <c r="P271" s="310">
        <f t="shared" ca="1" si="134"/>
        <v>23</v>
      </c>
      <c r="Q271" s="304">
        <f t="shared" ca="1" si="135"/>
        <v>0</v>
      </c>
      <c r="R271" s="306">
        <f t="shared" ca="1" si="136"/>
        <v>0</v>
      </c>
      <c r="S271" s="307">
        <f t="shared" ca="1" si="137"/>
        <v>4.5130000000000017</v>
      </c>
      <c r="T271" s="304">
        <f t="shared" ca="1" si="117"/>
        <v>44.272530000000017</v>
      </c>
      <c r="U271" s="311">
        <f t="shared" ca="1" si="118"/>
        <v>0</v>
      </c>
      <c r="V271" s="306">
        <f t="shared" ca="1" si="119"/>
        <v>1.1003830532902916</v>
      </c>
      <c r="W271" s="304">
        <f t="shared" ca="1" si="120"/>
        <v>11.925567392326958</v>
      </c>
      <c r="Y271" s="314" t="str">
        <f t="shared" ca="1" si="138"/>
        <v/>
      </c>
      <c r="Z271" s="315" t="str">
        <f t="shared" ca="1" si="139"/>
        <v/>
      </c>
      <c r="AA271" s="316" t="str">
        <f t="shared" ca="1" si="140"/>
        <v/>
      </c>
      <c r="AC271" s="310" t="e">
        <f t="shared" ca="1" si="141"/>
        <v>#N/A</v>
      </c>
      <c r="AD271" s="323" t="e">
        <f t="shared" ca="1" si="142"/>
        <v>#N/A</v>
      </c>
      <c r="AE271" s="324" t="e">
        <f t="shared" ca="1" si="121"/>
        <v>#N/A</v>
      </c>
      <c r="AG271" s="306">
        <f t="shared" ca="1" si="143"/>
        <v>6.8293987750399641</v>
      </c>
      <c r="AH271" s="304">
        <f t="shared" ca="1" si="144"/>
        <v>-2.5807368951207299</v>
      </c>
    </row>
    <row r="272" spans="1:34" x14ac:dyDescent="0.2">
      <c r="A272" s="347">
        <f t="shared" ca="1" si="122"/>
        <v>0.1</v>
      </c>
      <c r="B272" s="304">
        <f t="shared" ca="1" si="123"/>
        <v>17.799999999999986</v>
      </c>
      <c r="D272" s="306">
        <f t="shared" ca="1" si="124"/>
        <v>-0.7349556321129137</v>
      </c>
      <c r="E272" s="307">
        <f t="shared" ca="1" si="125"/>
        <v>-7.2717712168431241</v>
      </c>
      <c r="F272" s="304">
        <f t="shared" ca="1" si="126"/>
        <v>7.3088177163808528</v>
      </c>
      <c r="G272" s="306">
        <f t="shared" ca="1" si="127"/>
        <v>16.499079536257277</v>
      </c>
      <c r="H272" s="307">
        <f t="shared" ca="1" si="128"/>
        <v>-57.961907070712684</v>
      </c>
      <c r="I272" s="304">
        <f t="shared" ca="1" si="129"/>
        <v>60.264436418319526</v>
      </c>
      <c r="J272" s="306">
        <f t="shared" ca="1" si="130"/>
        <v>499.19142966971947</v>
      </c>
      <c r="K272" s="307">
        <f t="shared" ca="1" si="131"/>
        <v>1066.0373203075126</v>
      </c>
      <c r="L272" s="304">
        <f t="shared" ca="1" si="116"/>
        <v>1177.1268630628224</v>
      </c>
      <c r="M272" s="306">
        <f t="shared" ca="1" si="132"/>
        <v>-1.2934773524255823</v>
      </c>
      <c r="N272" s="304">
        <f t="shared" ca="1" si="133"/>
        <v>-74.110793189741642</v>
      </c>
      <c r="P272" s="310">
        <f t="shared" ca="1" si="134"/>
        <v>23</v>
      </c>
      <c r="Q272" s="304">
        <f t="shared" ca="1" si="135"/>
        <v>0</v>
      </c>
      <c r="R272" s="306">
        <f t="shared" ca="1" si="136"/>
        <v>0</v>
      </c>
      <c r="S272" s="307">
        <f t="shared" ca="1" si="137"/>
        <v>4.5130000000000017</v>
      </c>
      <c r="T272" s="304">
        <f t="shared" ca="1" si="117"/>
        <v>44.272530000000017</v>
      </c>
      <c r="U272" s="311">
        <f t="shared" ca="1" si="118"/>
        <v>0</v>
      </c>
      <c r="V272" s="306">
        <f t="shared" ca="1" si="119"/>
        <v>1.1010188546596915</v>
      </c>
      <c r="W272" s="304">
        <f t="shared" ca="1" si="120"/>
        <v>12.205819157958381</v>
      </c>
      <c r="Y272" s="314" t="str">
        <f t="shared" ca="1" si="138"/>
        <v/>
      </c>
      <c r="Z272" s="315" t="str">
        <f t="shared" ca="1" si="139"/>
        <v/>
      </c>
      <c r="AA272" s="316" t="str">
        <f t="shared" ca="1" si="140"/>
        <v/>
      </c>
      <c r="AC272" s="310" t="e">
        <f t="shared" ca="1" si="141"/>
        <v>#N/A</v>
      </c>
      <c r="AD272" s="323" t="e">
        <f t="shared" ca="1" si="142"/>
        <v>#N/A</v>
      </c>
      <c r="AE272" s="324" t="e">
        <f t="shared" ca="1" si="121"/>
        <v>#N/A</v>
      </c>
      <c r="AG272" s="306">
        <f t="shared" ca="1" si="143"/>
        <v>6.78043972471548</v>
      </c>
      <c r="AH272" s="304">
        <f t="shared" ca="1" si="144"/>
        <v>-2.6424922207682147</v>
      </c>
    </row>
    <row r="273" spans="1:34" x14ac:dyDescent="0.2">
      <c r="A273" s="347">
        <f t="shared" ca="1" si="122"/>
        <v>0.1</v>
      </c>
      <c r="B273" s="304">
        <f t="shared" ca="1" si="123"/>
        <v>17.899999999999988</v>
      </c>
      <c r="D273" s="306">
        <f t="shared" ca="1" si="124"/>
        <v>-0.74045763276948318</v>
      </c>
      <c r="E273" s="307">
        <f t="shared" ca="1" si="125"/>
        <v>-7.2087435840847842</v>
      </c>
      <c r="F273" s="304">
        <f t="shared" ca="1" si="126"/>
        <v>7.2466724478901439</v>
      </c>
      <c r="G273" s="306">
        <f t="shared" ca="1" si="127"/>
        <v>16.425033772980328</v>
      </c>
      <c r="H273" s="307">
        <f t="shared" ca="1" si="128"/>
        <v>-58.682781429121164</v>
      </c>
      <c r="I273" s="304">
        <f t="shared" ca="1" si="129"/>
        <v>60.938088013175729</v>
      </c>
      <c r="J273" s="306">
        <f t="shared" ca="1" si="130"/>
        <v>500.83763533518135</v>
      </c>
      <c r="K273" s="307">
        <f t="shared" ca="1" si="131"/>
        <v>1060.205085882521</v>
      </c>
      <c r="L273" s="304">
        <f t="shared" ca="1" si="116"/>
        <v>1172.5498544195464</v>
      </c>
      <c r="M273" s="306">
        <f t="shared" ca="1" si="132"/>
        <v>-1.2978847294801354</v>
      </c>
      <c r="N273" s="304">
        <f t="shared" ca="1" si="133"/>
        <v>-74.363317293690343</v>
      </c>
      <c r="P273" s="310">
        <f t="shared" ca="1" si="134"/>
        <v>23</v>
      </c>
      <c r="Q273" s="304">
        <f t="shared" ca="1" si="135"/>
        <v>0</v>
      </c>
      <c r="R273" s="306">
        <f t="shared" ca="1" si="136"/>
        <v>0</v>
      </c>
      <c r="S273" s="307">
        <f t="shared" ca="1" si="137"/>
        <v>4.5130000000000017</v>
      </c>
      <c r="T273" s="304">
        <f t="shared" ca="1" si="117"/>
        <v>44.272530000000017</v>
      </c>
      <c r="U273" s="311">
        <f t="shared" ca="1" si="118"/>
        <v>0</v>
      </c>
      <c r="V273" s="306">
        <f t="shared" ca="1" si="119"/>
        <v>1.1016630025766758</v>
      </c>
      <c r="W273" s="304">
        <f t="shared" ca="1" si="120"/>
        <v>12.487525499902429</v>
      </c>
      <c r="Y273" s="314" t="str">
        <f t="shared" ca="1" si="138"/>
        <v/>
      </c>
      <c r="Z273" s="315" t="str">
        <f t="shared" ca="1" si="139"/>
        <v/>
      </c>
      <c r="AA273" s="316" t="str">
        <f t="shared" ca="1" si="140"/>
        <v/>
      </c>
      <c r="AC273" s="310" t="e">
        <f t="shared" ca="1" si="141"/>
        <v>#N/A</v>
      </c>
      <c r="AD273" s="323" t="e">
        <f t="shared" ca="1" si="142"/>
        <v>#N/A</v>
      </c>
      <c r="AE273" s="324" t="e">
        <f t="shared" ca="1" si="121"/>
        <v>#N/A</v>
      </c>
      <c r="AG273" s="306">
        <f t="shared" ca="1" si="143"/>
        <v>6.7305973547232014</v>
      </c>
      <c r="AH273" s="304">
        <f t="shared" ca="1" si="144"/>
        <v>-2.7045909944512245</v>
      </c>
    </row>
    <row r="274" spans="1:34" x14ac:dyDescent="0.2">
      <c r="A274" s="347">
        <f t="shared" ca="1" si="122"/>
        <v>0.1</v>
      </c>
      <c r="B274" s="304">
        <f t="shared" ca="1" si="123"/>
        <v>17.999999999999989</v>
      </c>
      <c r="D274" s="306">
        <f t="shared" ca="1" si="124"/>
        <v>-0.7458105149614449</v>
      </c>
      <c r="E274" s="307">
        <f t="shared" ca="1" si="125"/>
        <v>-7.1453944934335825</v>
      </c>
      <c r="F274" s="304">
        <f t="shared" ca="1" si="126"/>
        <v>7.1842115636316013</v>
      </c>
      <c r="G274" s="306">
        <f t="shared" ca="1" si="127"/>
        <v>16.350452721484181</v>
      </c>
      <c r="H274" s="307">
        <f t="shared" ca="1" si="128"/>
        <v>-59.397320878464519</v>
      </c>
      <c r="I274" s="304">
        <f t="shared" ca="1" si="129"/>
        <v>61.606647626183708</v>
      </c>
      <c r="J274" s="306">
        <f t="shared" ca="1" si="130"/>
        <v>502.47640965990456</v>
      </c>
      <c r="K274" s="307">
        <f t="shared" ca="1" si="131"/>
        <v>1054.3010807671417</v>
      </c>
      <c r="L274" s="304">
        <f t="shared" ca="1" si="116"/>
        <v>1167.9183666555944</v>
      </c>
      <c r="M274" s="306">
        <f t="shared" ca="1" si="132"/>
        <v>-1.3021767344017479</v>
      </c>
      <c r="N274" s="304">
        <f t="shared" ca="1" si="133"/>
        <v>-74.609231061348112</v>
      </c>
      <c r="P274" s="310">
        <f t="shared" ca="1" si="134"/>
        <v>23</v>
      </c>
      <c r="Q274" s="304">
        <f t="shared" ca="1" si="135"/>
        <v>0</v>
      </c>
      <c r="R274" s="306">
        <f t="shared" ca="1" si="136"/>
        <v>0</v>
      </c>
      <c r="S274" s="307">
        <f t="shared" ca="1" si="137"/>
        <v>4.5130000000000017</v>
      </c>
      <c r="T274" s="304">
        <f t="shared" ca="1" si="117"/>
        <v>44.272530000000017</v>
      </c>
      <c r="U274" s="311">
        <f t="shared" ca="1" si="118"/>
        <v>0</v>
      </c>
      <c r="V274" s="306">
        <f t="shared" ca="1" si="119"/>
        <v>1.1023154407752309</v>
      </c>
      <c r="W274" s="304">
        <f t="shared" ca="1" si="120"/>
        <v>12.770591725555857</v>
      </c>
      <c r="Y274" s="314" t="str">
        <f t="shared" ca="1" si="138"/>
        <v/>
      </c>
      <c r="Z274" s="315" t="str">
        <f t="shared" ca="1" si="139"/>
        <v/>
      </c>
      <c r="AA274" s="316" t="str">
        <f t="shared" ca="1" si="140"/>
        <v/>
      </c>
      <c r="AC274" s="310">
        <f t="shared" ca="1" si="141"/>
        <v>17.999999999999989</v>
      </c>
      <c r="AD274" s="323">
        <f t="shared" ca="1" si="142"/>
        <v>502.47640965990456</v>
      </c>
      <c r="AE274" s="324" t="e">
        <f t="shared" ca="1" si="121"/>
        <v>#N/A</v>
      </c>
      <c r="AG274" s="306">
        <f t="shared" ca="1" si="143"/>
        <v>6.6799217641766244</v>
      </c>
      <c r="AH274" s="304">
        <f t="shared" ca="1" si="144"/>
        <v>-2.76701207620262</v>
      </c>
    </row>
    <row r="275" spans="1:34" x14ac:dyDescent="0.2">
      <c r="A275" s="347">
        <f t="shared" ca="1" si="122"/>
        <v>0.1</v>
      </c>
      <c r="B275" s="304">
        <f t="shared" ca="1" si="123"/>
        <v>18.099999999999991</v>
      </c>
      <c r="D275" s="306">
        <f t="shared" ca="1" si="124"/>
        <v>-0.75101375703916851</v>
      </c>
      <c r="E275" s="307">
        <f t="shared" ca="1" si="125"/>
        <v>-7.081744955882332</v>
      </c>
      <c r="F275" s="304">
        <f t="shared" ca="1" si="126"/>
        <v>7.1214558401654742</v>
      </c>
      <c r="G275" s="306">
        <f t="shared" ca="1" si="127"/>
        <v>16.275351345780265</v>
      </c>
      <c r="H275" s="307">
        <f t="shared" ca="1" si="128"/>
        <v>-60.105495374052751</v>
      </c>
      <c r="I275" s="304">
        <f t="shared" ca="1" si="129"/>
        <v>62.270038024630018</v>
      </c>
      <c r="J275" s="306">
        <f t="shared" ca="1" si="130"/>
        <v>504.10769986326778</v>
      </c>
      <c r="K275" s="307">
        <f t="shared" ca="1" si="131"/>
        <v>1048.3259399545159</v>
      </c>
      <c r="L275" s="304">
        <f t="shared" ca="1" si="116"/>
        <v>1163.2333598392688</v>
      </c>
      <c r="M275" s="306">
        <f t="shared" ca="1" si="132"/>
        <v>-1.3063578612841671</v>
      </c>
      <c r="N275" s="304">
        <f t="shared" ca="1" si="133"/>
        <v>-74.848791985319423</v>
      </c>
      <c r="P275" s="310">
        <f t="shared" ca="1" si="134"/>
        <v>23</v>
      </c>
      <c r="Q275" s="304">
        <f t="shared" ca="1" si="135"/>
        <v>0</v>
      </c>
      <c r="R275" s="306">
        <f t="shared" ca="1" si="136"/>
        <v>0</v>
      </c>
      <c r="S275" s="307">
        <f t="shared" ca="1" si="137"/>
        <v>4.5130000000000017</v>
      </c>
      <c r="T275" s="304">
        <f t="shared" ca="1" si="117"/>
        <v>44.272530000000017</v>
      </c>
      <c r="U275" s="311">
        <f t="shared" ca="1" si="118"/>
        <v>0</v>
      </c>
      <c r="V275" s="306">
        <f t="shared" ca="1" si="119"/>
        <v>1.1029761126744451</v>
      </c>
      <c r="W275" s="304">
        <f t="shared" ca="1" si="120"/>
        <v>13.054923906036374</v>
      </c>
      <c r="Y275" s="314" t="str">
        <f t="shared" ca="1" si="138"/>
        <v/>
      </c>
      <c r="Z275" s="315" t="str">
        <f t="shared" ca="1" si="139"/>
        <v/>
      </c>
      <c r="AA275" s="316" t="str">
        <f t="shared" ca="1" si="140"/>
        <v/>
      </c>
      <c r="AC275" s="310" t="e">
        <f t="shared" ca="1" si="141"/>
        <v>#N/A</v>
      </c>
      <c r="AD275" s="323" t="e">
        <f t="shared" ca="1" si="142"/>
        <v>#N/A</v>
      </c>
      <c r="AE275" s="324" t="e">
        <f t="shared" ca="1" si="121"/>
        <v>#N/A</v>
      </c>
      <c r="AG275" s="306">
        <f t="shared" ca="1" si="143"/>
        <v>6.6284610237869783</v>
      </c>
      <c r="AH275" s="304">
        <f t="shared" ca="1" si="144"/>
        <v>-2.8297344838368828</v>
      </c>
    </row>
    <row r="276" spans="1:34" x14ac:dyDescent="0.2">
      <c r="A276" s="347">
        <f t="shared" ca="1" si="122"/>
        <v>0.1</v>
      </c>
      <c r="B276" s="304">
        <f t="shared" ca="1" si="123"/>
        <v>18.199999999999992</v>
      </c>
      <c r="D276" s="306">
        <f t="shared" ca="1" si="124"/>
        <v>-0.75606694810421304</v>
      </c>
      <c r="E276" s="307">
        <f t="shared" ca="1" si="125"/>
        <v>-7.0178158261367276</v>
      </c>
      <c r="F276" s="304">
        <f t="shared" ca="1" si="126"/>
        <v>7.0584259009775501</v>
      </c>
      <c r="G276" s="306">
        <f t="shared" ca="1" si="127"/>
        <v>16.199744650969844</v>
      </c>
      <c r="H276" s="307">
        <f t="shared" ca="1" si="128"/>
        <v>-60.807276956666421</v>
      </c>
      <c r="I276" s="304">
        <f t="shared" ca="1" si="129"/>
        <v>62.928186511621014</v>
      </c>
      <c r="J276" s="306">
        <f t="shared" ca="1" si="130"/>
        <v>505.7314546631053</v>
      </c>
      <c r="K276" s="307">
        <f t="shared" ca="1" si="131"/>
        <v>1042.2803013379798</v>
      </c>
      <c r="L276" s="304">
        <f t="shared" ca="1" si="116"/>
        <v>1158.4958052547495</v>
      </c>
      <c r="M276" s="306">
        <f t="shared" ca="1" si="132"/>
        <v>-1.310432379226538</v>
      </c>
      <c r="N276" s="304">
        <f t="shared" ca="1" si="133"/>
        <v>-75.082244666967597</v>
      </c>
      <c r="P276" s="310">
        <f t="shared" ca="1" si="134"/>
        <v>23</v>
      </c>
      <c r="Q276" s="304">
        <f t="shared" ca="1" si="135"/>
        <v>0</v>
      </c>
      <c r="R276" s="306">
        <f t="shared" ca="1" si="136"/>
        <v>0</v>
      </c>
      <c r="S276" s="307">
        <f t="shared" ca="1" si="137"/>
        <v>4.5130000000000017</v>
      </c>
      <c r="T276" s="304">
        <f t="shared" ca="1" si="117"/>
        <v>44.272530000000017</v>
      </c>
      <c r="U276" s="311">
        <f t="shared" ca="1" si="118"/>
        <v>0</v>
      </c>
      <c r="V276" s="306">
        <f t="shared" ca="1" si="119"/>
        <v>1.1036449613963331</v>
      </c>
      <c r="W276" s="304">
        <f t="shared" ca="1" si="120"/>
        <v>13.34042892614382</v>
      </c>
      <c r="Y276" s="314" t="str">
        <f t="shared" ca="1" si="138"/>
        <v/>
      </c>
      <c r="Z276" s="315" t="str">
        <f t="shared" ca="1" si="139"/>
        <v/>
      </c>
      <c r="AA276" s="316" t="str">
        <f t="shared" ca="1" si="140"/>
        <v/>
      </c>
      <c r="AC276" s="310" t="e">
        <f t="shared" ca="1" si="141"/>
        <v>#N/A</v>
      </c>
      <c r="AD276" s="323" t="e">
        <f t="shared" ca="1" si="142"/>
        <v>#N/A</v>
      </c>
      <c r="AE276" s="324" t="e">
        <f t="shared" ca="1" si="121"/>
        <v>#N/A</v>
      </c>
      <c r="AG276" s="306">
        <f t="shared" ca="1" si="143"/>
        <v>6.5762613038796269</v>
      </c>
      <c r="AH276" s="304">
        <f t="shared" ca="1" si="144"/>
        <v>-2.8927374043953842</v>
      </c>
    </row>
    <row r="277" spans="1:34" x14ac:dyDescent="0.2">
      <c r="A277" s="347">
        <f t="shared" ca="1" si="122"/>
        <v>0.1</v>
      </c>
      <c r="B277" s="304">
        <f t="shared" ca="1" si="123"/>
        <v>18.299999999999994</v>
      </c>
      <c r="D277" s="306">
        <f t="shared" ca="1" si="124"/>
        <v>-0.76096978424580541</v>
      </c>
      <c r="E277" s="307">
        <f t="shared" ca="1" si="125"/>
        <v>-6.9536277902368582</v>
      </c>
      <c r="F277" s="304">
        <f t="shared" ca="1" si="126"/>
        <v>6.9951422042507074</v>
      </c>
      <c r="G277" s="306">
        <f t="shared" ca="1" si="127"/>
        <v>16.123647672545264</v>
      </c>
      <c r="H277" s="307">
        <f t="shared" ca="1" si="128"/>
        <v>-61.50263973569011</v>
      </c>
      <c r="I277" s="304">
        <f t="shared" ca="1" si="129"/>
        <v>63.581024753667364</v>
      </c>
      <c r="J277" s="306">
        <f t="shared" ca="1" si="130"/>
        <v>507.34762427928104</v>
      </c>
      <c r="K277" s="307">
        <f t="shared" ca="1" si="131"/>
        <v>1036.164805503362</v>
      </c>
      <c r="L277" s="304">
        <f t="shared" ca="1" si="116"/>
        <v>1153.7066854385696</v>
      </c>
      <c r="M277" s="306">
        <f t="shared" ca="1" si="132"/>
        <v>-1.3144043457433439</v>
      </c>
      <c r="N277" s="304">
        <f t="shared" ca="1" si="133"/>
        <v>-75.309821584747851</v>
      </c>
      <c r="P277" s="310">
        <f t="shared" ca="1" si="134"/>
        <v>23</v>
      </c>
      <c r="Q277" s="304">
        <f t="shared" ca="1" si="135"/>
        <v>0</v>
      </c>
      <c r="R277" s="306">
        <f t="shared" ca="1" si="136"/>
        <v>0</v>
      </c>
      <c r="S277" s="307">
        <f t="shared" ca="1" si="137"/>
        <v>4.5130000000000017</v>
      </c>
      <c r="T277" s="304">
        <f t="shared" ca="1" si="117"/>
        <v>44.272530000000017</v>
      </c>
      <c r="U277" s="311">
        <f t="shared" ca="1" si="118"/>
        <v>0</v>
      </c>
      <c r="V277" s="306">
        <f t="shared" ca="1" si="119"/>
        <v>1.1043219297835554</v>
      </c>
      <c r="W277" s="304">
        <f t="shared" ca="1" si="120"/>
        <v>13.627014532603305</v>
      </c>
      <c r="Y277" s="314" t="str">
        <f t="shared" ca="1" si="138"/>
        <v/>
      </c>
      <c r="Z277" s="315" t="str">
        <f t="shared" ca="1" si="139"/>
        <v/>
      </c>
      <c r="AA277" s="316" t="str">
        <f t="shared" ca="1" si="140"/>
        <v/>
      </c>
      <c r="AC277" s="310" t="e">
        <f t="shared" ca="1" si="141"/>
        <v>#N/A</v>
      </c>
      <c r="AD277" s="323" t="e">
        <f t="shared" ca="1" si="142"/>
        <v>#N/A</v>
      </c>
      <c r="AE277" s="324" t="e">
        <f t="shared" ca="1" si="121"/>
        <v>#N/A</v>
      </c>
      <c r="AG277" s="306">
        <f t="shared" ca="1" si="143"/>
        <v>6.5233669911465046</v>
      </c>
      <c r="AH277" s="304">
        <f t="shared" ca="1" si="144"/>
        <v>-2.9560002052168879</v>
      </c>
    </row>
    <row r="278" spans="1:34" x14ac:dyDescent="0.2">
      <c r="A278" s="347">
        <f t="shared" ca="1" si="122"/>
        <v>0.1</v>
      </c>
      <c r="B278" s="304">
        <f t="shared" ca="1" si="123"/>
        <v>18.399999999999995</v>
      </c>
      <c r="D278" s="306">
        <f t="shared" ca="1" si="124"/>
        <v>-0.76572206491139594</v>
      </c>
      <c r="E278" s="307">
        <f t="shared" ca="1" si="125"/>
        <v>-6.8892013536673815</v>
      </c>
      <c r="F278" s="304">
        <f t="shared" ca="1" si="126"/>
        <v>6.9316250311211043</v>
      </c>
      <c r="G278" s="306">
        <f t="shared" ca="1" si="127"/>
        <v>16.047075466054125</v>
      </c>
      <c r="H278" s="307">
        <f t="shared" ca="1" si="128"/>
        <v>-62.191559871056846</v>
      </c>
      <c r="I278" s="304">
        <f t="shared" ca="1" si="129"/>
        <v>64.228488618435392</v>
      </c>
      <c r="J278" s="306">
        <f t="shared" ca="1" si="130"/>
        <v>508.95616043621101</v>
      </c>
      <c r="K278" s="307">
        <f t="shared" ca="1" si="131"/>
        <v>1029.9800955230246</v>
      </c>
      <c r="L278" s="304">
        <f t="shared" ca="1" si="116"/>
        <v>1148.8669942250012</v>
      </c>
      <c r="M278" s="306">
        <f t="shared" ca="1" si="132"/>
        <v>-1.3182776192649792</v>
      </c>
      <c r="N278" s="304">
        <f t="shared" ca="1" si="133"/>
        <v>-75.531743810437334</v>
      </c>
      <c r="P278" s="310">
        <f t="shared" ca="1" si="134"/>
        <v>23</v>
      </c>
      <c r="Q278" s="304">
        <f t="shared" ca="1" si="135"/>
        <v>0</v>
      </c>
      <c r="R278" s="306">
        <f t="shared" ca="1" si="136"/>
        <v>0</v>
      </c>
      <c r="S278" s="307">
        <f t="shared" ca="1" si="137"/>
        <v>4.5130000000000017</v>
      </c>
      <c r="T278" s="304">
        <f t="shared" ca="1" si="117"/>
        <v>44.272530000000017</v>
      </c>
      <c r="U278" s="311">
        <f t="shared" ca="1" si="118"/>
        <v>0</v>
      </c>
      <c r="V278" s="306">
        <f t="shared" ca="1" si="119"/>
        <v>1.1050069604170185</v>
      </c>
      <c r="W278" s="304">
        <f t="shared" ca="1" si="120"/>
        <v>13.914589380567097</v>
      </c>
      <c r="Y278" s="314" t="str">
        <f t="shared" ca="1" si="138"/>
        <v/>
      </c>
      <c r="Z278" s="315" t="str">
        <f t="shared" ca="1" si="139"/>
        <v/>
      </c>
      <c r="AA278" s="316" t="str">
        <f t="shared" ca="1" si="140"/>
        <v/>
      </c>
      <c r="AC278" s="310" t="e">
        <f t="shared" ca="1" si="141"/>
        <v>#N/A</v>
      </c>
      <c r="AD278" s="323" t="e">
        <f t="shared" ca="1" si="142"/>
        <v>#N/A</v>
      </c>
      <c r="AE278" s="324" t="e">
        <f t="shared" ca="1" si="121"/>
        <v>#N/A</v>
      </c>
      <c r="AG278" s="306">
        <f t="shared" ca="1" si="143"/>
        <v>6.469820795201656</v>
      </c>
      <c r="AH278" s="304">
        <f t="shared" ca="1" si="144"/>
        <v>-3.0195024446273653</v>
      </c>
    </row>
    <row r="279" spans="1:34" x14ac:dyDescent="0.2">
      <c r="A279" s="347">
        <f t="shared" ca="1" si="122"/>
        <v>0.1</v>
      </c>
      <c r="B279" s="304">
        <f t="shared" ca="1" si="123"/>
        <v>18.499999999999996</v>
      </c>
      <c r="D279" s="306">
        <f t="shared" ca="1" si="124"/>
        <v>-0.77032368939954055</v>
      </c>
      <c r="E279" s="307">
        <f t="shared" ca="1" si="125"/>
        <v>-6.824556829951451</v>
      </c>
      <c r="F279" s="304">
        <f t="shared" ca="1" si="126"/>
        <v>6.8678944744140562</v>
      </c>
      <c r="G279" s="306">
        <f t="shared" ca="1" si="127"/>
        <v>15.970043097114171</v>
      </c>
      <c r="H279" s="307">
        <f t="shared" ca="1" si="128"/>
        <v>-62.874015554051994</v>
      </c>
      <c r="I279" s="304">
        <f t="shared" ca="1" si="129"/>
        <v>64.870518021785955</v>
      </c>
      <c r="J279" s="306">
        <f t="shared" ca="1" si="130"/>
        <v>510.55701636436942</v>
      </c>
      <c r="K279" s="307">
        <f t="shared" ca="1" si="131"/>
        <v>1023.7268167517692</v>
      </c>
      <c r="L279" s="304">
        <f t="shared" ca="1" si="116"/>
        <v>1143.9777368006764</v>
      </c>
      <c r="M279" s="306">
        <f t="shared" ca="1" si="132"/>
        <v>-1.3220558707965542</v>
      </c>
      <c r="N279" s="304">
        <f t="shared" ca="1" si="133"/>
        <v>-75.748221677135419</v>
      </c>
      <c r="P279" s="310">
        <f t="shared" ca="1" si="134"/>
        <v>23</v>
      </c>
      <c r="Q279" s="304">
        <f t="shared" ca="1" si="135"/>
        <v>0</v>
      </c>
      <c r="R279" s="306">
        <f t="shared" ca="1" si="136"/>
        <v>0</v>
      </c>
      <c r="S279" s="307">
        <f t="shared" ca="1" si="137"/>
        <v>4.5130000000000017</v>
      </c>
      <c r="T279" s="304">
        <f t="shared" ca="1" si="117"/>
        <v>44.272530000000017</v>
      </c>
      <c r="U279" s="311">
        <f t="shared" ca="1" si="118"/>
        <v>0</v>
      </c>
      <c r="V279" s="306">
        <f t="shared" ca="1" si="119"/>
        <v>1.1056999956333458</v>
      </c>
      <c r="W279" s="304">
        <f t="shared" ca="1" si="120"/>
        <v>14.20306307835572</v>
      </c>
      <c r="Y279" s="314" t="str">
        <f t="shared" ca="1" si="138"/>
        <v/>
      </c>
      <c r="Z279" s="315" t="str">
        <f t="shared" ca="1" si="139"/>
        <v/>
      </c>
      <c r="AA279" s="316" t="str">
        <f t="shared" ca="1" si="140"/>
        <v/>
      </c>
      <c r="AC279" s="310" t="e">
        <f t="shared" ca="1" si="141"/>
        <v>#N/A</v>
      </c>
      <c r="AD279" s="323" t="e">
        <f t="shared" ca="1" si="142"/>
        <v>#N/A</v>
      </c>
      <c r="AE279" s="324" t="e">
        <f t="shared" ca="1" si="121"/>
        <v>#N/A</v>
      </c>
      <c r="AG279" s="306">
        <f t="shared" ca="1" si="143"/>
        <v>6.4156638459027446</v>
      </c>
      <c r="AH279" s="304">
        <f t="shared" ca="1" si="144"/>
        <v>-3.0832238822439821</v>
      </c>
    </row>
    <row r="280" spans="1:34" x14ac:dyDescent="0.2">
      <c r="A280" s="347">
        <f t="shared" ca="1" si="122"/>
        <v>0.1</v>
      </c>
      <c r="B280" s="304">
        <f t="shared" ca="1" si="123"/>
        <v>18.599999999999998</v>
      </c>
      <c r="D280" s="306">
        <f t="shared" ca="1" si="124"/>
        <v>-0.77477465346464891</v>
      </c>
      <c r="E280" s="307">
        <f t="shared" ca="1" si="125"/>
        <v>-6.7597143297237459</v>
      </c>
      <c r="F280" s="304">
        <f t="shared" ca="1" si="126"/>
        <v>6.8039704278548871</v>
      </c>
      <c r="G280" s="306">
        <f t="shared" ca="1" si="127"/>
        <v>15.892565631767706</v>
      </c>
      <c r="H280" s="307">
        <f t="shared" ca="1" si="128"/>
        <v>-63.549986987024369</v>
      </c>
      <c r="I280" s="304">
        <f t="shared" ca="1" si="129"/>
        <v>65.507056783303966</v>
      </c>
      <c r="J280" s="306">
        <f t="shared" ca="1" si="130"/>
        <v>512.15014680081356</v>
      </c>
      <c r="K280" s="307">
        <f t="shared" ca="1" si="131"/>
        <v>1017.4056166247154</v>
      </c>
      <c r="L280" s="304">
        <f t="shared" ca="1" si="116"/>
        <v>1139.0399297687559</v>
      </c>
      <c r="M280" s="306">
        <f t="shared" ca="1" si="132"/>
        <v>-1.3257425947972237</v>
      </c>
      <c r="N280" s="304">
        <f t="shared" ca="1" si="133"/>
        <v>-75.959455402603368</v>
      </c>
      <c r="P280" s="310">
        <f t="shared" ca="1" si="134"/>
        <v>23</v>
      </c>
      <c r="Q280" s="304">
        <f t="shared" ca="1" si="135"/>
        <v>0</v>
      </c>
      <c r="R280" s="306">
        <f t="shared" ca="1" si="136"/>
        <v>0</v>
      </c>
      <c r="S280" s="307">
        <f t="shared" ca="1" si="137"/>
        <v>4.5130000000000017</v>
      </c>
      <c r="T280" s="304">
        <f t="shared" ca="1" si="117"/>
        <v>44.272530000000017</v>
      </c>
      <c r="U280" s="311">
        <f t="shared" ca="1" si="118"/>
        <v>0</v>
      </c>
      <c r="V280" s="306">
        <f t="shared" ca="1" si="119"/>
        <v>1.1064009775422103</v>
      </c>
      <c r="W280" s="304">
        <f t="shared" ca="1" si="120"/>
        <v>14.492346230421996</v>
      </c>
      <c r="Y280" s="314" t="str">
        <f t="shared" ca="1" si="138"/>
        <v/>
      </c>
      <c r="Z280" s="315" t="str">
        <f t="shared" ca="1" si="139"/>
        <v/>
      </c>
      <c r="AA280" s="316" t="str">
        <f t="shared" ca="1" si="140"/>
        <v/>
      </c>
      <c r="AC280" s="310" t="e">
        <f t="shared" ca="1" si="141"/>
        <v>#N/A</v>
      </c>
      <c r="AD280" s="323" t="e">
        <f t="shared" ca="1" si="142"/>
        <v>#N/A</v>
      </c>
      <c r="AE280" s="324" t="e">
        <f t="shared" ca="1" si="121"/>
        <v>#N/A</v>
      </c>
      <c r="AG280" s="306">
        <f t="shared" ca="1" si="143"/>
        <v>6.3609357823077293</v>
      </c>
      <c r="AH280" s="304">
        <f t="shared" ca="1" si="144"/>
        <v>-3.1471444888889244</v>
      </c>
    </row>
    <row r="281" spans="1:34" x14ac:dyDescent="0.2">
      <c r="A281" s="347">
        <f t="shared" ca="1" si="122"/>
        <v>0.1</v>
      </c>
      <c r="B281" s="304">
        <f t="shared" ca="1" si="123"/>
        <v>18.7</v>
      </c>
      <c r="D281" s="306">
        <f t="shared" ca="1" si="124"/>
        <v>-0.77907504602431199</v>
      </c>
      <c r="E281" s="307">
        <f t="shared" ca="1" si="125"/>
        <v>-6.6946937502781605</v>
      </c>
      <c r="F281" s="304">
        <f t="shared" ca="1" si="126"/>
        <v>6.7398725757503186</v>
      </c>
      <c r="G281" s="306">
        <f t="shared" ca="1" si="127"/>
        <v>15.814658127165275</v>
      </c>
      <c r="H281" s="307">
        <f t="shared" ca="1" si="128"/>
        <v>-64.219456362052185</v>
      </c>
      <c r="I281" s="304">
        <f t="shared" ca="1" si="129"/>
        <v>66.138052489596632</v>
      </c>
      <c r="J281" s="306">
        <f t="shared" ca="1" si="130"/>
        <v>513.73550798876022</v>
      </c>
      <c r="K281" s="307">
        <f t="shared" ca="1" si="131"/>
        <v>1011.0171444572616</v>
      </c>
      <c r="L281" s="304">
        <f t="shared" ca="1" si="116"/>
        <v>1134.0546012229679</v>
      </c>
      <c r="M281" s="306">
        <f t="shared" ca="1" si="132"/>
        <v>-1.329341119337452</v>
      </c>
      <c r="N281" s="304">
        <f t="shared" ca="1" si="133"/>
        <v>-76.165635671232707</v>
      </c>
      <c r="P281" s="310">
        <f t="shared" ca="1" si="134"/>
        <v>23</v>
      </c>
      <c r="Q281" s="304">
        <f t="shared" ca="1" si="135"/>
        <v>0</v>
      </c>
      <c r="R281" s="306">
        <f t="shared" ca="1" si="136"/>
        <v>0</v>
      </c>
      <c r="S281" s="307">
        <f t="shared" ca="1" si="137"/>
        <v>4.5130000000000017</v>
      </c>
      <c r="T281" s="304">
        <f t="shared" ca="1" si="117"/>
        <v>44.272530000000017</v>
      </c>
      <c r="U281" s="311">
        <f t="shared" ca="1" si="118"/>
        <v>0</v>
      </c>
      <c r="V281" s="306">
        <f t="shared" ca="1" si="119"/>
        <v>1.1071098480435191</v>
      </c>
      <c r="W281" s="304">
        <f t="shared" ca="1" si="120"/>
        <v>14.782350478525309</v>
      </c>
      <c r="Y281" s="314" t="str">
        <f t="shared" ca="1" si="138"/>
        <v/>
      </c>
      <c r="Z281" s="315" t="str">
        <f t="shared" ca="1" si="139"/>
        <v/>
      </c>
      <c r="AA281" s="316" t="str">
        <f t="shared" ca="1" si="140"/>
        <v/>
      </c>
      <c r="AC281" s="310" t="e">
        <f t="shared" ca="1" si="141"/>
        <v>#N/A</v>
      </c>
      <c r="AD281" s="323" t="e">
        <f t="shared" ca="1" si="142"/>
        <v>#N/A</v>
      </c>
      <c r="AE281" s="324" t="e">
        <f t="shared" ca="1" si="121"/>
        <v>#N/A</v>
      </c>
      <c r="AG281" s="306">
        <f t="shared" ca="1" si="143"/>
        <v>6.3056748340517172</v>
      </c>
      <c r="AH281" s="304">
        <f t="shared" ca="1" si="144"/>
        <v>-3.2112444561094593</v>
      </c>
    </row>
    <row r="282" spans="1:34" x14ac:dyDescent="0.2">
      <c r="A282" s="347">
        <f t="shared" ca="1" si="122"/>
        <v>0.1</v>
      </c>
      <c r="B282" s="304">
        <f t="shared" ca="1" si="123"/>
        <v>18.8</v>
      </c>
      <c r="D282" s="306">
        <f t="shared" ca="1" si="124"/>
        <v>-0.78322504596098119</v>
      </c>
      <c r="E282" s="307">
        <f t="shared" ca="1" si="125"/>
        <v>-6.6295147655858084</v>
      </c>
      <c r="F282" s="304">
        <f t="shared" ca="1" si="126"/>
        <v>6.6756203831359997</v>
      </c>
      <c r="G282" s="306">
        <f t="shared" ca="1" si="127"/>
        <v>15.736335622569177</v>
      </c>
      <c r="H282" s="307">
        <f t="shared" ca="1" si="128"/>
        <v>-64.88240783861076</v>
      </c>
      <c r="I282" s="304">
        <f t="shared" ca="1" si="129"/>
        <v>66.763456364705675</v>
      </c>
      <c r="J282" s="306">
        <f t="shared" ca="1" si="130"/>
        <v>515.3130576762469</v>
      </c>
      <c r="K282" s="307">
        <f t="shared" ca="1" si="131"/>
        <v>1004.5620512472284</v>
      </c>
      <c r="L282" s="304">
        <f t="shared" ca="1" si="116"/>
        <v>1129.0227908318245</v>
      </c>
      <c r="M282" s="306">
        <f t="shared" ca="1" si="132"/>
        <v>-1.332854615587129</v>
      </c>
      <c r="N282" s="304">
        <f t="shared" ca="1" si="133"/>
        <v>-76.366944177674242</v>
      </c>
      <c r="P282" s="310">
        <f t="shared" ca="1" si="134"/>
        <v>23</v>
      </c>
      <c r="Q282" s="304">
        <f t="shared" ca="1" si="135"/>
        <v>0</v>
      </c>
      <c r="R282" s="306">
        <f t="shared" ca="1" si="136"/>
        <v>0</v>
      </c>
      <c r="S282" s="307">
        <f t="shared" ca="1" si="137"/>
        <v>4.5130000000000017</v>
      </c>
      <c r="T282" s="304">
        <f t="shared" ca="1" si="117"/>
        <v>44.272530000000017</v>
      </c>
      <c r="U282" s="311">
        <f t="shared" ca="1" si="118"/>
        <v>0</v>
      </c>
      <c r="V282" s="306">
        <f t="shared" ca="1" si="119"/>
        <v>1.1078265488444419</v>
      </c>
      <c r="W282" s="304">
        <f t="shared" ca="1" si="120"/>
        <v>15.072988541106477</v>
      </c>
      <c r="Y282" s="314" t="str">
        <f t="shared" ca="1" si="138"/>
        <v/>
      </c>
      <c r="Z282" s="315" t="str">
        <f t="shared" ca="1" si="139"/>
        <v/>
      </c>
      <c r="AA282" s="316" t="str">
        <f t="shared" ca="1" si="140"/>
        <v/>
      </c>
      <c r="AC282" s="310" t="e">
        <f t="shared" ca="1" si="141"/>
        <v>#N/A</v>
      </c>
      <c r="AD282" s="323" t="e">
        <f t="shared" ca="1" si="142"/>
        <v>#N/A</v>
      </c>
      <c r="AE282" s="324" t="e">
        <f t="shared" ca="1" si="121"/>
        <v>#N/A</v>
      </c>
      <c r="AG282" s="306">
        <f t="shared" ca="1" si="143"/>
        <v>6.2499178958532591</v>
      </c>
      <c r="AH282" s="304">
        <f t="shared" ca="1" si="144"/>
        <v>-3.2755042053014192</v>
      </c>
    </row>
    <row r="283" spans="1:34" x14ac:dyDescent="0.2">
      <c r="A283" s="347">
        <f t="shared" ca="1" si="122"/>
        <v>0.1</v>
      </c>
      <c r="B283" s="304">
        <f t="shared" ca="1" si="123"/>
        <v>18.900000000000002</v>
      </c>
      <c r="D283" s="306">
        <f t="shared" ca="1" si="124"/>
        <v>-0.78722491901068992</v>
      </c>
      <c r="E283" s="307">
        <f t="shared" ca="1" si="125"/>
        <v>-6.5641968167790088</v>
      </c>
      <c r="F283" s="304">
        <f t="shared" ca="1" si="126"/>
        <v>6.6112330863858562</v>
      </c>
      <c r="G283" s="306">
        <f t="shared" ca="1" si="127"/>
        <v>15.657613130668109</v>
      </c>
      <c r="H283" s="307">
        <f t="shared" ca="1" si="128"/>
        <v>-65.538827520288663</v>
      </c>
      <c r="I283" s="304">
        <f t="shared" ca="1" si="129"/>
        <v>67.383223147040226</v>
      </c>
      <c r="J283" s="306">
        <f t="shared" ca="1" si="130"/>
        <v>516.88275511390873</v>
      </c>
      <c r="K283" s="307">
        <f t="shared" ca="1" si="131"/>
        <v>998.04098947928344</v>
      </c>
      <c r="L283" s="304">
        <f t="shared" ca="1" si="116"/>
        <v>1123.9455499333283</v>
      </c>
      <c r="M283" s="306">
        <f t="shared" ca="1" si="132"/>
        <v>-1.3362861066833087</v>
      </c>
      <c r="N283" s="304">
        <f t="shared" ca="1" si="133"/>
        <v>-76.563554134922057</v>
      </c>
      <c r="P283" s="310">
        <f t="shared" ca="1" si="134"/>
        <v>23</v>
      </c>
      <c r="Q283" s="304">
        <f t="shared" ca="1" si="135"/>
        <v>0</v>
      </c>
      <c r="R283" s="306">
        <f t="shared" ca="1" si="136"/>
        <v>0</v>
      </c>
      <c r="S283" s="307">
        <f t="shared" ca="1" si="137"/>
        <v>4.5130000000000017</v>
      </c>
      <c r="T283" s="304">
        <f t="shared" ca="1" si="117"/>
        <v>44.272530000000017</v>
      </c>
      <c r="U283" s="311">
        <f t="shared" ca="1" si="118"/>
        <v>0</v>
      </c>
      <c r="V283" s="306">
        <f t="shared" ca="1" si="119"/>
        <v>1.1085510214762717</v>
      </c>
      <c r="W283" s="304">
        <f t="shared" ca="1" si="120"/>
        <v>15.364174250856903</v>
      </c>
      <c r="Y283" s="314" t="str">
        <f t="shared" ca="1" si="138"/>
        <v/>
      </c>
      <c r="Z283" s="315" t="str">
        <f t="shared" ca="1" si="139"/>
        <v/>
      </c>
      <c r="AA283" s="316" t="str">
        <f t="shared" ca="1" si="140"/>
        <v/>
      </c>
      <c r="AC283" s="310" t="e">
        <f t="shared" ca="1" si="141"/>
        <v>#N/A</v>
      </c>
      <c r="AD283" s="323" t="e">
        <f t="shared" ca="1" si="142"/>
        <v>#N/A</v>
      </c>
      <c r="AE283" s="324" t="e">
        <f t="shared" ca="1" si="121"/>
        <v>#N/A</v>
      </c>
      <c r="AG283" s="306">
        <f t="shared" ca="1" si="143"/>
        <v>6.1937005957913023</v>
      </c>
      <c r="AH283" s="304">
        <f t="shared" ca="1" si="144"/>
        <v>-3.3399043964339623</v>
      </c>
    </row>
    <row r="284" spans="1:34" x14ac:dyDescent="0.2">
      <c r="A284" s="347">
        <f t="shared" ca="1" si="122"/>
        <v>0.1</v>
      </c>
      <c r="B284" s="304">
        <f t="shared" ca="1" si="123"/>
        <v>19.000000000000004</v>
      </c>
      <c r="D284" s="306">
        <f t="shared" ca="1" si="124"/>
        <v>-0.7910750147323814</v>
      </c>
      <c r="E284" s="307">
        <f t="shared" ca="1" si="125"/>
        <v>-6.4987591030968908</v>
      </c>
      <c r="F284" s="304">
        <f t="shared" ca="1" si="126"/>
        <v>6.5467296842789029</v>
      </c>
      <c r="G284" s="306">
        <f t="shared" ca="1" si="127"/>
        <v>15.57850562919487</v>
      </c>
      <c r="H284" s="307">
        <f t="shared" ca="1" si="128"/>
        <v>-66.188703430598352</v>
      </c>
      <c r="I284" s="304">
        <f t="shared" ca="1" si="129"/>
        <v>67.997310972291828</v>
      </c>
      <c r="J284" s="306">
        <f t="shared" ca="1" si="130"/>
        <v>518.44456105190193</v>
      </c>
      <c r="K284" s="307">
        <f t="shared" ca="1" si="131"/>
        <v>991.45461293173912</v>
      </c>
      <c r="L284" s="304">
        <f t="shared" ca="1" si="116"/>
        <v>1118.8239416404726</v>
      </c>
      <c r="M284" s="306">
        <f t="shared" ca="1" si="132"/>
        <v>-1.3396384760225379</v>
      </c>
      <c r="N284" s="304">
        <f t="shared" ca="1" si="133"/>
        <v>-76.75563074942896</v>
      </c>
      <c r="P284" s="310">
        <f t="shared" ca="1" si="134"/>
        <v>23</v>
      </c>
      <c r="Q284" s="304">
        <f t="shared" ca="1" si="135"/>
        <v>0</v>
      </c>
      <c r="R284" s="306">
        <f t="shared" ca="1" si="136"/>
        <v>0</v>
      </c>
      <c r="S284" s="307">
        <f t="shared" ca="1" si="137"/>
        <v>4.5130000000000017</v>
      </c>
      <c r="T284" s="304">
        <f t="shared" ca="1" si="117"/>
        <v>44.272530000000017</v>
      </c>
      <c r="U284" s="311">
        <f t="shared" ca="1" si="118"/>
        <v>0</v>
      </c>
      <c r="V284" s="306">
        <f t="shared" ca="1" si="119"/>
        <v>1.1092832073111152</v>
      </c>
      <c r="W284" s="304">
        <f t="shared" ca="1" si="120"/>
        <v>15.655822590478778</v>
      </c>
      <c r="Y284" s="314" t="str">
        <f t="shared" ca="1" si="138"/>
        <v/>
      </c>
      <c r="Z284" s="315" t="str">
        <f t="shared" ca="1" si="139"/>
        <v/>
      </c>
      <c r="AA284" s="316" t="str">
        <f t="shared" ca="1" si="140"/>
        <v/>
      </c>
      <c r="AC284" s="310">
        <f t="shared" ca="1" si="141"/>
        <v>19.000000000000004</v>
      </c>
      <c r="AD284" s="323">
        <f t="shared" ca="1" si="142"/>
        <v>518.44456105190193</v>
      </c>
      <c r="AE284" s="324" t="e">
        <f t="shared" ca="1" si="121"/>
        <v>#N/A</v>
      </c>
      <c r="AG284" s="306">
        <f t="shared" ca="1" si="143"/>
        <v>6.1370573579325747</v>
      </c>
      <c r="AH284" s="304">
        <f t="shared" ca="1" si="144"/>
        <v>-3.4044259363742295</v>
      </c>
    </row>
    <row r="285" spans="1:34" x14ac:dyDescent="0.2">
      <c r="A285" s="347">
        <f t="shared" ca="1" si="122"/>
        <v>0.1</v>
      </c>
      <c r="B285" s="304">
        <f t="shared" ca="1" si="123"/>
        <v>19.100000000000005</v>
      </c>
      <c r="D285" s="306">
        <f t="shared" ca="1" si="124"/>
        <v>-0.79477576355214785</v>
      </c>
      <c r="E285" s="307">
        <f t="shared" ca="1" si="125"/>
        <v>-6.4332205732881196</v>
      </c>
      <c r="F285" s="304">
        <f t="shared" ca="1" si="126"/>
        <v>6.4821289295190221</v>
      </c>
      <c r="G285" s="306">
        <f t="shared" ca="1" si="127"/>
        <v>15.499028052839655</v>
      </c>
      <c r="H285" s="307">
        <f t="shared" ca="1" si="128"/>
        <v>-66.832025487927169</v>
      </c>
      <c r="I285" s="304">
        <f t="shared" ca="1" si="129"/>
        <v>68.605681261843444</v>
      </c>
      <c r="J285" s="306">
        <f t="shared" ca="1" si="130"/>
        <v>519.99843773600367</v>
      </c>
      <c r="K285" s="307">
        <f t="shared" ca="1" si="131"/>
        <v>984.80357648581287</v>
      </c>
      <c r="L285" s="304">
        <f t="shared" ca="1" si="116"/>
        <v>1113.6590409578384</v>
      </c>
      <c r="M285" s="306">
        <f t="shared" ca="1" si="132"/>
        <v>-1.3429144750192408</v>
      </c>
      <c r="N285" s="304">
        <f t="shared" ca="1" si="133"/>
        <v>-76.943331665629117</v>
      </c>
      <c r="P285" s="310">
        <f t="shared" ca="1" si="134"/>
        <v>23</v>
      </c>
      <c r="Q285" s="304">
        <f t="shared" ca="1" si="135"/>
        <v>0</v>
      </c>
      <c r="R285" s="306">
        <f t="shared" ca="1" si="136"/>
        <v>0</v>
      </c>
      <c r="S285" s="307">
        <f t="shared" ca="1" si="137"/>
        <v>4.5130000000000017</v>
      </c>
      <c r="T285" s="304">
        <f t="shared" ca="1" si="117"/>
        <v>44.272530000000017</v>
      </c>
      <c r="U285" s="311">
        <f t="shared" ca="1" si="118"/>
        <v>0</v>
      </c>
      <c r="V285" s="306">
        <f t="shared" ca="1" si="119"/>
        <v>1.1100230475783994</v>
      </c>
      <c r="W285" s="304">
        <f t="shared" ca="1" si="120"/>
        <v>15.947849726636015</v>
      </c>
      <c r="Y285" s="314" t="str">
        <f t="shared" ca="1" si="138"/>
        <v/>
      </c>
      <c r="Z285" s="315" t="str">
        <f t="shared" ca="1" si="139"/>
        <v/>
      </c>
      <c r="AA285" s="316" t="str">
        <f t="shared" ca="1" si="140"/>
        <v/>
      </c>
      <c r="AC285" s="310" t="e">
        <f t="shared" ca="1" si="141"/>
        <v>#N/A</v>
      </c>
      <c r="AD285" s="323" t="e">
        <f t="shared" ca="1" si="142"/>
        <v>#N/A</v>
      </c>
      <c r="AE285" s="324" t="e">
        <f t="shared" ca="1" si="121"/>
        <v>#N/A</v>
      </c>
      <c r="AG285" s="306">
        <f t="shared" ca="1" si="143"/>
        <v>6.0800214598340911</v>
      </c>
      <c r="AH285" s="304">
        <f t="shared" ca="1" si="144"/>
        <v>-3.4690499868111613</v>
      </c>
    </row>
    <row r="286" spans="1:34" x14ac:dyDescent="0.2">
      <c r="A286" s="347">
        <f t="shared" ca="1" si="122"/>
        <v>0.1</v>
      </c>
      <c r="B286" s="304">
        <f t="shared" ca="1" si="123"/>
        <v>19.200000000000006</v>
      </c>
      <c r="D286" s="306">
        <f t="shared" ca="1" si="124"/>
        <v>-0.79832767387736581</v>
      </c>
      <c r="E286" s="307">
        <f t="shared" ca="1" si="125"/>
        <v>-6.367599917466146</v>
      </c>
      <c r="F286" s="304">
        <f t="shared" ca="1" si="126"/>
        <v>6.4174493207031498</v>
      </c>
      <c r="G286" s="306">
        <f t="shared" ca="1" si="127"/>
        <v>15.419195285451918</v>
      </c>
      <c r="H286" s="307">
        <f t="shared" ca="1" si="128"/>
        <v>-67.468785479673784</v>
      </c>
      <c r="I286" s="304">
        <f t="shared" ca="1" si="129"/>
        <v>69.208298616229129</v>
      </c>
      <c r="J286" s="306">
        <f t="shared" ca="1" si="130"/>
        <v>521.54434890291827</v>
      </c>
      <c r="K286" s="307">
        <f t="shared" ca="1" si="131"/>
        <v>978.08853593743277</v>
      </c>
      <c r="L286" s="304">
        <f t="shared" ca="1" si="116"/>
        <v>1108.4519349095835</v>
      </c>
      <c r="M286" s="306">
        <f t="shared" ca="1" si="132"/>
        <v>-1.3461167303684007</v>
      </c>
      <c r="N286" s="304">
        <f t="shared" ca="1" si="133"/>
        <v>-77.12680738205917</v>
      </c>
      <c r="P286" s="310">
        <f t="shared" ca="1" si="134"/>
        <v>23</v>
      </c>
      <c r="Q286" s="304">
        <f t="shared" ca="1" si="135"/>
        <v>0</v>
      </c>
      <c r="R286" s="306">
        <f t="shared" ca="1" si="136"/>
        <v>0</v>
      </c>
      <c r="S286" s="307">
        <f t="shared" ca="1" si="137"/>
        <v>4.5130000000000017</v>
      </c>
      <c r="T286" s="304">
        <f t="shared" ca="1" si="117"/>
        <v>44.272530000000017</v>
      </c>
      <c r="U286" s="311">
        <f t="shared" ca="1" si="118"/>
        <v>0</v>
      </c>
      <c r="V286" s="306">
        <f t="shared" ca="1" si="119"/>
        <v>1.1107704833811911</v>
      </c>
      <c r="W286" s="304">
        <f t="shared" ca="1" si="120"/>
        <v>16.240173042098533</v>
      </c>
      <c r="Y286" s="314" t="str">
        <f t="shared" ca="1" si="138"/>
        <v/>
      </c>
      <c r="Z286" s="315" t="str">
        <f t="shared" ca="1" si="139"/>
        <v/>
      </c>
      <c r="AA286" s="316" t="str">
        <f t="shared" ca="1" si="140"/>
        <v/>
      </c>
      <c r="AC286" s="310" t="e">
        <f t="shared" ca="1" si="141"/>
        <v>#N/A</v>
      </c>
      <c r="AD286" s="323" t="e">
        <f t="shared" ca="1" si="142"/>
        <v>#N/A</v>
      </c>
      <c r="AE286" s="324" t="e">
        <f t="shared" ca="1" si="121"/>
        <v>#N/A</v>
      </c>
      <c r="AG286" s="306">
        <f t="shared" ca="1" si="143"/>
        <v>6.0226250853956538</v>
      </c>
      <c r="AH286" s="304">
        <f t="shared" ca="1" si="144"/>
        <v>-3.53375797177842</v>
      </c>
    </row>
    <row r="287" spans="1:34" x14ac:dyDescent="0.2">
      <c r="A287" s="347">
        <f t="shared" ca="1" si="122"/>
        <v>0.1</v>
      </c>
      <c r="B287" s="304">
        <f t="shared" ca="1" si="123"/>
        <v>19.300000000000008</v>
      </c>
      <c r="D287" s="306">
        <f t="shared" ca="1" si="124"/>
        <v>-0.80173132927633783</v>
      </c>
      <c r="E287" s="307">
        <f t="shared" ca="1" si="125"/>
        <v>-6.3019155594121816</v>
      </c>
      <c r="F287" s="304">
        <f t="shared" ca="1" si="126"/>
        <v>6.3527090947330933</v>
      </c>
      <c r="G287" s="306">
        <f t="shared" ca="1" si="127"/>
        <v>15.339022152524285</v>
      </c>
      <c r="H287" s="307">
        <f t="shared" ca="1" si="128"/>
        <v>-68.098977035615007</v>
      </c>
      <c r="I287" s="304">
        <f t="shared" ca="1" si="129"/>
        <v>69.805130713242349</v>
      </c>
      <c r="J287" s="306">
        <f t="shared" ca="1" si="130"/>
        <v>523.08225977481709</v>
      </c>
      <c r="K287" s="307">
        <f t="shared" ca="1" si="131"/>
        <v>971.31014781166834</v>
      </c>
      <c r="L287" s="304">
        <f t="shared" ca="1" si="116"/>
        <v>1103.2037226791135</v>
      </c>
      <c r="M287" s="306">
        <f t="shared" ca="1" si="132"/>
        <v>-1.3492477508478349</v>
      </c>
      <c r="N287" s="304">
        <f t="shared" ca="1" si="133"/>
        <v>-77.306201641099776</v>
      </c>
      <c r="P287" s="310">
        <f t="shared" ca="1" si="134"/>
        <v>23</v>
      </c>
      <c r="Q287" s="304">
        <f t="shared" ca="1" si="135"/>
        <v>0</v>
      </c>
      <c r="R287" s="306">
        <f t="shared" ca="1" si="136"/>
        <v>0</v>
      </c>
      <c r="S287" s="307">
        <f t="shared" ca="1" si="137"/>
        <v>4.5130000000000017</v>
      </c>
      <c r="T287" s="304">
        <f t="shared" ca="1" si="117"/>
        <v>44.272530000000017</v>
      </c>
      <c r="U287" s="311">
        <f t="shared" ca="1" si="118"/>
        <v>0</v>
      </c>
      <c r="V287" s="306">
        <f t="shared" ca="1" si="119"/>
        <v>1.1115254557123171</v>
      </c>
      <c r="W287" s="304">
        <f t="shared" ca="1" si="120"/>
        <v>16.53271116608526</v>
      </c>
      <c r="Y287" s="314" t="str">
        <f t="shared" ca="1" si="138"/>
        <v/>
      </c>
      <c r="Z287" s="315" t="str">
        <f t="shared" ca="1" si="139"/>
        <v/>
      </c>
      <c r="AA287" s="316" t="str">
        <f t="shared" ca="1" si="140"/>
        <v/>
      </c>
      <c r="AC287" s="310" t="e">
        <f t="shared" ca="1" si="141"/>
        <v>#N/A</v>
      </c>
      <c r="AD287" s="323" t="e">
        <f t="shared" ca="1" si="142"/>
        <v>#N/A</v>
      </c>
      <c r="AE287" s="324" t="e">
        <f t="shared" ca="1" si="121"/>
        <v>#N/A</v>
      </c>
      <c r="AG287" s="306">
        <f t="shared" ca="1" si="143"/>
        <v>5.9648993734924307</v>
      </c>
      <c r="AH287" s="304">
        <f t="shared" ca="1" si="144"/>
        <v>-3.5985315847769836</v>
      </c>
    </row>
    <row r="288" spans="1:34" x14ac:dyDescent="0.2">
      <c r="A288" s="347">
        <f t="shared" ca="1" si="122"/>
        <v>0.1</v>
      </c>
      <c r="B288" s="304">
        <f t="shared" ca="1" si="123"/>
        <v>19.400000000000009</v>
      </c>
      <c r="D288" s="306">
        <f t="shared" ca="1" si="124"/>
        <v>-0.80498738571955908</v>
      </c>
      <c r="E288" s="307">
        <f t="shared" ca="1" si="125"/>
        <v>-6.2361856493208947</v>
      </c>
      <c r="F288" s="304">
        <f t="shared" ca="1" si="126"/>
        <v>6.2879262196660255</v>
      </c>
      <c r="G288" s="306">
        <f t="shared" ca="1" si="127"/>
        <v>15.258523413952329</v>
      </c>
      <c r="H288" s="307">
        <f t="shared" ca="1" si="128"/>
        <v>-68.722595600547095</v>
      </c>
      <c r="I288" s="304">
        <f t="shared" ca="1" si="129"/>
        <v>70.396148210328008</v>
      </c>
      <c r="J288" s="306">
        <f t="shared" ca="1" si="130"/>
        <v>524.61213705314094</v>
      </c>
      <c r="K288" s="307">
        <f t="shared" ca="1" si="131"/>
        <v>964.46906917986018</v>
      </c>
      <c r="L288" s="304">
        <f t="shared" ca="1" si="116"/>
        <v>1097.9155157607206</v>
      </c>
      <c r="M288" s="306">
        <f t="shared" ca="1" si="132"/>
        <v>-1.352309933692619</v>
      </c>
      <c r="N288" s="304">
        <f t="shared" ca="1" si="133"/>
        <v>-77.481651794203273</v>
      </c>
      <c r="P288" s="310">
        <f t="shared" ca="1" si="134"/>
        <v>23</v>
      </c>
      <c r="Q288" s="304">
        <f t="shared" ca="1" si="135"/>
        <v>0</v>
      </c>
      <c r="R288" s="306">
        <f t="shared" ca="1" si="136"/>
        <v>0</v>
      </c>
      <c r="S288" s="307">
        <f t="shared" ca="1" si="137"/>
        <v>4.5130000000000017</v>
      </c>
      <c r="T288" s="304">
        <f t="shared" ca="1" si="117"/>
        <v>44.272530000000017</v>
      </c>
      <c r="U288" s="311">
        <f t="shared" ca="1" si="118"/>
        <v>0</v>
      </c>
      <c r="V288" s="306">
        <f t="shared" ca="1" si="119"/>
        <v>1.1122879054702863</v>
      </c>
      <c r="W288" s="304">
        <f t="shared" ca="1" si="120"/>
        <v>16.825384002814079</v>
      </c>
      <c r="Y288" s="314" t="str">
        <f t="shared" ca="1" si="138"/>
        <v/>
      </c>
      <c r="Z288" s="315" t="str">
        <f t="shared" ca="1" si="139"/>
        <v/>
      </c>
      <c r="AA288" s="316" t="str">
        <f t="shared" ca="1" si="140"/>
        <v/>
      </c>
      <c r="AC288" s="310" t="e">
        <f t="shared" ca="1" si="141"/>
        <v>#N/A</v>
      </c>
      <c r="AD288" s="323" t="e">
        <f t="shared" ca="1" si="142"/>
        <v>#N/A</v>
      </c>
      <c r="AE288" s="324" t="e">
        <f t="shared" ca="1" si="121"/>
        <v>#N/A</v>
      </c>
      <c r="AG288" s="306">
        <f t="shared" ca="1" si="143"/>
        <v>5.9068744627772691</v>
      </c>
      <c r="AH288" s="304">
        <f t="shared" ca="1" si="144"/>
        <v>-3.663352795498616</v>
      </c>
    </row>
    <row r="289" spans="1:34" x14ac:dyDescent="0.2">
      <c r="A289" s="347">
        <f t="shared" ca="1" si="122"/>
        <v>0.1</v>
      </c>
      <c r="B289" s="304">
        <f t="shared" ca="1" si="123"/>
        <v>19.500000000000011</v>
      </c>
      <c r="D289" s="306">
        <f t="shared" ca="1" si="124"/>
        <v>-0.80809656887927528</v>
      </c>
      <c r="E289" s="307">
        <f t="shared" ca="1" si="125"/>
        <v>-6.1704280569835763</v>
      </c>
      <c r="F289" s="304">
        <f t="shared" ca="1" si="126"/>
        <v>6.2231183879984613</v>
      </c>
      <c r="G289" s="306">
        <f t="shared" ca="1" si="127"/>
        <v>15.177713757064401</v>
      </c>
      <c r="H289" s="307">
        <f t="shared" ca="1" si="128"/>
        <v>-69.339638406245456</v>
      </c>
      <c r="I289" s="304">
        <f t="shared" ca="1" si="129"/>
        <v>70.98132465092668</v>
      </c>
      <c r="J289" s="306">
        <f t="shared" ca="1" si="130"/>
        <v>526.13394891169173</v>
      </c>
      <c r="K289" s="307">
        <f t="shared" ca="1" si="131"/>
        <v>957.56595747952053</v>
      </c>
      <c r="L289" s="304">
        <f t="shared" ca="1" si="116"/>
        <v>1092.5884381234691</v>
      </c>
      <c r="M289" s="306">
        <f t="shared" ca="1" si="132"/>
        <v>-1.3553055705717405</v>
      </c>
      <c r="N289" s="304">
        <f t="shared" ca="1" si="133"/>
        <v>-77.653289144330671</v>
      </c>
      <c r="P289" s="310">
        <f t="shared" ca="1" si="134"/>
        <v>23</v>
      </c>
      <c r="Q289" s="304">
        <f t="shared" ca="1" si="135"/>
        <v>0</v>
      </c>
      <c r="R289" s="306">
        <f t="shared" ca="1" si="136"/>
        <v>0</v>
      </c>
      <c r="S289" s="307">
        <f t="shared" ca="1" si="137"/>
        <v>4.5130000000000017</v>
      </c>
      <c r="T289" s="304">
        <f t="shared" ca="1" si="117"/>
        <v>44.272530000000017</v>
      </c>
      <c r="U289" s="311">
        <f t="shared" ca="1" si="118"/>
        <v>0</v>
      </c>
      <c r="V289" s="306">
        <f t="shared" ca="1" si="119"/>
        <v>1.1130577734749989</v>
      </c>
      <c r="W289" s="304">
        <f t="shared" ca="1" si="120"/>
        <v>17.118112758269138</v>
      </c>
      <c r="Y289" s="314" t="str">
        <f t="shared" ca="1" si="138"/>
        <v/>
      </c>
      <c r="Z289" s="315" t="str">
        <f t="shared" ca="1" si="139"/>
        <v/>
      </c>
      <c r="AA289" s="316" t="str">
        <f t="shared" ca="1" si="140"/>
        <v/>
      </c>
      <c r="AC289" s="310" t="e">
        <f t="shared" ca="1" si="141"/>
        <v>#N/A</v>
      </c>
      <c r="AD289" s="323" t="e">
        <f t="shared" ca="1" si="142"/>
        <v>#N/A</v>
      </c>
      <c r="AE289" s="324" t="e">
        <f t="shared" ca="1" si="121"/>
        <v>#N/A</v>
      </c>
      <c r="AG289" s="306">
        <f t="shared" ca="1" si="143"/>
        <v>5.8485795330058821</v>
      </c>
      <c r="AH289" s="304">
        <f t="shared" ca="1" si="144"/>
        <v>-3.7282038561520214</v>
      </c>
    </row>
    <row r="290" spans="1:34" x14ac:dyDescent="0.2">
      <c r="A290" s="347">
        <f t="shared" ca="1" si="122"/>
        <v>0.1</v>
      </c>
      <c r="B290" s="304">
        <f t="shared" ca="1" si="123"/>
        <v>19.600000000000012</v>
      </c>
      <c r="D290" s="306">
        <f t="shared" ca="1" si="124"/>
        <v>-0.81105967148435776</v>
      </c>
      <c r="E290" s="307">
        <f t="shared" ca="1" si="125"/>
        <v>-6.1046603654033458</v>
      </c>
      <c r="F290" s="304">
        <f t="shared" ca="1" si="126"/>
        <v>6.1583030103783321</v>
      </c>
      <c r="G290" s="306">
        <f t="shared" ca="1" si="127"/>
        <v>15.096607789915966</v>
      </c>
      <c r="H290" s="307">
        <f t="shared" ca="1" si="128"/>
        <v>-69.950104442785786</v>
      </c>
      <c r="I290" s="304">
        <f t="shared" ca="1" si="129"/>
        <v>71.560636374470505</v>
      </c>
      <c r="J290" s="306">
        <f t="shared" ca="1" si="130"/>
        <v>527.64766498904078</v>
      </c>
      <c r="K290" s="307">
        <f t="shared" ca="1" si="131"/>
        <v>950.60147033706892</v>
      </c>
      <c r="L290" s="304">
        <f t="shared" ca="1" si="116"/>
        <v>1087.2236263875911</v>
      </c>
      <c r="M290" s="306">
        <f t="shared" ca="1" si="132"/>
        <v>-1.3582368531947457</v>
      </c>
      <c r="N290" s="304">
        <f t="shared" ca="1" si="133"/>
        <v>-77.821239267188915</v>
      </c>
      <c r="P290" s="310">
        <f t="shared" ca="1" si="134"/>
        <v>23</v>
      </c>
      <c r="Q290" s="304">
        <f t="shared" ca="1" si="135"/>
        <v>0</v>
      </c>
      <c r="R290" s="306">
        <f t="shared" ca="1" si="136"/>
        <v>0</v>
      </c>
      <c r="S290" s="307">
        <f t="shared" ca="1" si="137"/>
        <v>4.5130000000000017</v>
      </c>
      <c r="T290" s="304">
        <f t="shared" ca="1" si="117"/>
        <v>44.272530000000017</v>
      </c>
      <c r="U290" s="311">
        <f t="shared" ca="1" si="118"/>
        <v>0</v>
      </c>
      <c r="V290" s="306">
        <f t="shared" ca="1" si="119"/>
        <v>1.1138350004832418</v>
      </c>
      <c r="W290" s="304">
        <f t="shared" ca="1" si="120"/>
        <v>17.410819965198939</v>
      </c>
      <c r="Y290" s="314" t="str">
        <f t="shared" ca="1" si="138"/>
        <v/>
      </c>
      <c r="Z290" s="315" t="str">
        <f t="shared" ca="1" si="139"/>
        <v/>
      </c>
      <c r="AA290" s="316" t="str">
        <f t="shared" ca="1" si="140"/>
        <v/>
      </c>
      <c r="AC290" s="310" t="e">
        <f t="shared" ca="1" si="141"/>
        <v>#N/A</v>
      </c>
      <c r="AD290" s="323" t="e">
        <f t="shared" ca="1" si="142"/>
        <v>#N/A</v>
      </c>
      <c r="AE290" s="324" t="e">
        <f t="shared" ca="1" si="121"/>
        <v>#N/A</v>
      </c>
      <c r="AG290" s="306">
        <f t="shared" ca="1" si="143"/>
        <v>5.7900428432051303</v>
      </c>
      <c r="AH290" s="304">
        <f t="shared" ca="1" si="144"/>
        <v>-3.793067307394002</v>
      </c>
    </row>
    <row r="291" spans="1:34" x14ac:dyDescent="0.2">
      <c r="A291" s="347">
        <f t="shared" ca="1" si="122"/>
        <v>0.1</v>
      </c>
      <c r="B291" s="304">
        <f t="shared" ca="1" si="123"/>
        <v>19.700000000000014</v>
      </c>
      <c r="D291" s="306">
        <f t="shared" ca="1" si="124"/>
        <v>-0.81387755072798118</v>
      </c>
      <c r="E291" s="307">
        <f t="shared" ca="1" si="125"/>
        <v>-6.0388998648365995</v>
      </c>
      <c r="F291" s="304">
        <f t="shared" ca="1" si="126"/>
        <v>6.0934972097394509</v>
      </c>
      <c r="G291" s="306">
        <f t="shared" ca="1" si="127"/>
        <v>15.015220034843168</v>
      </c>
      <c r="H291" s="307">
        <f t="shared" ca="1" si="128"/>
        <v>-70.553994429269451</v>
      </c>
      <c r="I291" s="304">
        <f t="shared" ca="1" si="129"/>
        <v>72.134062429757421</v>
      </c>
      <c r="J291" s="306">
        <f t="shared" ca="1" si="130"/>
        <v>529.15325638027878</v>
      </c>
      <c r="K291" s="307">
        <f t="shared" ca="1" si="131"/>
        <v>943.5762653934662</v>
      </c>
      <c r="L291" s="304">
        <f t="shared" ca="1" si="116"/>
        <v>1081.8222300136626</v>
      </c>
      <c r="M291" s="306">
        <f t="shared" ca="1" si="132"/>
        <v>-1.3611058785740455</v>
      </c>
      <c r="N291" s="304">
        <f t="shared" ca="1" si="133"/>
        <v>-77.985622312738712</v>
      </c>
      <c r="P291" s="310">
        <f t="shared" ca="1" si="134"/>
        <v>23</v>
      </c>
      <c r="Q291" s="304">
        <f t="shared" ca="1" si="135"/>
        <v>0</v>
      </c>
      <c r="R291" s="306">
        <f t="shared" ca="1" si="136"/>
        <v>0</v>
      </c>
      <c r="S291" s="307">
        <f t="shared" ca="1" si="137"/>
        <v>4.5130000000000017</v>
      </c>
      <c r="T291" s="304">
        <f t="shared" ca="1" si="117"/>
        <v>44.272530000000017</v>
      </c>
      <c r="U291" s="311">
        <f t="shared" ca="1" si="118"/>
        <v>0</v>
      </c>
      <c r="V291" s="306">
        <f t="shared" ca="1" si="119"/>
        <v>1.114619527203963</v>
      </c>
      <c r="W291" s="304">
        <f t="shared" ca="1" si="120"/>
        <v>17.703429506360461</v>
      </c>
      <c r="Y291" s="314" t="str">
        <f t="shared" ca="1" si="138"/>
        <v/>
      </c>
      <c r="Z291" s="315" t="str">
        <f t="shared" ca="1" si="139"/>
        <v/>
      </c>
      <c r="AA291" s="316" t="str">
        <f t="shared" ca="1" si="140"/>
        <v/>
      </c>
      <c r="AC291" s="310" t="e">
        <f t="shared" ca="1" si="141"/>
        <v>#N/A</v>
      </c>
      <c r="AD291" s="323" t="e">
        <f t="shared" ca="1" si="142"/>
        <v>#N/A</v>
      </c>
      <c r="AE291" s="324" t="e">
        <f t="shared" ca="1" si="121"/>
        <v>#N/A</v>
      </c>
      <c r="AG291" s="306">
        <f t="shared" ca="1" si="143"/>
        <v>5.7312917669748984</v>
      </c>
      <c r="AH291" s="304">
        <f t="shared" ca="1" si="144"/>
        <v>-3.8579259838685869</v>
      </c>
    </row>
    <row r="292" spans="1:34" x14ac:dyDescent="0.2">
      <c r="A292" s="347">
        <f t="shared" ca="1" si="122"/>
        <v>0.1</v>
      </c>
      <c r="B292" s="304">
        <f t="shared" ca="1" si="123"/>
        <v>19.800000000000015</v>
      </c>
      <c r="D292" s="306">
        <f t="shared" ca="1" si="124"/>
        <v>-0.81655112572587241</v>
      </c>
      <c r="E292" s="307">
        <f t="shared" ca="1" si="125"/>
        <v>-5.9731635472547602</v>
      </c>
      <c r="F292" s="304">
        <f t="shared" ca="1" si="126"/>
        <v>6.0287178158524934</v>
      </c>
      <c r="G292" s="306">
        <f t="shared" ca="1" si="127"/>
        <v>14.93356492227058</v>
      </c>
      <c r="H292" s="307">
        <f t="shared" ca="1" si="128"/>
        <v>-71.15131078399493</v>
      </c>
      <c r="I292" s="304">
        <f t="shared" ca="1" si="129"/>
        <v>72.701584491455918</v>
      </c>
      <c r="J292" s="306">
        <f t="shared" ca="1" si="130"/>
        <v>530.65069562813449</v>
      </c>
      <c r="K292" s="307">
        <f t="shared" ca="1" si="131"/>
        <v>936.49100013280304</v>
      </c>
      <c r="L292" s="304">
        <f t="shared" ca="1" si="116"/>
        <v>1076.3854115048014</v>
      </c>
      <c r="M292" s="306">
        <f t="shared" ca="1" si="132"/>
        <v>-1.3639146539665921</v>
      </c>
      <c r="N292" s="304">
        <f t="shared" ca="1" si="133"/>
        <v>-78.14655328833183</v>
      </c>
      <c r="P292" s="310">
        <f t="shared" ca="1" si="134"/>
        <v>23</v>
      </c>
      <c r="Q292" s="304">
        <f t="shared" ca="1" si="135"/>
        <v>0</v>
      </c>
      <c r="R292" s="306">
        <f t="shared" ca="1" si="136"/>
        <v>0</v>
      </c>
      <c r="S292" s="307">
        <f t="shared" ca="1" si="137"/>
        <v>4.5130000000000017</v>
      </c>
      <c r="T292" s="304">
        <f t="shared" ca="1" si="117"/>
        <v>44.272530000000017</v>
      </c>
      <c r="U292" s="311">
        <f t="shared" ca="1" si="118"/>
        <v>0</v>
      </c>
      <c r="V292" s="306">
        <f t="shared" ca="1" si="119"/>
        <v>1.1154112943133208</v>
      </c>
      <c r="W292" s="304">
        <f t="shared" ca="1" si="120"/>
        <v>17.99586663602717</v>
      </c>
      <c r="Y292" s="314" t="str">
        <f t="shared" ca="1" si="138"/>
        <v/>
      </c>
      <c r="Z292" s="315" t="str">
        <f t="shared" ca="1" si="139"/>
        <v/>
      </c>
      <c r="AA292" s="316" t="str">
        <f t="shared" ca="1" si="140"/>
        <v/>
      </c>
      <c r="AC292" s="310" t="e">
        <f t="shared" ca="1" si="141"/>
        <v>#N/A</v>
      </c>
      <c r="AD292" s="323" t="e">
        <f t="shared" ca="1" si="142"/>
        <v>#N/A</v>
      </c>
      <c r="AE292" s="324" t="e">
        <f t="shared" ca="1" si="121"/>
        <v>#N/A</v>
      </c>
      <c r="AG292" s="306">
        <f t="shared" ca="1" si="143"/>
        <v>5.672352825187069</v>
      </c>
      <c r="AH292" s="304">
        <f t="shared" ca="1" si="144"/>
        <v>-3.9227630193575127</v>
      </c>
    </row>
    <row r="293" spans="1:34" x14ac:dyDescent="0.2">
      <c r="A293" s="347">
        <f t="shared" ca="1" si="122"/>
        <v>0.1</v>
      </c>
      <c r="B293" s="304">
        <f t="shared" ca="1" si="123"/>
        <v>19.900000000000016</v>
      </c>
      <c r="D293" s="306">
        <f t="shared" ca="1" si="124"/>
        <v>-0.81908137502326639</v>
      </c>
      <c r="E293" s="307">
        <f t="shared" ca="1" si="125"/>
        <v>-5.9074681012200463</v>
      </c>
      <c r="F293" s="304">
        <f t="shared" ca="1" si="126"/>
        <v>5.9639813602862972</v>
      </c>
      <c r="G293" s="306">
        <f t="shared" ca="1" si="127"/>
        <v>14.851656784768254</v>
      </c>
      <c r="H293" s="307">
        <f t="shared" ca="1" si="128"/>
        <v>-71.742057594116929</v>
      </c>
      <c r="I293" s="304">
        <f t="shared" ca="1" si="129"/>
        <v>73.26318677951528</v>
      </c>
      <c r="J293" s="306">
        <f t="shared" ca="1" si="130"/>
        <v>532.13995671348641</v>
      </c>
      <c r="K293" s="307">
        <f t="shared" ca="1" si="131"/>
        <v>929.34633171389748</v>
      </c>
      <c r="L293" s="304">
        <f t="shared" ca="1" si="116"/>
        <v>1070.9143466221324</v>
      </c>
      <c r="M293" s="306">
        <f t="shared" ca="1" si="132"/>
        <v>-1.3666651015168685</v>
      </c>
      <c r="N293" s="304">
        <f t="shared" ca="1" si="133"/>
        <v>-78.304142324734769</v>
      </c>
      <c r="P293" s="310">
        <f t="shared" ca="1" si="134"/>
        <v>23</v>
      </c>
      <c r="Q293" s="304">
        <f t="shared" ca="1" si="135"/>
        <v>0</v>
      </c>
      <c r="R293" s="306">
        <f t="shared" ca="1" si="136"/>
        <v>0</v>
      </c>
      <c r="S293" s="307">
        <f t="shared" ca="1" si="137"/>
        <v>4.5130000000000017</v>
      </c>
      <c r="T293" s="304">
        <f t="shared" ca="1" si="117"/>
        <v>44.272530000000017</v>
      </c>
      <c r="U293" s="311">
        <f t="shared" ca="1" si="118"/>
        <v>0</v>
      </c>
      <c r="V293" s="306">
        <f t="shared" ca="1" si="119"/>
        <v>1.1162102424694986</v>
      </c>
      <c r="W293" s="304">
        <f t="shared" ca="1" si="120"/>
        <v>18.288057999780811</v>
      </c>
      <c r="Y293" s="314" t="str">
        <f t="shared" ca="1" si="138"/>
        <v/>
      </c>
      <c r="Z293" s="315" t="str">
        <f t="shared" ca="1" si="139"/>
        <v/>
      </c>
      <c r="AA293" s="316" t="str">
        <f t="shared" ca="1" si="140"/>
        <v/>
      </c>
      <c r="AC293" s="310" t="e">
        <f t="shared" ca="1" si="141"/>
        <v>#N/A</v>
      </c>
      <c r="AD293" s="323" t="e">
        <f t="shared" ca="1" si="142"/>
        <v>#N/A</v>
      </c>
      <c r="AE293" s="324" t="e">
        <f t="shared" ca="1" si="121"/>
        <v>#N/A</v>
      </c>
      <c r="AG293" s="306">
        <f t="shared" ca="1" si="143"/>
        <v>5.6132517163208648</v>
      </c>
      <c r="AH293" s="304">
        <f t="shared" ca="1" si="144"/>
        <v>-3.9875618515460145</v>
      </c>
    </row>
    <row r="294" spans="1:34" x14ac:dyDescent="0.2">
      <c r="A294" s="347">
        <f t="shared" ca="1" si="122"/>
        <v>0.1</v>
      </c>
      <c r="B294" s="304">
        <f t="shared" ca="1" si="123"/>
        <v>20.000000000000018</v>
      </c>
      <c r="D294" s="306">
        <f t="shared" ca="1" si="124"/>
        <v>-0.8214693341489141</v>
      </c>
      <c r="E294" s="307">
        <f t="shared" ca="1" si="125"/>
        <v>-5.8418299071687114</v>
      </c>
      <c r="F294" s="304">
        <f t="shared" ca="1" si="126"/>
        <v>5.8993040717730301</v>
      </c>
      <c r="G294" s="306">
        <f t="shared" ca="1" si="127"/>
        <v>14.769509851353362</v>
      </c>
      <c r="H294" s="307">
        <f t="shared" ca="1" si="128"/>
        <v>-72.326240584833798</v>
      </c>
      <c r="I294" s="304">
        <f t="shared" ca="1" si="129"/>
        <v>73.818855981276783</v>
      </c>
      <c r="J294" s="306">
        <f t="shared" ca="1" si="130"/>
        <v>533.62101504529244</v>
      </c>
      <c r="K294" s="307">
        <f t="shared" ca="1" si="131"/>
        <v>922.14291680494989</v>
      </c>
      <c r="L294" s="304">
        <f t="shared" ca="1" si="116"/>
        <v>1065.4102246137443</v>
      </c>
      <c r="M294" s="306">
        <f t="shared" ca="1" si="132"/>
        <v>-1.3693590626214749</v>
      </c>
      <c r="N294" s="304">
        <f t="shared" ca="1" si="133"/>
        <v>-78.458494926201112</v>
      </c>
      <c r="P294" s="310">
        <f t="shared" ca="1" si="134"/>
        <v>23</v>
      </c>
      <c r="Q294" s="304">
        <f t="shared" ca="1" si="135"/>
        <v>0</v>
      </c>
      <c r="R294" s="306">
        <f t="shared" ca="1" si="136"/>
        <v>0</v>
      </c>
      <c r="S294" s="307">
        <f t="shared" ca="1" si="137"/>
        <v>4.5130000000000017</v>
      </c>
      <c r="T294" s="304">
        <f t="shared" ca="1" si="117"/>
        <v>44.272530000000017</v>
      </c>
      <c r="U294" s="311">
        <f t="shared" ca="1" si="118"/>
        <v>0</v>
      </c>
      <c r="V294" s="306">
        <f t="shared" ca="1" si="119"/>
        <v>1.1170163123272872</v>
      </c>
      <c r="W294" s="304">
        <f t="shared" ca="1" si="120"/>
        <v>18.579931652608884</v>
      </c>
      <c r="Y294" s="314" t="str">
        <f t="shared" ca="1" si="138"/>
        <v/>
      </c>
      <c r="Z294" s="315" t="str">
        <f t="shared" ca="1" si="139"/>
        <v/>
      </c>
      <c r="AA294" s="316" t="str">
        <f t="shared" ca="1" si="140"/>
        <v/>
      </c>
      <c r="AC294" s="310">
        <f t="shared" ca="1" si="141"/>
        <v>20.000000000000018</v>
      </c>
      <c r="AD294" s="323">
        <f t="shared" ca="1" si="142"/>
        <v>533.62101504529244</v>
      </c>
      <c r="AE294" s="324" t="e">
        <f t="shared" ca="1" si="121"/>
        <v>#N/A</v>
      </c>
      <c r="AG294" s="306">
        <f t="shared" ca="1" si="143"/>
        <v>5.5540133446517386</v>
      </c>
      <c r="AH294" s="304">
        <f t="shared" ca="1" si="144"/>
        <v>-4.0523062264083327</v>
      </c>
    </row>
    <row r="295" spans="1:34" x14ac:dyDescent="0.2">
      <c r="A295" s="347">
        <f t="shared" ca="1" si="122"/>
        <v>0.1</v>
      </c>
      <c r="B295" s="304">
        <f t="shared" ca="1" si="123"/>
        <v>20.100000000000019</v>
      </c>
      <c r="D295" s="306">
        <f t="shared" ca="1" si="124"/>
        <v>-0.82371609321478811</v>
      </c>
      <c r="E295" s="307">
        <f t="shared" ca="1" si="125"/>
        <v>-5.7762650330949876</v>
      </c>
      <c r="F295" s="304">
        <f t="shared" ca="1" si="126"/>
        <v>5.8347018719705694</v>
      </c>
      <c r="G295" s="306">
        <f t="shared" ca="1" si="127"/>
        <v>14.687138242031883</v>
      </c>
      <c r="H295" s="307">
        <f t="shared" ca="1" si="128"/>
        <v>-72.903867088143301</v>
      </c>
      <c r="I295" s="304">
        <f t="shared" ca="1" si="129"/>
        <v>74.368581176100292</v>
      </c>
      <c r="J295" s="306">
        <f t="shared" ca="1" si="130"/>
        <v>535.09384744996169</v>
      </c>
      <c r="K295" s="307">
        <f t="shared" ca="1" si="131"/>
        <v>914.88141142130098</v>
      </c>
      <c r="L295" s="304">
        <f t="shared" ca="1" si="116"/>
        <v>1059.8742484573511</v>
      </c>
      <c r="M295" s="306">
        <f t="shared" ca="1" si="132"/>
        <v>-1.3719983020340978</v>
      </c>
      <c r="N295" s="304">
        <f t="shared" ca="1" si="133"/>
        <v>-78.609712205668998</v>
      </c>
      <c r="P295" s="310">
        <f t="shared" ca="1" si="134"/>
        <v>23</v>
      </c>
      <c r="Q295" s="304">
        <f t="shared" ca="1" si="135"/>
        <v>0</v>
      </c>
      <c r="R295" s="306">
        <f t="shared" ca="1" si="136"/>
        <v>0</v>
      </c>
      <c r="S295" s="307">
        <f t="shared" ca="1" si="137"/>
        <v>4.5130000000000017</v>
      </c>
      <c r="T295" s="304">
        <f t="shared" ca="1" si="117"/>
        <v>44.272530000000017</v>
      </c>
      <c r="U295" s="311">
        <f t="shared" ca="1" si="118"/>
        <v>0</v>
      </c>
      <c r="V295" s="306">
        <f t="shared" ca="1" si="119"/>
        <v>1.1178294445524248</v>
      </c>
      <c r="W295" s="304">
        <f t="shared" ca="1" si="120"/>
        <v>18.871417075331575</v>
      </c>
      <c r="Y295" s="314" t="str">
        <f t="shared" ca="1" si="138"/>
        <v/>
      </c>
      <c r="Z295" s="315" t="str">
        <f t="shared" ca="1" si="139"/>
        <v/>
      </c>
      <c r="AA295" s="316" t="str">
        <f t="shared" ca="1" si="140"/>
        <v/>
      </c>
      <c r="AC295" s="310" t="e">
        <f t="shared" ca="1" si="141"/>
        <v>#N/A</v>
      </c>
      <c r="AD295" s="323" t="e">
        <f t="shared" ca="1" si="142"/>
        <v>#N/A</v>
      </c>
      <c r="AE295" s="324" t="e">
        <f t="shared" ca="1" si="121"/>
        <v>#N/A</v>
      </c>
      <c r="AG295" s="306">
        <f t="shared" ca="1" si="143"/>
        <v>5.4946618464910193</v>
      </c>
      <c r="AH295" s="304">
        <f t="shared" ca="1" si="144"/>
        <v>-4.1169802022177882</v>
      </c>
    </row>
    <row r="296" spans="1:34" x14ac:dyDescent="0.2">
      <c r="A296" s="347">
        <f t="shared" ca="1" si="122"/>
        <v>0.1</v>
      </c>
      <c r="B296" s="304">
        <f t="shared" ca="1" si="123"/>
        <v>20.200000000000021</v>
      </c>
      <c r="D296" s="306">
        <f t="shared" ca="1" si="124"/>
        <v>-0.82582279456029073</v>
      </c>
      <c r="E296" s="307">
        <f t="shared" ca="1" si="125"/>
        <v>-5.7107892306286754</v>
      </c>
      <c r="F296" s="304">
        <f t="shared" ca="1" si="126"/>
        <v>5.7701903716151186</v>
      </c>
      <c r="G296" s="306">
        <f t="shared" ca="1" si="127"/>
        <v>14.604555962575855</v>
      </c>
      <c r="H296" s="307">
        <f t="shared" ca="1" si="128"/>
        <v>-73.474946011206171</v>
      </c>
      <c r="I296" s="304">
        <f t="shared" ca="1" si="129"/>
        <v>74.912353762337972</v>
      </c>
      <c r="J296" s="306">
        <f t="shared" ca="1" si="130"/>
        <v>536.55843216019207</v>
      </c>
      <c r="K296" s="307">
        <f t="shared" ca="1" si="131"/>
        <v>907.56247076633349</v>
      </c>
      <c r="L296" s="304">
        <f t="shared" ca="1" si="116"/>
        <v>1054.307635116855</v>
      </c>
      <c r="M296" s="306">
        <f t="shared" ca="1" si="132"/>
        <v>-1.3745845117282482</v>
      </c>
      <c r="N296" s="304">
        <f t="shared" ca="1" si="133"/>
        <v>-78.75789110607964</v>
      </c>
      <c r="P296" s="310">
        <f t="shared" ca="1" si="134"/>
        <v>23</v>
      </c>
      <c r="Q296" s="304">
        <f t="shared" ca="1" si="135"/>
        <v>0</v>
      </c>
      <c r="R296" s="306">
        <f t="shared" ca="1" si="136"/>
        <v>0</v>
      </c>
      <c r="S296" s="307">
        <f t="shared" ca="1" si="137"/>
        <v>4.5130000000000017</v>
      </c>
      <c r="T296" s="304">
        <f t="shared" ca="1" si="117"/>
        <v>44.272530000000017</v>
      </c>
      <c r="U296" s="311">
        <f t="shared" ca="1" si="118"/>
        <v>0</v>
      </c>
      <c r="V296" s="306">
        <f t="shared" ca="1" si="119"/>
        <v>1.1186495798356921</v>
      </c>
      <c r="W296" s="304">
        <f t="shared" ca="1" si="120"/>
        <v>19.162445189383842</v>
      </c>
      <c r="Y296" s="314" t="str">
        <f t="shared" ca="1" si="138"/>
        <v/>
      </c>
      <c r="Z296" s="315" t="str">
        <f t="shared" ca="1" si="139"/>
        <v/>
      </c>
      <c r="AA296" s="316" t="str">
        <f t="shared" ca="1" si="140"/>
        <v/>
      </c>
      <c r="AC296" s="310" t="e">
        <f t="shared" ca="1" si="141"/>
        <v>#N/A</v>
      </c>
      <c r="AD296" s="323" t="e">
        <f t="shared" ca="1" si="142"/>
        <v>#N/A</v>
      </c>
      <c r="AE296" s="324" t="e">
        <f t="shared" ca="1" si="121"/>
        <v>#N/A</v>
      </c>
      <c r="AG296" s="306">
        <f t="shared" ca="1" si="143"/>
        <v>5.4352206146555497</v>
      </c>
      <c r="AH296" s="304">
        <f t="shared" ca="1" si="144"/>
        <v>-4.1815681531866984</v>
      </c>
    </row>
    <row r="297" spans="1:34" x14ac:dyDescent="0.2">
      <c r="A297" s="347">
        <f t="shared" ca="1" si="122"/>
        <v>0.1</v>
      </c>
      <c r="B297" s="304">
        <f t="shared" ca="1" si="123"/>
        <v>20.300000000000022</v>
      </c>
      <c r="D297" s="306">
        <f t="shared" ca="1" si="124"/>
        <v>-0.82779063044000178</v>
      </c>
      <c r="E297" s="307">
        <f t="shared" ca="1" si="125"/>
        <v>-5.6454179314990887</v>
      </c>
      <c r="F297" s="304">
        <f t="shared" ca="1" si="126"/>
        <v>5.7057848670569156</v>
      </c>
      <c r="G297" s="306">
        <f t="shared" ca="1" si="127"/>
        <v>14.521776899531854</v>
      </c>
      <c r="H297" s="307">
        <f t="shared" ca="1" si="128"/>
        <v>-74.039487804356085</v>
      </c>
      <c r="I297" s="304">
        <f t="shared" ca="1" si="129"/>
        <v>75.450167386502002</v>
      </c>
      <c r="J297" s="306">
        <f t="shared" ca="1" si="130"/>
        <v>538.01474880329749</v>
      </c>
      <c r="K297" s="307">
        <f t="shared" ca="1" si="131"/>
        <v>900.18674907555533</v>
      </c>
      <c r="L297" s="304">
        <f t="shared" ca="1" si="116"/>
        <v>1048.71161581299</v>
      </c>
      <c r="M297" s="306">
        <f t="shared" ca="1" si="132"/>
        <v>-1.3771193145338849</v>
      </c>
      <c r="N297" s="304">
        <f t="shared" ca="1" si="133"/>
        <v>-78.903124608740541</v>
      </c>
      <c r="P297" s="310">
        <f t="shared" ca="1" si="134"/>
        <v>23</v>
      </c>
      <c r="Q297" s="304">
        <f t="shared" ca="1" si="135"/>
        <v>0</v>
      </c>
      <c r="R297" s="306">
        <f t="shared" ca="1" si="136"/>
        <v>0</v>
      </c>
      <c r="S297" s="307">
        <f t="shared" ca="1" si="137"/>
        <v>4.5130000000000017</v>
      </c>
      <c r="T297" s="304">
        <f t="shared" ca="1" si="117"/>
        <v>44.272530000000017</v>
      </c>
      <c r="U297" s="311">
        <f t="shared" ca="1" si="118"/>
        <v>0</v>
      </c>
      <c r="V297" s="306">
        <f t="shared" ca="1" si="119"/>
        <v>1.1194766589067604</v>
      </c>
      <c r="W297" s="304">
        <f t="shared" ca="1" si="120"/>
        <v>19.452948369979989</v>
      </c>
      <c r="Y297" s="314" t="str">
        <f t="shared" ca="1" si="138"/>
        <v/>
      </c>
      <c r="Z297" s="315" t="str">
        <f t="shared" ca="1" si="139"/>
        <v/>
      </c>
      <c r="AA297" s="316" t="str">
        <f t="shared" ca="1" si="140"/>
        <v/>
      </c>
      <c r="AC297" s="310" t="e">
        <f t="shared" ca="1" si="141"/>
        <v>#N/A</v>
      </c>
      <c r="AD297" s="323" t="e">
        <f t="shared" ca="1" si="142"/>
        <v>#N/A</v>
      </c>
      <c r="AE297" s="324" t="e">
        <f t="shared" ca="1" si="121"/>
        <v>#N/A</v>
      </c>
      <c r="AG297" s="306">
        <f t="shared" ca="1" si="143"/>
        <v>5.375712321330024</v>
      </c>
      <c r="AH297" s="304">
        <f t="shared" ca="1" si="144"/>
        <v>-4.2460547727418199</v>
      </c>
    </row>
    <row r="298" spans="1:34" x14ac:dyDescent="0.2">
      <c r="A298" s="347">
        <f t="shared" ca="1" si="122"/>
        <v>0.1</v>
      </c>
      <c r="B298" s="304">
        <f t="shared" ca="1" si="123"/>
        <v>20.400000000000023</v>
      </c>
      <c r="D298" s="306">
        <f t="shared" ca="1" si="124"/>
        <v>-0.82962084075412668</v>
      </c>
      <c r="E298" s="307">
        <f t="shared" ca="1" si="125"/>
        <v>-5.5801662443777822</v>
      </c>
      <c r="F298" s="304">
        <f t="shared" ca="1" si="126"/>
        <v>5.6415003371715606</v>
      </c>
      <c r="G298" s="306">
        <f t="shared" ca="1" si="127"/>
        <v>14.438814815456441</v>
      </c>
      <c r="H298" s="307">
        <f t="shared" ca="1" si="128"/>
        <v>-74.597504428793869</v>
      </c>
      <c r="I298" s="304">
        <f t="shared" ca="1" si="129"/>
        <v>75.982017874487681</v>
      </c>
      <c r="J298" s="306">
        <f t="shared" ca="1" si="130"/>
        <v>539.46277838904689</v>
      </c>
      <c r="K298" s="307">
        <f t="shared" ca="1" si="131"/>
        <v>892.7548994638978</v>
      </c>
      <c r="L298" s="304">
        <f t="shared" ca="1" si="116"/>
        <v>1043.0874363082053</v>
      </c>
      <c r="M298" s="306">
        <f t="shared" ca="1" si="132"/>
        <v>-1.3796042675628493</v>
      </c>
      <c r="N298" s="304">
        <f t="shared" ca="1" si="133"/>
        <v>-79.04550192958844</v>
      </c>
      <c r="P298" s="310">
        <f t="shared" ca="1" si="134"/>
        <v>23</v>
      </c>
      <c r="Q298" s="304">
        <f t="shared" ca="1" si="135"/>
        <v>0</v>
      </c>
      <c r="R298" s="306">
        <f t="shared" ca="1" si="136"/>
        <v>0</v>
      </c>
      <c r="S298" s="307">
        <f t="shared" ca="1" si="137"/>
        <v>4.5130000000000017</v>
      </c>
      <c r="T298" s="304">
        <f t="shared" ca="1" si="117"/>
        <v>44.272530000000017</v>
      </c>
      <c r="U298" s="311">
        <f t="shared" ca="1" si="118"/>
        <v>0</v>
      </c>
      <c r="V298" s="306">
        <f t="shared" ca="1" si="119"/>
        <v>1.1203106225477872</v>
      </c>
      <c r="W298" s="304">
        <f t="shared" ca="1" si="120"/>
        <v>19.742860457689648</v>
      </c>
      <c r="Y298" s="314" t="str">
        <f t="shared" ca="1" si="138"/>
        <v/>
      </c>
      <c r="Z298" s="315" t="str">
        <f t="shared" ca="1" si="139"/>
        <v/>
      </c>
      <c r="AA298" s="316" t="str">
        <f t="shared" ca="1" si="140"/>
        <v/>
      </c>
      <c r="AC298" s="310" t="e">
        <f t="shared" ca="1" si="141"/>
        <v>#N/A</v>
      </c>
      <c r="AD298" s="323" t="e">
        <f t="shared" ca="1" si="142"/>
        <v>#N/A</v>
      </c>
      <c r="AE298" s="324" t="e">
        <f t="shared" ca="1" si="121"/>
        <v>#N/A</v>
      </c>
      <c r="AG298" s="306">
        <f t="shared" ca="1" si="143"/>
        <v>5.3161589394699247</v>
      </c>
      <c r="AH298" s="304">
        <f t="shared" ca="1" si="144"/>
        <v>-4.3104250764413878</v>
      </c>
    </row>
    <row r="299" spans="1:34" x14ac:dyDescent="0.2">
      <c r="A299" s="347">
        <f t="shared" ca="1" si="122"/>
        <v>0.1</v>
      </c>
      <c r="B299" s="304">
        <f t="shared" ca="1" si="123"/>
        <v>20.500000000000025</v>
      </c>
      <c r="D299" s="306">
        <f t="shared" ca="1" si="124"/>
        <v>-0.83131471082097774</v>
      </c>
      <c r="E299" s="307">
        <f t="shared" ca="1" si="125"/>
        <v>-5.5150489520923349</v>
      </c>
      <c r="F299" s="304">
        <f t="shared" ca="1" si="126"/>
        <v>5.5773514406393758</v>
      </c>
      <c r="G299" s="306">
        <f t="shared" ca="1" si="127"/>
        <v>14.355683344374343</v>
      </c>
      <c r="H299" s="307">
        <f t="shared" ca="1" si="128"/>
        <v>-75.149009324003103</v>
      </c>
      <c r="I299" s="304">
        <f t="shared" ca="1" si="129"/>
        <v>76.507903164725747</v>
      </c>
      <c r="J299" s="306">
        <f t="shared" ca="1" si="130"/>
        <v>540.90250329703838</v>
      </c>
      <c r="K299" s="307">
        <f t="shared" ca="1" si="131"/>
        <v>885.2675737762579</v>
      </c>
      <c r="L299" s="304">
        <f t="shared" ca="1" si="116"/>
        <v>1037.4363572059276</v>
      </c>
      <c r="M299" s="306">
        <f t="shared" ca="1" si="132"/>
        <v>-1.3820408654369607</v>
      </c>
      <c r="N299" s="304">
        <f t="shared" ca="1" si="133"/>
        <v>-79.185108704145577</v>
      </c>
      <c r="P299" s="310">
        <f t="shared" ca="1" si="134"/>
        <v>23</v>
      </c>
      <c r="Q299" s="304">
        <f t="shared" ca="1" si="135"/>
        <v>0</v>
      </c>
      <c r="R299" s="306">
        <f t="shared" ca="1" si="136"/>
        <v>0</v>
      </c>
      <c r="S299" s="307">
        <f t="shared" ca="1" si="137"/>
        <v>4.5130000000000017</v>
      </c>
      <c r="T299" s="304">
        <f t="shared" ca="1" si="117"/>
        <v>44.272530000000017</v>
      </c>
      <c r="U299" s="311">
        <f t="shared" ca="1" si="118"/>
        <v>0</v>
      </c>
      <c r="V299" s="306">
        <f t="shared" ca="1" si="119"/>
        <v>1.1211514116067571</v>
      </c>
      <c r="W299" s="304">
        <f t="shared" ca="1" si="120"/>
        <v>20.032116768455491</v>
      </c>
      <c r="Y299" s="314" t="str">
        <f t="shared" ca="1" si="138"/>
        <v/>
      </c>
      <c r="Z299" s="315" t="str">
        <f t="shared" ca="1" si="139"/>
        <v/>
      </c>
      <c r="AA299" s="316" t="str">
        <f t="shared" ca="1" si="140"/>
        <v/>
      </c>
      <c r="AC299" s="310" t="e">
        <f t="shared" ca="1" si="141"/>
        <v>#N/A</v>
      </c>
      <c r="AD299" s="323" t="e">
        <f t="shared" ca="1" si="142"/>
        <v>#N/A</v>
      </c>
      <c r="AE299" s="324" t="e">
        <f t="shared" ca="1" si="121"/>
        <v>#N/A</v>
      </c>
      <c r="AG299" s="306">
        <f t="shared" ca="1" si="143"/>
        <v>5.256581762879474</v>
      </c>
      <c r="AH299" s="304">
        <f t="shared" ca="1" si="144"/>
        <v>-4.3746644045401375</v>
      </c>
    </row>
    <row r="300" spans="1:34" x14ac:dyDescent="0.2">
      <c r="A300" s="347">
        <f t="shared" ca="1" si="122"/>
        <v>0.1</v>
      </c>
      <c r="B300" s="304">
        <f t="shared" ca="1" si="123"/>
        <v>20.600000000000026</v>
      </c>
      <c r="D300" s="306">
        <f t="shared" ca="1" si="124"/>
        <v>-0.83287356919093181</v>
      </c>
      <c r="E300" s="307">
        <f t="shared" ca="1" si="125"/>
        <v>-5.4500805092031754</v>
      </c>
      <c r="F300" s="304">
        <f t="shared" ca="1" si="126"/>
        <v>5.5133525135849224</v>
      </c>
      <c r="G300" s="306">
        <f t="shared" ca="1" si="127"/>
        <v>14.27239598745525</v>
      </c>
      <c r="H300" s="307">
        <f t="shared" ca="1" si="128"/>
        <v>-75.694017374923419</v>
      </c>
      <c r="I300" s="304">
        <f t="shared" ca="1" si="129"/>
        <v>77.027823243149854</v>
      </c>
      <c r="J300" s="306">
        <f t="shared" ca="1" si="130"/>
        <v>542.33390726362984</v>
      </c>
      <c r="K300" s="307">
        <f t="shared" ca="1" si="131"/>
        <v>877.72542244131159</v>
      </c>
      <c r="L300" s="304">
        <f t="shared" ca="1" si="116"/>
        <v>1031.7596542643128</v>
      </c>
      <c r="M300" s="306">
        <f t="shared" ca="1" si="132"/>
        <v>-1.3844305433316182</v>
      </c>
      <c r="N300" s="304">
        <f t="shared" ca="1" si="133"/>
        <v>-79.322027161905154</v>
      </c>
      <c r="P300" s="310">
        <f t="shared" ca="1" si="134"/>
        <v>23</v>
      </c>
      <c r="Q300" s="304">
        <f t="shared" ca="1" si="135"/>
        <v>0</v>
      </c>
      <c r="R300" s="306">
        <f t="shared" ca="1" si="136"/>
        <v>0</v>
      </c>
      <c r="S300" s="307">
        <f t="shared" ca="1" si="137"/>
        <v>4.5130000000000017</v>
      </c>
      <c r="T300" s="304">
        <f t="shared" ca="1" si="117"/>
        <v>44.272530000000017</v>
      </c>
      <c r="U300" s="311">
        <f t="shared" ca="1" si="118"/>
        <v>0</v>
      </c>
      <c r="V300" s="306">
        <f t="shared" ca="1" si="119"/>
        <v>1.1219989670105666</v>
      </c>
      <c r="W300" s="304">
        <f t="shared" ca="1" si="120"/>
        <v>20.320654102084578</v>
      </c>
      <c r="Y300" s="314" t="str">
        <f t="shared" ca="1" si="138"/>
        <v/>
      </c>
      <c r="Z300" s="315" t="str">
        <f t="shared" ca="1" si="139"/>
        <v/>
      </c>
      <c r="AA300" s="316" t="str">
        <f t="shared" ca="1" si="140"/>
        <v/>
      </c>
      <c r="AC300" s="310" t="e">
        <f t="shared" ca="1" si="141"/>
        <v>#N/A</v>
      </c>
      <c r="AD300" s="323" t="e">
        <f t="shared" ca="1" si="142"/>
        <v>#N/A</v>
      </c>
      <c r="AE300" s="324" t="e">
        <f t="shared" ca="1" si="121"/>
        <v>#N/A</v>
      </c>
      <c r="AG300" s="306">
        <f t="shared" ca="1" si="143"/>
        <v>5.1970014250866754</v>
      </c>
      <c r="AH300" s="304">
        <f t="shared" ca="1" si="144"/>
        <v>-4.438758424209059</v>
      </c>
    </row>
    <row r="301" spans="1:34" x14ac:dyDescent="0.2">
      <c r="A301" s="347">
        <f t="shared" ca="1" si="122"/>
        <v>0.1</v>
      </c>
      <c r="B301" s="304">
        <f t="shared" ca="1" si="123"/>
        <v>20.700000000000028</v>
      </c>
      <c r="D301" s="306">
        <f t="shared" ca="1" si="124"/>
        <v>-0.83429878550141001</v>
      </c>
      <c r="E301" s="307">
        <f t="shared" ca="1" si="125"/>
        <v>-5.3852750399352507</v>
      </c>
      <c r="F301" s="304">
        <f t="shared" ca="1" si="126"/>
        <v>5.4495175675685958</v>
      </c>
      <c r="G301" s="306">
        <f t="shared" ca="1" si="127"/>
        <v>14.188966108905108</v>
      </c>
      <c r="H301" s="307">
        <f t="shared" ca="1" si="128"/>
        <v>-76.23254487891694</v>
      </c>
      <c r="I301" s="304">
        <f t="shared" ca="1" si="129"/>
        <v>77.541780079875281</v>
      </c>
      <c r="J301" s="306">
        <f t="shared" ca="1" si="130"/>
        <v>543.75697536844791</v>
      </c>
      <c r="K301" s="307">
        <f t="shared" ca="1" si="131"/>
        <v>870.12909432861954</v>
      </c>
      <c r="L301" s="304">
        <f t="shared" ca="1" si="116"/>
        <v>1026.0586187245769</v>
      </c>
      <c r="M301" s="306">
        <f t="shared" ca="1" si="132"/>
        <v>-1.3867746798468286</v>
      </c>
      <c r="N301" s="304">
        <f t="shared" ca="1" si="133"/>
        <v>-79.456336290829213</v>
      </c>
      <c r="P301" s="310">
        <f t="shared" ca="1" si="134"/>
        <v>23</v>
      </c>
      <c r="Q301" s="304">
        <f t="shared" ca="1" si="135"/>
        <v>0</v>
      </c>
      <c r="R301" s="306">
        <f t="shared" ca="1" si="136"/>
        <v>0</v>
      </c>
      <c r="S301" s="307">
        <f t="shared" ca="1" si="137"/>
        <v>4.5130000000000017</v>
      </c>
      <c r="T301" s="304">
        <f t="shared" ca="1" si="117"/>
        <v>44.272530000000017</v>
      </c>
      <c r="U301" s="311">
        <f t="shared" ca="1" si="118"/>
        <v>0</v>
      </c>
      <c r="V301" s="306">
        <f t="shared" ca="1" si="119"/>
        <v>1.1228532297778442</v>
      </c>
      <c r="W301" s="304">
        <f t="shared" ca="1" si="120"/>
        <v>20.608410749246179</v>
      </c>
      <c r="Y301" s="314" t="str">
        <f t="shared" ca="1" si="138"/>
        <v/>
      </c>
      <c r="Z301" s="315" t="str">
        <f t="shared" ca="1" si="139"/>
        <v/>
      </c>
      <c r="AA301" s="316" t="str">
        <f t="shared" ca="1" si="140"/>
        <v/>
      </c>
      <c r="AC301" s="310" t="e">
        <f t="shared" ca="1" si="141"/>
        <v>#N/A</v>
      </c>
      <c r="AD301" s="323" t="e">
        <f t="shared" ca="1" si="142"/>
        <v>#N/A</v>
      </c>
      <c r="AE301" s="324" t="e">
        <f t="shared" ca="1" si="121"/>
        <v>#N/A</v>
      </c>
      <c r="AG301" s="306">
        <f t="shared" ca="1" si="143"/>
        <v>5.1374379171264373</v>
      </c>
      <c r="AH301" s="304">
        <f t="shared" ca="1" si="144"/>
        <v>-4.5026931314169225</v>
      </c>
    </row>
    <row r="302" spans="1:34" x14ac:dyDescent="0.2">
      <c r="A302" s="347">
        <f t="shared" ca="1" si="122"/>
        <v>0.1</v>
      </c>
      <c r="B302" s="304">
        <f t="shared" ca="1" si="123"/>
        <v>20.800000000000029</v>
      </c>
      <c r="D302" s="306">
        <f t="shared" ca="1" si="124"/>
        <v>-0.83559176837252436</v>
      </c>
      <c r="E302" s="307">
        <f t="shared" ca="1" si="125"/>
        <v>-5.3206463364561971</v>
      </c>
      <c r="F302" s="304">
        <f t="shared" ca="1" si="126"/>
        <v>5.3858602879221324</v>
      </c>
      <c r="G302" s="306">
        <f t="shared" ca="1" si="127"/>
        <v>14.105406932067856</v>
      </c>
      <c r="H302" s="307">
        <f t="shared" ca="1" si="128"/>
        <v>-76.764609512562558</v>
      </c>
      <c r="I302" s="304">
        <f t="shared" ca="1" si="129"/>
        <v>78.049777567494942</v>
      </c>
      <c r="J302" s="306">
        <f t="shared" ca="1" si="130"/>
        <v>545.1716940204966</v>
      </c>
      <c r="K302" s="307">
        <f t="shared" ca="1" si="131"/>
        <v>862.47923660904553</v>
      </c>
      <c r="L302" s="304">
        <f t="shared" ca="1" si="116"/>
        <v>1020.3345576539589</v>
      </c>
      <c r="M302" s="306">
        <f t="shared" ca="1" si="132"/>
        <v>-1.3890745997167357</v>
      </c>
      <c r="N302" s="304">
        <f t="shared" ca="1" si="133"/>
        <v>-79.58811199259317</v>
      </c>
      <c r="P302" s="310">
        <f t="shared" ca="1" si="134"/>
        <v>23</v>
      </c>
      <c r="Q302" s="304">
        <f t="shared" ca="1" si="135"/>
        <v>0</v>
      </c>
      <c r="R302" s="306">
        <f t="shared" ca="1" si="136"/>
        <v>0</v>
      </c>
      <c r="S302" s="307">
        <f t="shared" ca="1" si="137"/>
        <v>4.5130000000000017</v>
      </c>
      <c r="T302" s="304">
        <f t="shared" ca="1" si="117"/>
        <v>44.272530000000017</v>
      </c>
      <c r="U302" s="311">
        <f t="shared" ca="1" si="118"/>
        <v>0</v>
      </c>
      <c r="V302" s="306">
        <f t="shared" ca="1" si="119"/>
        <v>1.1237141410315137</v>
      </c>
      <c r="W302" s="304">
        <f t="shared" ca="1" si="120"/>
        <v>20.895326497010419</v>
      </c>
      <c r="Y302" s="314" t="str">
        <f t="shared" ca="1" si="138"/>
        <v/>
      </c>
      <c r="Z302" s="315" t="str">
        <f t="shared" ca="1" si="139"/>
        <v/>
      </c>
      <c r="AA302" s="316" t="str">
        <f t="shared" ca="1" si="140"/>
        <v/>
      </c>
      <c r="AC302" s="310" t="e">
        <f t="shared" ca="1" si="141"/>
        <v>#N/A</v>
      </c>
      <c r="AD302" s="323" t="e">
        <f t="shared" ca="1" si="142"/>
        <v>#N/A</v>
      </c>
      <c r="AE302" s="324" t="e">
        <f t="shared" ca="1" si="121"/>
        <v>#N/A</v>
      </c>
      <c r="AG302" s="306">
        <f t="shared" ca="1" si="143"/>
        <v>5.0779106043325877</v>
      </c>
      <c r="AH302" s="304">
        <f t="shared" ca="1" si="144"/>
        <v>-4.566454852480871</v>
      </c>
    </row>
    <row r="303" spans="1:34" x14ac:dyDescent="0.2">
      <c r="A303" s="347">
        <f t="shared" ca="1" si="122"/>
        <v>0.1</v>
      </c>
      <c r="B303" s="304">
        <f t="shared" ca="1" si="123"/>
        <v>20.900000000000031</v>
      </c>
      <c r="D303" s="306">
        <f t="shared" ca="1" si="124"/>
        <v>-0.83675396334310814</v>
      </c>
      <c r="E303" s="307">
        <f t="shared" ca="1" si="125"/>
        <v>-5.2562078574924049</v>
      </c>
      <c r="F303" s="304">
        <f t="shared" ca="1" si="126"/>
        <v>5.3223940324195551</v>
      </c>
      <c r="G303" s="306">
        <f t="shared" ca="1" si="127"/>
        <v>14.021731535733545</v>
      </c>
      <c r="H303" s="307">
        <f t="shared" ca="1" si="128"/>
        <v>-77.290230298311798</v>
      </c>
      <c r="I303" s="304">
        <f t="shared" ca="1" si="129"/>
        <v>78.55182146090732</v>
      </c>
      <c r="J303" s="306">
        <f t="shared" ca="1" si="130"/>
        <v>546.57805094388664</v>
      </c>
      <c r="K303" s="307">
        <f t="shared" ca="1" si="131"/>
        <v>854.77649461850183</v>
      </c>
      <c r="L303" s="304">
        <f t="shared" ca="1" si="116"/>
        <v>1014.5887943033432</v>
      </c>
      <c r="M303" s="306">
        <f t="shared" ca="1" si="132"/>
        <v>-1.3913315763679346</v>
      </c>
      <c r="N303" s="304">
        <f t="shared" ca="1" si="133"/>
        <v>-79.717427229166447</v>
      </c>
      <c r="P303" s="310">
        <f t="shared" ca="1" si="134"/>
        <v>23</v>
      </c>
      <c r="Q303" s="304">
        <f t="shared" ca="1" si="135"/>
        <v>0</v>
      </c>
      <c r="R303" s="306">
        <f t="shared" ca="1" si="136"/>
        <v>0</v>
      </c>
      <c r="S303" s="307">
        <f t="shared" ca="1" si="137"/>
        <v>4.5130000000000017</v>
      </c>
      <c r="T303" s="304">
        <f t="shared" ca="1" si="117"/>
        <v>44.272530000000017</v>
      </c>
      <c r="U303" s="311">
        <f t="shared" ca="1" si="118"/>
        <v>0</v>
      </c>
      <c r="V303" s="306">
        <f t="shared" ca="1" si="119"/>
        <v>1.124581642011089</v>
      </c>
      <c r="W303" s="304">
        <f t="shared" ca="1" si="120"/>
        <v>21.181342632962899</v>
      </c>
      <c r="Y303" s="314" t="str">
        <f t="shared" ca="1" si="138"/>
        <v/>
      </c>
      <c r="Z303" s="315" t="str">
        <f t="shared" ca="1" si="139"/>
        <v/>
      </c>
      <c r="AA303" s="316" t="str">
        <f t="shared" ca="1" si="140"/>
        <v/>
      </c>
      <c r="AC303" s="310" t="e">
        <f t="shared" ca="1" si="141"/>
        <v>#N/A</v>
      </c>
      <c r="AD303" s="323" t="e">
        <f t="shared" ca="1" si="142"/>
        <v>#N/A</v>
      </c>
      <c r="AE303" s="324" t="e">
        <f t="shared" ca="1" si="121"/>
        <v>#N/A</v>
      </c>
      <c r="AG303" s="306">
        <f t="shared" ca="1" si="143"/>
        <v>5.0184382422303901</v>
      </c>
      <c r="AH303" s="304">
        <f t="shared" ca="1" si="144"/>
        <v>-4.6300302452936872</v>
      </c>
    </row>
    <row r="304" spans="1:34" x14ac:dyDescent="0.2">
      <c r="A304" s="347">
        <f t="shared" ca="1" si="122"/>
        <v>0.1</v>
      </c>
      <c r="B304" s="304">
        <f t="shared" ca="1" si="123"/>
        <v>21.000000000000032</v>
      </c>
      <c r="D304" s="306">
        <f t="shared" ca="1" si="124"/>
        <v>-0.83778685084691795</v>
      </c>
      <c r="E304" s="307">
        <f t="shared" ca="1" si="125"/>
        <v>-5.1919727272742913</v>
      </c>
      <c r="F304" s="304">
        <f t="shared" ca="1" si="126"/>
        <v>5.2591318302750345</v>
      </c>
      <c r="G304" s="306">
        <f t="shared" ca="1" si="127"/>
        <v>13.937952850648854</v>
      </c>
      <c r="H304" s="307">
        <f t="shared" ca="1" si="128"/>
        <v>-77.809427571039222</v>
      </c>
      <c r="I304" s="304">
        <f t="shared" ca="1" si="129"/>
        <v>79.047919318598829</v>
      </c>
      <c r="J304" s="306">
        <f t="shared" ca="1" si="130"/>
        <v>547.97603516320578</v>
      </c>
      <c r="K304" s="307">
        <f t="shared" ca="1" si="131"/>
        <v>847.02151172503432</v>
      </c>
      <c r="L304" s="304">
        <f t="shared" ca="1" si="116"/>
        <v>1008.8226684795249</v>
      </c>
      <c r="M304" s="306">
        <f t="shared" ca="1" si="132"/>
        <v>-1.3935468343361332</v>
      </c>
      <c r="N304" s="304">
        <f t="shared" ca="1" si="133"/>
        <v>-79.844352161276944</v>
      </c>
      <c r="P304" s="310">
        <f t="shared" ca="1" si="134"/>
        <v>23</v>
      </c>
      <c r="Q304" s="304">
        <f t="shared" ca="1" si="135"/>
        <v>0</v>
      </c>
      <c r="R304" s="306">
        <f t="shared" ca="1" si="136"/>
        <v>0</v>
      </c>
      <c r="S304" s="307">
        <f t="shared" ca="1" si="137"/>
        <v>4.5130000000000017</v>
      </c>
      <c r="T304" s="304">
        <f t="shared" ca="1" si="117"/>
        <v>44.272530000000017</v>
      </c>
      <c r="U304" s="311">
        <f t="shared" ca="1" si="118"/>
        <v>0</v>
      </c>
      <c r="V304" s="306">
        <f t="shared" ca="1" si="119"/>
        <v>1.1254556740847046</v>
      </c>
      <c r="W304" s="304">
        <f t="shared" ca="1" si="120"/>
        <v>21.466401947931406</v>
      </c>
      <c r="Y304" s="314" t="str">
        <f t="shared" ca="1" si="138"/>
        <v/>
      </c>
      <c r="Z304" s="315" t="str">
        <f t="shared" ca="1" si="139"/>
        <v/>
      </c>
      <c r="AA304" s="316" t="str">
        <f t="shared" ca="1" si="140"/>
        <v/>
      </c>
      <c r="AC304" s="310">
        <f t="shared" ca="1" si="141"/>
        <v>21.000000000000032</v>
      </c>
      <c r="AD304" s="323">
        <f t="shared" ca="1" si="142"/>
        <v>547.97603516320578</v>
      </c>
      <c r="AE304" s="324" t="e">
        <f t="shared" ca="1" si="121"/>
        <v>#N/A</v>
      </c>
      <c r="AG304" s="306">
        <f t="shared" ca="1" si="143"/>
        <v>4.9590389916127258</v>
      </c>
      <c r="AH304" s="304">
        <f t="shared" ca="1" si="144"/>
        <v>-4.6934063002355177</v>
      </c>
    </row>
    <row r="305" spans="1:34" x14ac:dyDescent="0.2">
      <c r="A305" s="347">
        <f t="shared" ca="1" si="122"/>
        <v>0.1</v>
      </c>
      <c r="B305" s="304">
        <f t="shared" ca="1" si="123"/>
        <v>21.100000000000033</v>
      </c>
      <c r="D305" s="306">
        <f t="shared" ca="1" si="124"/>
        <v>-0.83869194422883042</v>
      </c>
      <c r="E305" s="307">
        <f t="shared" ca="1" si="125"/>
        <v>-5.1279537348019302</v>
      </c>
      <c r="F305" s="304">
        <f t="shared" ca="1" si="126"/>
        <v>5.1960863814589731</v>
      </c>
      <c r="G305" s="306">
        <f t="shared" ca="1" si="127"/>
        <v>13.854083656225971</v>
      </c>
      <c r="H305" s="307">
        <f t="shared" ca="1" si="128"/>
        <v>-78.32222294451941</v>
      </c>
      <c r="I305" s="304">
        <f t="shared" ca="1" si="129"/>
        <v>79.538080445310669</v>
      </c>
      <c r="J305" s="306">
        <f t="shared" ca="1" si="130"/>
        <v>549.36563698854957</v>
      </c>
      <c r="K305" s="307">
        <f t="shared" ca="1" si="131"/>
        <v>839.2149291992564</v>
      </c>
      <c r="L305" s="304">
        <f t="shared" ca="1" si="116"/>
        <v>1003.037536932067</v>
      </c>
      <c r="M305" s="306">
        <f t="shared" ca="1" si="132"/>
        <v>-1.3957215515500534</v>
      </c>
      <c r="N305" s="304">
        <f t="shared" ca="1" si="133"/>
        <v>-79.968954279269028</v>
      </c>
      <c r="P305" s="310">
        <f t="shared" ca="1" si="134"/>
        <v>23</v>
      </c>
      <c r="Q305" s="304">
        <f t="shared" ca="1" si="135"/>
        <v>0</v>
      </c>
      <c r="R305" s="306">
        <f t="shared" ca="1" si="136"/>
        <v>0</v>
      </c>
      <c r="S305" s="307">
        <f t="shared" ca="1" si="137"/>
        <v>4.5130000000000017</v>
      </c>
      <c r="T305" s="304">
        <f t="shared" ca="1" si="117"/>
        <v>44.272530000000017</v>
      </c>
      <c r="U305" s="311">
        <f t="shared" ca="1" si="118"/>
        <v>0</v>
      </c>
      <c r="V305" s="306">
        <f t="shared" ca="1" si="119"/>
        <v>1.126336178760877</v>
      </c>
      <c r="W305" s="304">
        <f t="shared" ca="1" si="120"/>
        <v>21.750448737361904</v>
      </c>
      <c r="Y305" s="314" t="str">
        <f t="shared" ca="1" si="138"/>
        <v/>
      </c>
      <c r="Z305" s="315" t="str">
        <f t="shared" ca="1" si="139"/>
        <v/>
      </c>
      <c r="AA305" s="316" t="str">
        <f t="shared" ca="1" si="140"/>
        <v/>
      </c>
      <c r="AC305" s="310" t="e">
        <f t="shared" ca="1" si="141"/>
        <v>#N/A</v>
      </c>
      <c r="AD305" s="323" t="e">
        <f t="shared" ca="1" si="142"/>
        <v>#N/A</v>
      </c>
      <c r="AE305" s="324" t="e">
        <f t="shared" ca="1" si="121"/>
        <v>#N/A</v>
      </c>
      <c r="AG305" s="306">
        <f t="shared" ca="1" si="143"/>
        <v>4.8997304328755584</v>
      </c>
      <c r="AH305" s="304">
        <f t="shared" ca="1" si="144"/>
        <v>-4.7565703407780626</v>
      </c>
    </row>
    <row r="306" spans="1:34" x14ac:dyDescent="0.2">
      <c r="A306" s="347">
        <f t="shared" ca="1" si="122"/>
        <v>0.1</v>
      </c>
      <c r="B306" s="304">
        <f t="shared" ca="1" si="123"/>
        <v>21.200000000000035</v>
      </c>
      <c r="D306" s="306">
        <f t="shared" ca="1" si="124"/>
        <v>-0.83947078780093343</v>
      </c>
      <c r="E306" s="307">
        <f t="shared" ca="1" si="125"/>
        <v>-5.0641633334220097</v>
      </c>
      <c r="F306" s="304">
        <f t="shared" ca="1" si="126"/>
        <v>5.1332700563234583</v>
      </c>
      <c r="G306" s="306">
        <f t="shared" ca="1" si="127"/>
        <v>13.770136577445877</v>
      </c>
      <c r="H306" s="307">
        <f t="shared" ca="1" si="128"/>
        <v>-78.828639277861612</v>
      </c>
      <c r="I306" s="304">
        <f t="shared" ca="1" si="129"/>
        <v>80.022315836026266</v>
      </c>
      <c r="J306" s="306">
        <f t="shared" ca="1" si="130"/>
        <v>550.74684800023317</v>
      </c>
      <c r="K306" s="307">
        <f t="shared" ca="1" si="131"/>
        <v>831.35738608813733</v>
      </c>
      <c r="L306" s="304">
        <f t="shared" ca="1" si="116"/>
        <v>997.23477375465211</v>
      </c>
      <c r="M306" s="306">
        <f t="shared" ca="1" si="132"/>
        <v>-1.3978568614908442</v>
      </c>
      <c r="N306" s="304">
        <f t="shared" ca="1" si="133"/>
        <v>-80.091298526828666</v>
      </c>
      <c r="P306" s="310">
        <f t="shared" ca="1" si="134"/>
        <v>23</v>
      </c>
      <c r="Q306" s="304">
        <f t="shared" ca="1" si="135"/>
        <v>0</v>
      </c>
      <c r="R306" s="306">
        <f t="shared" ca="1" si="136"/>
        <v>0</v>
      </c>
      <c r="S306" s="307">
        <f t="shared" ca="1" si="137"/>
        <v>4.5130000000000017</v>
      </c>
      <c r="T306" s="304">
        <f t="shared" ca="1" si="117"/>
        <v>44.272530000000017</v>
      </c>
      <c r="U306" s="311">
        <f t="shared" ca="1" si="118"/>
        <v>0</v>
      </c>
      <c r="V306" s="306">
        <f t="shared" ca="1" si="119"/>
        <v>1.1272230976999995</v>
      </c>
      <c r="W306" s="304">
        <f t="shared" ca="1" si="120"/>
        <v>22.033428801381422</v>
      </c>
      <c r="Y306" s="314" t="str">
        <f t="shared" ca="1" si="138"/>
        <v/>
      </c>
      <c r="Z306" s="315" t="str">
        <f t="shared" ca="1" si="139"/>
        <v/>
      </c>
      <c r="AA306" s="316" t="str">
        <f t="shared" ca="1" si="140"/>
        <v/>
      </c>
      <c r="AC306" s="310" t="e">
        <f t="shared" ca="1" si="141"/>
        <v>#N/A</v>
      </c>
      <c r="AD306" s="323" t="e">
        <f t="shared" ca="1" si="142"/>
        <v>#N/A</v>
      </c>
      <c r="AE306" s="324" t="e">
        <f t="shared" ca="1" si="121"/>
        <v>#N/A</v>
      </c>
      <c r="AG306" s="306">
        <f t="shared" ca="1" si="143"/>
        <v>4.8405295796811769</v>
      </c>
      <c r="AH306" s="304">
        <f t="shared" ca="1" si="144"/>
        <v>-4.8195100237894737</v>
      </c>
    </row>
    <row r="307" spans="1:34" x14ac:dyDescent="0.2">
      <c r="A307" s="347">
        <f t="shared" ca="1" si="122"/>
        <v>0.1</v>
      </c>
      <c r="B307" s="304">
        <f t="shared" ca="1" si="123"/>
        <v>21.300000000000036</v>
      </c>
      <c r="D307" s="306">
        <f t="shared" ca="1" si="124"/>
        <v>-0.84012495493840111</v>
      </c>
      <c r="E307" s="307">
        <f t="shared" ca="1" si="125"/>
        <v>-5.0006136407070638</v>
      </c>
      <c r="F307" s="304">
        <f t="shared" ca="1" si="126"/>
        <v>5.0706948955282058</v>
      </c>
      <c r="G307" s="306">
        <f t="shared" ca="1" si="127"/>
        <v>13.686124081952038</v>
      </c>
      <c r="H307" s="307">
        <f t="shared" ca="1" si="128"/>
        <v>-79.328700641932315</v>
      </c>
      <c r="I307" s="304">
        <f t="shared" ca="1" si="129"/>
        <v>80.500638121221755</v>
      </c>
      <c r="J307" s="306">
        <f t="shared" ca="1" si="130"/>
        <v>552.1196610332031</v>
      </c>
      <c r="K307" s="307">
        <f t="shared" ca="1" si="131"/>
        <v>823.44951909214763</v>
      </c>
      <c r="L307" s="304">
        <f t="shared" ca="1" si="116"/>
        <v>991.41577080078184</v>
      </c>
      <c r="M307" s="306">
        <f t="shared" ca="1" si="132"/>
        <v>-1.3999538552347104</v>
      </c>
      <c r="N307" s="304">
        <f t="shared" ca="1" si="133"/>
        <v>-80.211447418017542</v>
      </c>
      <c r="P307" s="310">
        <f t="shared" ca="1" si="134"/>
        <v>23</v>
      </c>
      <c r="Q307" s="304">
        <f t="shared" ca="1" si="135"/>
        <v>0</v>
      </c>
      <c r="R307" s="306">
        <f t="shared" ca="1" si="136"/>
        <v>0</v>
      </c>
      <c r="S307" s="307">
        <f t="shared" ca="1" si="137"/>
        <v>4.5130000000000017</v>
      </c>
      <c r="T307" s="304">
        <f t="shared" ca="1" si="117"/>
        <v>44.272530000000017</v>
      </c>
      <c r="U307" s="311">
        <f t="shared" ca="1" si="118"/>
        <v>0</v>
      </c>
      <c r="V307" s="306">
        <f t="shared" ca="1" si="119"/>
        <v>1.1281163727255639</v>
      </c>
      <c r="W307" s="304">
        <f t="shared" ca="1" si="120"/>
        <v>22.315289443586323</v>
      </c>
      <c r="Y307" s="314" t="str">
        <f t="shared" ca="1" si="138"/>
        <v/>
      </c>
      <c r="Z307" s="315" t="str">
        <f t="shared" ca="1" si="139"/>
        <v/>
      </c>
      <c r="AA307" s="316" t="str">
        <f t="shared" ca="1" si="140"/>
        <v/>
      </c>
      <c r="AC307" s="310" t="e">
        <f t="shared" ca="1" si="141"/>
        <v>#N/A</v>
      </c>
      <c r="AD307" s="323" t="e">
        <f t="shared" ca="1" si="142"/>
        <v>#N/A</v>
      </c>
      <c r="AE307" s="324" t="e">
        <f t="shared" ca="1" si="121"/>
        <v>#N/A</v>
      </c>
      <c r="AG307" s="306">
        <f t="shared" ca="1" si="143"/>
        <v>4.7814528920115444</v>
      </c>
      <c r="AH307" s="304">
        <f t="shared" ca="1" si="144"/>
        <v>-4.8822133395482856</v>
      </c>
    </row>
    <row r="308" spans="1:34" x14ac:dyDescent="0.2">
      <c r="A308" s="347">
        <f t="shared" ca="1" si="122"/>
        <v>0.1</v>
      </c>
      <c r="B308" s="304">
        <f t="shared" ca="1" si="123"/>
        <v>21.400000000000038</v>
      </c>
      <c r="D308" s="306">
        <f t="shared" ca="1" si="124"/>
        <v>-0.84065604621510504</v>
      </c>
      <c r="E308" s="307">
        <f t="shared" ca="1" si="125"/>
        <v>-4.9373164386277555</v>
      </c>
      <c r="F308" s="304">
        <f t="shared" ca="1" si="126"/>
        <v>5.0083726102579345</v>
      </c>
      <c r="G308" s="306">
        <f t="shared" ca="1" si="127"/>
        <v>13.602058477330527</v>
      </c>
      <c r="H308" s="307">
        <f t="shared" ca="1" si="128"/>
        <v>-79.822432285795088</v>
      </c>
      <c r="I308" s="304">
        <f t="shared" ca="1" si="129"/>
        <v>80.973061513327139</v>
      </c>
      <c r="J308" s="306">
        <f t="shared" ca="1" si="130"/>
        <v>553.48407016116721</v>
      </c>
      <c r="K308" s="307">
        <f t="shared" ca="1" si="131"/>
        <v>815.49196244576126</v>
      </c>
      <c r="L308" s="304">
        <f t="shared" ca="1" si="116"/>
        <v>985.58193811362571</v>
      </c>
      <c r="M308" s="306">
        <f t="shared" ca="1" si="132"/>
        <v>-1.4020135833859253</v>
      </c>
      <c r="N308" s="304">
        <f t="shared" ca="1" si="133"/>
        <v>-80.329461148026439</v>
      </c>
      <c r="P308" s="310">
        <f t="shared" ca="1" si="134"/>
        <v>23</v>
      </c>
      <c r="Q308" s="304">
        <f t="shared" ca="1" si="135"/>
        <v>0</v>
      </c>
      <c r="R308" s="306">
        <f t="shared" ca="1" si="136"/>
        <v>0</v>
      </c>
      <c r="S308" s="307">
        <f t="shared" ca="1" si="137"/>
        <v>4.5130000000000017</v>
      </c>
      <c r="T308" s="304">
        <f t="shared" ca="1" si="117"/>
        <v>44.272530000000017</v>
      </c>
      <c r="U308" s="311">
        <f t="shared" ca="1" si="118"/>
        <v>0</v>
      </c>
      <c r="V308" s="306">
        <f t="shared" ca="1" si="119"/>
        <v>1.1290159458351154</v>
      </c>
      <c r="W308" s="304">
        <f t="shared" ca="1" si="120"/>
        <v>22.595979468595008</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4.7225162886681442</v>
      </c>
      <c r="AH308" s="304">
        <f t="shared" ca="1" si="144"/>
        <v>-4.9446686114749205</v>
      </c>
    </row>
    <row r="309" spans="1:34" x14ac:dyDescent="0.2">
      <c r="A309" s="347">
        <f t="shared" ca="1" si="122"/>
        <v>0.1</v>
      </c>
      <c r="B309" s="304">
        <f t="shared" ca="1" si="123"/>
        <v>21.500000000000039</v>
      </c>
      <c r="D309" s="306">
        <f t="shared" ca="1" si="124"/>
        <v>-0.8410656875789253</v>
      </c>
      <c r="E309" s="307">
        <f t="shared" ca="1" si="125"/>
        <v>-4.8742831740089505</v>
      </c>
      <c r="F309" s="304">
        <f t="shared" ca="1" si="126"/>
        <v>4.946314582722108</v>
      </c>
      <c r="G309" s="306">
        <f t="shared" ca="1" si="127"/>
        <v>13.517951908572634</v>
      </c>
      <c r="H309" s="307">
        <f t="shared" ca="1" si="128"/>
        <v>-80.309860603195986</v>
      </c>
      <c r="I309" s="304">
        <f t="shared" ca="1" si="129"/>
        <v>81.439601754350775</v>
      </c>
      <c r="J309" s="306">
        <f t="shared" ca="1" si="130"/>
        <v>554.84007068046242</v>
      </c>
      <c r="K309" s="307">
        <f t="shared" ca="1" si="131"/>
        <v>807.48534780131172</v>
      </c>
      <c r="L309" s="304">
        <f t="shared" ca="1" si="116"/>
        <v>979.73470436976254</v>
      </c>
      <c r="M309" s="306">
        <f t="shared" ca="1" si="132"/>
        <v>-1.4040370579069164</v>
      </c>
      <c r="N309" s="304">
        <f t="shared" ca="1" si="133"/>
        <v>-80.445397698031471</v>
      </c>
      <c r="P309" s="310">
        <f t="shared" ca="1" si="134"/>
        <v>23</v>
      </c>
      <c r="Q309" s="304">
        <f t="shared" ca="1" si="135"/>
        <v>0</v>
      </c>
      <c r="R309" s="306">
        <f t="shared" ca="1" si="136"/>
        <v>0</v>
      </c>
      <c r="S309" s="307">
        <f t="shared" ca="1" si="137"/>
        <v>4.5130000000000017</v>
      </c>
      <c r="T309" s="304">
        <f t="shared" ca="1" si="117"/>
        <v>44.272530000000017</v>
      </c>
      <c r="U309" s="311">
        <f t="shared" ca="1" si="118"/>
        <v>0</v>
      </c>
      <c r="V309" s="306">
        <f t="shared" ca="1" si="119"/>
        <v>1.1299217592109343</v>
      </c>
      <c r="W309" s="304">
        <f t="shared" ca="1" si="120"/>
        <v>22.875449178404441</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4.6637351592694909</v>
      </c>
      <c r="AH309" s="304">
        <f t="shared" ca="1" si="144"/>
        <v>-5.0068644955894079</v>
      </c>
    </row>
    <row r="310" spans="1:34" x14ac:dyDescent="0.2">
      <c r="A310" s="347">
        <f t="shared" ca="1" si="122"/>
        <v>0.1</v>
      </c>
      <c r="B310" s="304">
        <f t="shared" ca="1" si="123"/>
        <v>21.600000000000041</v>
      </c>
      <c r="D310" s="306">
        <f t="shared" ca="1" si="124"/>
        <v>-0.84135552856671314</v>
      </c>
      <c r="E310" s="307">
        <f t="shared" ca="1" si="125"/>
        <v>-4.8115249592602209</v>
      </c>
      <c r="F310" s="304">
        <f t="shared" ca="1" si="126"/>
        <v>4.8845318669278681</v>
      </c>
      <c r="G310" s="306">
        <f t="shared" ca="1" si="127"/>
        <v>13.433816355715964</v>
      </c>
      <c r="H310" s="307">
        <f t="shared" ca="1" si="128"/>
        <v>-80.791013099122011</v>
      </c>
      <c r="I310" s="304">
        <f t="shared" ca="1" si="129"/>
        <v>81.900276064623895</v>
      </c>
      <c r="J310" s="306">
        <f t="shared" ca="1" si="130"/>
        <v>556.18765909367687</v>
      </c>
      <c r="K310" s="307">
        <f t="shared" ca="1" si="131"/>
        <v>799.43030411619577</v>
      </c>
      <c r="L310" s="304">
        <f t="shared" ca="1" si="116"/>
        <v>973.8755173364907</v>
      </c>
      <c r="M310" s="306">
        <f t="shared" ca="1" si="132"/>
        <v>-1.4060252538516509</v>
      </c>
      <c r="N310" s="304">
        <f t="shared" ca="1" si="133"/>
        <v>-80.559312934509791</v>
      </c>
      <c r="P310" s="310">
        <f t="shared" ca="1" si="134"/>
        <v>23</v>
      </c>
      <c r="Q310" s="304">
        <f t="shared" ca="1" si="135"/>
        <v>0</v>
      </c>
      <c r="R310" s="306">
        <f t="shared" ca="1" si="136"/>
        <v>0</v>
      </c>
      <c r="S310" s="307">
        <f t="shared" ca="1" si="137"/>
        <v>4.5130000000000017</v>
      </c>
      <c r="T310" s="304">
        <f t="shared" ca="1" si="117"/>
        <v>44.272530000000017</v>
      </c>
      <c r="U310" s="311">
        <f t="shared" ca="1" si="118"/>
        <v>0</v>
      </c>
      <c r="V310" s="306">
        <f t="shared" ca="1" si="119"/>
        <v>1.1308337552304464</v>
      </c>
      <c r="W310" s="304">
        <f t="shared" ca="1" si="120"/>
        <v>23.153650367590323</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4.605124375792693</v>
      </c>
      <c r="AH310" s="304">
        <f t="shared" ca="1" si="144"/>
        <v>-5.0687899797040625</v>
      </c>
    </row>
    <row r="311" spans="1:34" x14ac:dyDescent="0.2">
      <c r="A311" s="347">
        <f t="shared" ca="1" si="122"/>
        <v>0.1</v>
      </c>
      <c r="B311" s="304">
        <f t="shared" ca="1" si="123"/>
        <v>21.700000000000042</v>
      </c>
      <c r="D311" s="306">
        <f t="shared" ca="1" si="124"/>
        <v>-0.84152724055888917</v>
      </c>
      <c r="E311" s="307">
        <f t="shared" ca="1" si="125"/>
        <v>-4.7490525733714497</v>
      </c>
      <c r="F311" s="304">
        <f t="shared" ca="1" si="126"/>
        <v>4.8230351897170154</v>
      </c>
      <c r="G311" s="306">
        <f t="shared" ca="1" si="127"/>
        <v>13.349663631660075</v>
      </c>
      <c r="H311" s="307">
        <f t="shared" ca="1" si="128"/>
        <v>-81.265918356459153</v>
      </c>
      <c r="I311" s="304">
        <f t="shared" ca="1" si="129"/>
        <v>82.355103092626578</v>
      </c>
      <c r="J311" s="306">
        <f t="shared" ca="1" si="130"/>
        <v>557.52683309304564</v>
      </c>
      <c r="K311" s="307">
        <f t="shared" ca="1" si="131"/>
        <v>791.3274575434167</v>
      </c>
      <c r="L311" s="304">
        <f t="shared" ca="1" si="116"/>
        <v>968.00584434232053</v>
      </c>
      <c r="M311" s="306">
        <f t="shared" ca="1" si="132"/>
        <v>-1.4079791110081319</v>
      </c>
      <c r="N311" s="304">
        <f t="shared" ca="1" si="133"/>
        <v>-80.671260703347585</v>
      </c>
      <c r="P311" s="310">
        <f t="shared" ca="1" si="134"/>
        <v>23</v>
      </c>
      <c r="Q311" s="304">
        <f t="shared" ca="1" si="135"/>
        <v>0</v>
      </c>
      <c r="R311" s="306">
        <f t="shared" ca="1" si="136"/>
        <v>0</v>
      </c>
      <c r="S311" s="307">
        <f t="shared" ca="1" si="137"/>
        <v>4.5130000000000017</v>
      </c>
      <c r="T311" s="304">
        <f t="shared" ca="1" si="117"/>
        <v>44.272530000000017</v>
      </c>
      <c r="U311" s="311">
        <f t="shared" ca="1" si="118"/>
        <v>0</v>
      </c>
      <c r="V311" s="306">
        <f t="shared" ca="1" si="119"/>
        <v>1.1317518764763643</v>
      </c>
      <c r="W311" s="304">
        <f t="shared" ca="1" si="120"/>
        <v>23.430536317391219</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4.546698303701028</v>
      </c>
      <c r="AH311" s="304">
        <f t="shared" ca="1" si="144"/>
        <v>-5.130434382359919</v>
      </c>
    </row>
    <row r="312" spans="1:34" x14ac:dyDescent="0.2">
      <c r="A312" s="347">
        <f t="shared" ca="1" si="122"/>
        <v>0.1</v>
      </c>
      <c r="B312" s="304">
        <f t="shared" ca="1" si="123"/>
        <v>21.800000000000043</v>
      </c>
      <c r="D312" s="306">
        <f t="shared" ca="1" si="124"/>
        <v>-0.84158251507367532</v>
      </c>
      <c r="E312" s="307">
        <f t="shared" ca="1" si="125"/>
        <v>-4.6868764631640358</v>
      </c>
      <c r="F312" s="304">
        <f t="shared" ca="1" si="126"/>
        <v>4.7618349520577414</v>
      </c>
      <c r="G312" s="306">
        <f t="shared" ca="1" si="127"/>
        <v>13.265505380152707</v>
      </c>
      <c r="H312" s="307">
        <f t="shared" ca="1" si="128"/>
        <v>-81.73460600277555</v>
      </c>
      <c r="I312" s="304">
        <f t="shared" ca="1" si="129"/>
        <v>82.804102865859321</v>
      </c>
      <c r="J312" s="306">
        <f t="shared" ca="1" si="130"/>
        <v>558.85759154363632</v>
      </c>
      <c r="K312" s="307">
        <f t="shared" ca="1" si="131"/>
        <v>783.17743132545502</v>
      </c>
      <c r="L312" s="304">
        <f t="shared" ca="1" si="116"/>
        <v>962.12717276017702</v>
      </c>
      <c r="M312" s="306">
        <f t="shared" ca="1" si="132"/>
        <v>-1.4098995354554322</v>
      </c>
      <c r="N312" s="304">
        <f t="shared" ca="1" si="133"/>
        <v>-80.781292919051637</v>
      </c>
      <c r="P312" s="310">
        <f t="shared" ca="1" si="134"/>
        <v>23</v>
      </c>
      <c r="Q312" s="304">
        <f t="shared" ca="1" si="135"/>
        <v>0</v>
      </c>
      <c r="R312" s="306">
        <f t="shared" ca="1" si="136"/>
        <v>0</v>
      </c>
      <c r="S312" s="307">
        <f t="shared" ca="1" si="137"/>
        <v>4.5130000000000017</v>
      </c>
      <c r="T312" s="304">
        <f t="shared" ca="1" si="117"/>
        <v>44.272530000000017</v>
      </c>
      <c r="U312" s="311">
        <f t="shared" ca="1" si="118"/>
        <v>0</v>
      </c>
      <c r="V312" s="306">
        <f t="shared" ca="1" si="119"/>
        <v>1.1326760657465558</v>
      </c>
      <c r="W312" s="304">
        <f t="shared" ca="1" si="120"/>
        <v>23.706061788716806</v>
      </c>
      <c r="Y312" s="314" t="str">
        <f t="shared" ca="1" si="138"/>
        <v/>
      </c>
      <c r="Z312" s="315" t="str">
        <f t="shared" ca="1" si="139"/>
        <v/>
      </c>
      <c r="AA312" s="316" t="str">
        <f t="shared" ca="1" si="140"/>
        <v/>
      </c>
      <c r="AC312" s="310" t="e">
        <f t="shared" ca="1" si="141"/>
        <v>#N/A</v>
      </c>
      <c r="AD312" s="323" t="e">
        <f t="shared" ca="1" si="142"/>
        <v>#N/A</v>
      </c>
      <c r="AE312" s="324" t="e">
        <f t="shared" ca="1" si="121"/>
        <v>#N/A</v>
      </c>
      <c r="AG312" s="306">
        <f t="shared" ca="1" si="143"/>
        <v>4.4884708126954411</v>
      </c>
      <c r="AH312" s="304">
        <f t="shared" ca="1" si="144"/>
        <v>-5.1917873515158899</v>
      </c>
    </row>
    <row r="313" spans="1:34" x14ac:dyDescent="0.2">
      <c r="A313" s="347">
        <f t="shared" ca="1" si="122"/>
        <v>0.1</v>
      </c>
      <c r="B313" s="304">
        <f t="shared" ca="1" si="123"/>
        <v>21.900000000000045</v>
      </c>
      <c r="D313" s="306">
        <f t="shared" ca="1" si="124"/>
        <v>-0.84152306210089312</v>
      </c>
      <c r="E313" s="307">
        <f t="shared" ca="1" si="125"/>
        <v>-4.6250067447883474</v>
      </c>
      <c r="F313" s="304">
        <f t="shared" ca="1" si="126"/>
        <v>4.7009412305819538</v>
      </c>
      <c r="G313" s="306">
        <f t="shared" ca="1" si="127"/>
        <v>13.181353073942617</v>
      </c>
      <c r="H313" s="307">
        <f t="shared" ca="1" si="128"/>
        <v>-82.197106677254382</v>
      </c>
      <c r="I313" s="304">
        <f t="shared" ca="1" si="129"/>
        <v>83.247296742728366</v>
      </c>
      <c r="J313" s="306">
        <f t="shared" ca="1" si="130"/>
        <v>560.17993446634114</v>
      </c>
      <c r="K313" s="307">
        <f t="shared" ca="1" si="131"/>
        <v>774.98084569145351</v>
      </c>
      <c r="L313" s="304">
        <f t="shared" ca="1" si="116"/>
        <v>956.24101050276784</v>
      </c>
      <c r="M313" s="306">
        <f t="shared" ca="1" si="132"/>
        <v>-1.4117874010403222</v>
      </c>
      <c r="N313" s="304">
        <f t="shared" ca="1" si="133"/>
        <v>-80.889459649353824</v>
      </c>
      <c r="P313" s="310">
        <f t="shared" ca="1" si="134"/>
        <v>23</v>
      </c>
      <c r="Q313" s="304">
        <f t="shared" ca="1" si="135"/>
        <v>0</v>
      </c>
      <c r="R313" s="306">
        <f t="shared" ca="1" si="136"/>
        <v>0</v>
      </c>
      <c r="S313" s="307">
        <f t="shared" ca="1" si="137"/>
        <v>4.5130000000000017</v>
      </c>
      <c r="T313" s="304">
        <f t="shared" ca="1" si="117"/>
        <v>44.272530000000017</v>
      </c>
      <c r="U313" s="311">
        <f t="shared" ca="1" si="118"/>
        <v>0</v>
      </c>
      <c r="V313" s="306">
        <f t="shared" ca="1" si="119"/>
        <v>1.1336062660636419</v>
      </c>
      <c r="W313" s="304">
        <f t="shared" ca="1" si="120"/>
        <v>23.980183014120879</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4.4304552871243272</v>
      </c>
      <c r="AH313" s="304">
        <f t="shared" ca="1" si="144"/>
        <v>-5.2528388629995115</v>
      </c>
    </row>
    <row r="314" spans="1:34" x14ac:dyDescent="0.2">
      <c r="A314" s="347">
        <f t="shared" ca="1" si="122"/>
        <v>0.1</v>
      </c>
      <c r="B314" s="304">
        <f t="shared" ca="1" si="123"/>
        <v>22.000000000000046</v>
      </c>
      <c r="D314" s="306">
        <f t="shared" ca="1" si="124"/>
        <v>-0.84135060847534437</v>
      </c>
      <c r="E314" s="307">
        <f t="shared" ca="1" si="125"/>
        <v>-4.5634532054579431</v>
      </c>
      <c r="F314" s="304">
        <f t="shared" ca="1" si="126"/>
        <v>4.6403637793589212</v>
      </c>
      <c r="G314" s="306">
        <f t="shared" ca="1" si="127"/>
        <v>13.097218013095082</v>
      </c>
      <c r="H314" s="307">
        <f t="shared" ca="1" si="128"/>
        <v>-82.653451997800175</v>
      </c>
      <c r="I314" s="304">
        <f t="shared" ca="1" si="129"/>
        <v>83.684707365415335</v>
      </c>
      <c r="J314" s="306">
        <f t="shared" ca="1" si="130"/>
        <v>561.49386302069297</v>
      </c>
      <c r="K314" s="307">
        <f t="shared" ca="1" si="131"/>
        <v>766.73831775770077</v>
      </c>
      <c r="L314" s="304">
        <f t="shared" ca="1" si="116"/>
        <v>950.34888652947325</v>
      </c>
      <c r="M314" s="306">
        <f t="shared" ca="1" si="132"/>
        <v>-1.4136435507782248</v>
      </c>
      <c r="N314" s="304">
        <f t="shared" ca="1" si="133"/>
        <v>-80.995809195479964</v>
      </c>
      <c r="P314" s="310">
        <f t="shared" ca="1" si="134"/>
        <v>23</v>
      </c>
      <c r="Q314" s="304">
        <f t="shared" ca="1" si="135"/>
        <v>0</v>
      </c>
      <c r="R314" s="306">
        <f t="shared" ca="1" si="136"/>
        <v>0</v>
      </c>
      <c r="S314" s="307">
        <f t="shared" ca="1" si="137"/>
        <v>4.5130000000000017</v>
      </c>
      <c r="T314" s="304">
        <f t="shared" ca="1" si="117"/>
        <v>44.272530000000017</v>
      </c>
      <c r="U314" s="311">
        <f t="shared" ca="1" si="118"/>
        <v>0</v>
      </c>
      <c r="V314" s="306">
        <f t="shared" ca="1" si="119"/>
        <v>1.1345424206843284</v>
      </c>
      <c r="W314" s="304">
        <f t="shared" ca="1" si="120"/>
        <v>24.252857688779596</v>
      </c>
      <c r="Y314" s="314" t="str">
        <f t="shared" ca="1" si="138"/>
        <v/>
      </c>
      <c r="Z314" s="315" t="str">
        <f t="shared" ca="1" si="139"/>
        <v/>
      </c>
      <c r="AA314" s="316" t="str">
        <f t="shared" ca="1" si="140"/>
        <v/>
      </c>
      <c r="AC314" s="310">
        <f t="shared" ca="1" si="141"/>
        <v>22.000000000000046</v>
      </c>
      <c r="AD314" s="323">
        <f t="shared" ca="1" si="142"/>
        <v>561.49386302069297</v>
      </c>
      <c r="AE314" s="324" t="e">
        <f t="shared" ca="1" si="121"/>
        <v>#N/A</v>
      </c>
      <c r="AG314" s="306">
        <f t="shared" ca="1" si="143"/>
        <v>4.372664636082507</v>
      </c>
      <c r="AH314" s="304">
        <f t="shared" ca="1" si="144"/>
        <v>-5.3135792187283117</v>
      </c>
    </row>
    <row r="315" spans="1:34" x14ac:dyDescent="0.2">
      <c r="A315" s="347">
        <f t="shared" ca="1" si="122"/>
        <v>0.1</v>
      </c>
      <c r="B315" s="304">
        <f t="shared" ca="1" si="123"/>
        <v>22.100000000000048</v>
      </c>
      <c r="D315" s="306">
        <f t="shared" ca="1" si="124"/>
        <v>-0.841066896289696</v>
      </c>
      <c r="E315" s="307">
        <f t="shared" ca="1" si="125"/>
        <v>-4.5022253054111649</v>
      </c>
      <c r="F315" s="304">
        <f t="shared" ca="1" si="126"/>
        <v>4.5801120318960589</v>
      </c>
      <c r="G315" s="306">
        <f t="shared" ca="1" si="127"/>
        <v>13.013111323466113</v>
      </c>
      <c r="H315" s="307">
        <f t="shared" ca="1" si="128"/>
        <v>-83.103674528341287</v>
      </c>
      <c r="I315" s="304">
        <f t="shared" ca="1" si="129"/>
        <v>84.116358613704875</v>
      </c>
      <c r="J315" s="306">
        <f t="shared" ca="1" si="130"/>
        <v>562.79937948752104</v>
      </c>
      <c r="K315" s="307">
        <f t="shared" ca="1" si="131"/>
        <v>758.45046143139371</v>
      </c>
      <c r="L315" s="304">
        <f t="shared" ca="1" si="116"/>
        <v>944.45235136402346</v>
      </c>
      <c r="M315" s="306">
        <f t="shared" ca="1" si="132"/>
        <v>-1.4154687981829146</v>
      </c>
      <c r="N315" s="304">
        <f t="shared" ca="1" si="133"/>
        <v>-81.100388168335897</v>
      </c>
      <c r="P315" s="310">
        <f t="shared" ca="1" si="134"/>
        <v>23</v>
      </c>
      <c r="Q315" s="304">
        <f t="shared" ca="1" si="135"/>
        <v>0</v>
      </c>
      <c r="R315" s="306">
        <f t="shared" ca="1" si="136"/>
        <v>0</v>
      </c>
      <c r="S315" s="307">
        <f t="shared" ca="1" si="137"/>
        <v>4.5130000000000017</v>
      </c>
      <c r="T315" s="304">
        <f t="shared" ca="1" si="117"/>
        <v>44.272530000000017</v>
      </c>
      <c r="U315" s="311">
        <f t="shared" ca="1" si="118"/>
        <v>0</v>
      </c>
      <c r="V315" s="306">
        <f t="shared" ca="1" si="119"/>
        <v>1.1354844731084626</v>
      </c>
      <c r="W315" s="304">
        <f t="shared" ca="1" si="120"/>
        <v>24.524044960515582</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4.3151113032273836</v>
      </c>
      <c r="AH315" s="304">
        <f t="shared" ca="1" si="144"/>
        <v>-5.373999044710744</v>
      </c>
    </row>
    <row r="316" spans="1:34" x14ac:dyDescent="0.2">
      <c r="A316" s="347">
        <f t="shared" ca="1" si="122"/>
        <v>0.1</v>
      </c>
      <c r="B316" s="304">
        <f t="shared" ca="1" si="123"/>
        <v>22.200000000000049</v>
      </c>
      <c r="D316" s="306">
        <f t="shared" ca="1" si="124"/>
        <v>-0.84067368134683584</v>
      </c>
      <c r="E316" s="307">
        <f t="shared" ca="1" si="125"/>
        <v>-4.44133218009069</v>
      </c>
      <c r="F316" s="304">
        <f t="shared" ca="1" si="126"/>
        <v>4.5201951033576373</v>
      </c>
      <c r="G316" s="306">
        <f t="shared" ca="1" si="127"/>
        <v>12.92904395533143</v>
      </c>
      <c r="H316" s="307">
        <f t="shared" ca="1" si="128"/>
        <v>-83.547807746350358</v>
      </c>
      <c r="I316" s="304">
        <f t="shared" ca="1" si="129"/>
        <v>84.542275559745931</v>
      </c>
      <c r="J316" s="306">
        <f t="shared" ca="1" si="130"/>
        <v>564.09648725146087</v>
      </c>
      <c r="K316" s="307">
        <f t="shared" ca="1" si="131"/>
        <v>750.1178873176591</v>
      </c>
      <c r="L316" s="304">
        <f t="shared" ca="1" si="116"/>
        <v>938.5529776221191</v>
      </c>
      <c r="M316" s="306">
        <f t="shared" ca="1" si="132"/>
        <v>-1.4172639285290907</v>
      </c>
      <c r="N316" s="304">
        <f t="shared" ca="1" si="133"/>
        <v>-81.203241560847644</v>
      </c>
      <c r="P316" s="310">
        <f t="shared" ca="1" si="134"/>
        <v>23</v>
      </c>
      <c r="Q316" s="304">
        <f t="shared" ca="1" si="135"/>
        <v>0</v>
      </c>
      <c r="R316" s="306">
        <f t="shared" ca="1" si="136"/>
        <v>0</v>
      </c>
      <c r="S316" s="307">
        <f t="shared" ca="1" si="137"/>
        <v>4.5130000000000017</v>
      </c>
      <c r="T316" s="304">
        <f t="shared" ca="1" si="117"/>
        <v>44.272530000000017</v>
      </c>
      <c r="U316" s="311">
        <f t="shared" ca="1" si="118"/>
        <v>0</v>
      </c>
      <c r="V316" s="306">
        <f t="shared" ca="1" si="119"/>
        <v>1.1364323670878274</v>
      </c>
      <c r="W316" s="304">
        <f t="shared" ca="1" si="120"/>
        <v>24.793705418908331</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4.2578072763373047</v>
      </c>
      <c r="AH316" s="304">
        <f t="shared" ca="1" si="144"/>
        <v>-5.4340892888357128</v>
      </c>
    </row>
    <row r="317" spans="1:34" x14ac:dyDescent="0.2">
      <c r="A317" s="347">
        <f t="shared" ca="1" si="122"/>
        <v>0.1</v>
      </c>
      <c r="B317" s="304">
        <f t="shared" ca="1" si="123"/>
        <v>22.30000000000005</v>
      </c>
      <c r="D317" s="306">
        <f t="shared" ca="1" si="124"/>
        <v>-0.84017273165162498</v>
      </c>
      <c r="E317" s="307">
        <f t="shared" ca="1" si="125"/>
        <v>-4.3807826425317016</v>
      </c>
      <c r="F317" s="304">
        <f t="shared" ca="1" si="126"/>
        <v>4.4606217929923169</v>
      </c>
      <c r="G317" s="306">
        <f t="shared" ca="1" si="127"/>
        <v>12.845026682166267</v>
      </c>
      <c r="H317" s="307">
        <f t="shared" ca="1" si="128"/>
        <v>-83.985886010603522</v>
      </c>
      <c r="I317" s="304">
        <f t="shared" ca="1" si="129"/>
        <v>84.962484423724632</v>
      </c>
      <c r="J317" s="306">
        <f t="shared" ca="1" si="130"/>
        <v>565.3851907833357</v>
      </c>
      <c r="K317" s="307">
        <f t="shared" ca="1" si="131"/>
        <v>741.74120262981137</v>
      </c>
      <c r="L317" s="304">
        <f t="shared" ca="1" si="116"/>
        <v>932.65236054803813</v>
      </c>
      <c r="M317" s="306">
        <f t="shared" ca="1" si="132"/>
        <v>-1.4190297000516894</v>
      </c>
      <c r="N317" s="304">
        <f t="shared" ca="1" si="133"/>
        <v>-81.304412816676944</v>
      </c>
      <c r="P317" s="310">
        <f t="shared" ca="1" si="134"/>
        <v>23</v>
      </c>
      <c r="Q317" s="304">
        <f t="shared" ca="1" si="135"/>
        <v>0</v>
      </c>
      <c r="R317" s="306">
        <f t="shared" ca="1" si="136"/>
        <v>0</v>
      </c>
      <c r="S317" s="307">
        <f t="shared" ca="1" si="137"/>
        <v>4.5130000000000017</v>
      </c>
      <c r="T317" s="304">
        <f t="shared" ca="1" si="117"/>
        <v>44.272530000000017</v>
      </c>
      <c r="U317" s="311">
        <f t="shared" ca="1" si="118"/>
        <v>0</v>
      </c>
      <c r="V317" s="306">
        <f t="shared" ca="1" si="119"/>
        <v>1.1373860466346659</v>
      </c>
      <c r="W317" s="304">
        <f t="shared" ca="1" si="120"/>
        <v>25.061801083531194</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4.200764096634872</v>
      </c>
      <c r="AH317" s="304">
        <f t="shared" ca="1" si="144"/>
        <v>-5.4938412184596324</v>
      </c>
    </row>
    <row r="318" spans="1:34" x14ac:dyDescent="0.2">
      <c r="A318" s="347">
        <f t="shared" ca="1" si="122"/>
        <v>0.1</v>
      </c>
      <c r="B318" s="304">
        <f t="shared" ca="1" si="123"/>
        <v>22.400000000000052</v>
      </c>
      <c r="D318" s="306">
        <f t="shared" ca="1" si="124"/>
        <v>-0.83956582594195195</v>
      </c>
      <c r="E318" s="307">
        <f t="shared" ca="1" si="125"/>
        <v>-4.3205851859493789</v>
      </c>
      <c r="F318" s="304">
        <f t="shared" ca="1" si="126"/>
        <v>4.4014005867604027</v>
      </c>
      <c r="G318" s="306">
        <f t="shared" ca="1" si="127"/>
        <v>12.761070099572072</v>
      </c>
      <c r="H318" s="307">
        <f t="shared" ca="1" si="128"/>
        <v>-84.417944529198465</v>
      </c>
      <c r="I318" s="304">
        <f t="shared" ca="1" si="129"/>
        <v>85.377012530428942</v>
      </c>
      <c r="J318" s="306">
        <f t="shared" ca="1" si="130"/>
        <v>566.66549562242267</v>
      </c>
      <c r="K318" s="307">
        <f t="shared" ca="1" si="131"/>
        <v>733.32101110282122</v>
      </c>
      <c r="L318" s="304">
        <f t="shared" ca="1" si="116"/>
        <v>926.75211855914847</v>
      </c>
      <c r="M318" s="306">
        <f t="shared" ca="1" si="132"/>
        <v>-1.4207668450855497</v>
      </c>
      <c r="N318" s="304">
        <f t="shared" ca="1" si="133"/>
        <v>-81.403943895519248</v>
      </c>
      <c r="P318" s="310">
        <f t="shared" ca="1" si="134"/>
        <v>23</v>
      </c>
      <c r="Q318" s="304">
        <f t="shared" ca="1" si="135"/>
        <v>0</v>
      </c>
      <c r="R318" s="306">
        <f t="shared" ca="1" si="136"/>
        <v>0</v>
      </c>
      <c r="S318" s="307">
        <f t="shared" ca="1" si="137"/>
        <v>4.5130000000000017</v>
      </c>
      <c r="T318" s="304">
        <f t="shared" ca="1" si="117"/>
        <v>44.272530000000017</v>
      </c>
      <c r="U318" s="311">
        <f t="shared" ca="1" si="118"/>
        <v>0</v>
      </c>
      <c r="V318" s="306">
        <f t="shared" ca="1" si="119"/>
        <v>1.1383454560299433</v>
      </c>
      <c r="W318" s="304">
        <f t="shared" ca="1" si="120"/>
        <v>25.328295391355212</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4.1439928678953848</v>
      </c>
      <c r="AH318" s="304">
        <f t="shared" ca="1" si="144"/>
        <v>-5.5532464177999525</v>
      </c>
    </row>
    <row r="319" spans="1:34" x14ac:dyDescent="0.2">
      <c r="A319" s="347">
        <f t="shared" ca="1" si="122"/>
        <v>0.1</v>
      </c>
      <c r="B319" s="304">
        <f t="shared" ca="1" si="123"/>
        <v>22.500000000000053</v>
      </c>
      <c r="D319" s="306">
        <f t="shared" ca="1" si="124"/>
        <v>-0.83885475225899953</v>
      </c>
      <c r="E319" s="307">
        <f t="shared" ca="1" si="125"/>
        <v>-4.2607479865164724</v>
      </c>
      <c r="F319" s="304">
        <f t="shared" ca="1" si="126"/>
        <v>4.3425396601518429</v>
      </c>
      <c r="G319" s="306">
        <f t="shared" ca="1" si="127"/>
        <v>12.677184624346172</v>
      </c>
      <c r="H319" s="307">
        <f t="shared" ca="1" si="128"/>
        <v>-84.844019327850106</v>
      </c>
      <c r="I319" s="304">
        <f t="shared" ca="1" si="129"/>
        <v>85.785888266686158</v>
      </c>
      <c r="J319" s="306">
        <f t="shared" ca="1" si="130"/>
        <v>567.93740835861854</v>
      </c>
      <c r="K319" s="307">
        <f t="shared" ca="1" si="131"/>
        <v>724.85791290996883</v>
      </c>
      <c r="L319" s="304">
        <f t="shared" ca="1" si="116"/>
        <v>920.85389379711057</v>
      </c>
      <c r="M319" s="306">
        <f t="shared" ca="1" si="132"/>
        <v>-1.4224760711488182</v>
      </c>
      <c r="N319" s="304">
        <f t="shared" ca="1" si="133"/>
        <v>-81.501875335178298</v>
      </c>
      <c r="P319" s="310">
        <f t="shared" ca="1" si="134"/>
        <v>23</v>
      </c>
      <c r="Q319" s="304">
        <f t="shared" ca="1" si="135"/>
        <v>0</v>
      </c>
      <c r="R319" s="306">
        <f t="shared" ca="1" si="136"/>
        <v>0</v>
      </c>
      <c r="S319" s="307">
        <f t="shared" ca="1" si="137"/>
        <v>4.5130000000000017</v>
      </c>
      <c r="T319" s="304">
        <f t="shared" ca="1" si="117"/>
        <v>44.272530000000017</v>
      </c>
      <c r="U319" s="311">
        <f t="shared" ca="1" si="118"/>
        <v>0</v>
      </c>
      <c r="V319" s="306">
        <f t="shared" ca="1" si="119"/>
        <v>1.139310539831341</v>
      </c>
      <c r="W319" s="304">
        <f t="shared" ca="1" si="120"/>
        <v>25.593153183359362</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4.0875042653586284</v>
      </c>
      <c r="AH319" s="304">
        <f t="shared" ca="1" si="144"/>
        <v>-5.612296785144073</v>
      </c>
    </row>
    <row r="320" spans="1:34" x14ac:dyDescent="0.2">
      <c r="A320" s="347">
        <f t="shared" ca="1" si="122"/>
        <v>0.1</v>
      </c>
      <c r="B320" s="304">
        <f t="shared" ca="1" si="123"/>
        <v>22.600000000000055</v>
      </c>
      <c r="D320" s="306">
        <f t="shared" ca="1" si="124"/>
        <v>-0.8380413065565796</v>
      </c>
      <c r="E320" s="307">
        <f t="shared" ca="1" si="125"/>
        <v>-4.2012789063218126</v>
      </c>
      <c r="F320" s="304">
        <f t="shared" ca="1" si="126"/>
        <v>4.2840468811860193</v>
      </c>
      <c r="G320" s="306">
        <f t="shared" ca="1" si="127"/>
        <v>12.593380493690514</v>
      </c>
      <c r="H320" s="307">
        <f t="shared" ca="1" si="128"/>
        <v>-85.264147218482293</v>
      </c>
      <c r="I320" s="304">
        <f t="shared" ca="1" si="129"/>
        <v>86.189141039657002</v>
      </c>
      <c r="J320" s="306">
        <f t="shared" ca="1" si="130"/>
        <v>569.2009366145204</v>
      </c>
      <c r="K320" s="307">
        <f t="shared" ca="1" si="131"/>
        <v>716.35250458265216</v>
      </c>
      <c r="L320" s="304">
        <f t="shared" ca="1" si="116"/>
        <v>914.95935268441622</v>
      </c>
      <c r="M320" s="306">
        <f t="shared" ca="1" si="132"/>
        <v>-1.4241580619732628</v>
      </c>
      <c r="N320" s="304">
        <f t="shared" ca="1" si="133"/>
        <v>-81.598246310598697</v>
      </c>
      <c r="P320" s="310">
        <f t="shared" ca="1" si="134"/>
        <v>23</v>
      </c>
      <c r="Q320" s="304">
        <f t="shared" ca="1" si="135"/>
        <v>0</v>
      </c>
      <c r="R320" s="306">
        <f t="shared" ca="1" si="136"/>
        <v>0</v>
      </c>
      <c r="S320" s="307">
        <f t="shared" ca="1" si="137"/>
        <v>4.5130000000000017</v>
      </c>
      <c r="T320" s="304">
        <f t="shared" ca="1" si="117"/>
        <v>44.272530000000017</v>
      </c>
      <c r="U320" s="311">
        <f t="shared" ca="1" si="118"/>
        <v>0</v>
      </c>
      <c r="V320" s="306">
        <f t="shared" ca="1" si="119"/>
        <v>1.1402812428809916</v>
      </c>
      <c r="W320" s="304">
        <f t="shared" ca="1" si="120"/>
        <v>25.856340690386975</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4.0313085444603267</v>
      </c>
      <c r="AH320" s="304">
        <f t="shared" ca="1" si="144"/>
        <v>-5.6709845298824177</v>
      </c>
    </row>
    <row r="321" spans="1:34" x14ac:dyDescent="0.2">
      <c r="A321" s="347">
        <f t="shared" ca="1" si="122"/>
        <v>0.1</v>
      </c>
      <c r="B321" s="304">
        <f t="shared" ca="1" si="123"/>
        <v>22.700000000000056</v>
      </c>
      <c r="D321" s="306">
        <f t="shared" ca="1" si="124"/>
        <v>-0.8371272913493959</v>
      </c>
      <c r="E321" s="307">
        <f t="shared" ca="1" si="125"/>
        <v>-4.1421854965007032</v>
      </c>
      <c r="F321" s="304">
        <f t="shared" ca="1" si="126"/>
        <v>4.2259298135845507</v>
      </c>
      <c r="G321" s="306">
        <f t="shared" ca="1" si="127"/>
        <v>12.509667764555575</v>
      </c>
      <c r="H321" s="307">
        <f t="shared" ca="1" si="128"/>
        <v>-85.678365768132366</v>
      </c>
      <c r="I321" s="304">
        <f t="shared" ca="1" si="129"/>
        <v>86.586801235970356</v>
      </c>
      <c r="J321" s="306">
        <f t="shared" ca="1" si="130"/>
        <v>570.45608902743265</v>
      </c>
      <c r="K321" s="307">
        <f t="shared" ca="1" si="131"/>
        <v>707.80537893332144</v>
      </c>
      <c r="L321" s="304">
        <f t="shared" ca="1" si="116"/>
        <v>909.07018648474934</v>
      </c>
      <c r="M321" s="306">
        <f t="shared" ca="1" si="132"/>
        <v>-1.4258134784844643</v>
      </c>
      <c r="N321" s="304">
        <f t="shared" ca="1" si="133"/>
        <v>-81.693094690026811</v>
      </c>
      <c r="P321" s="310">
        <f t="shared" ca="1" si="134"/>
        <v>23</v>
      </c>
      <c r="Q321" s="304">
        <f t="shared" ca="1" si="135"/>
        <v>0</v>
      </c>
      <c r="R321" s="306">
        <f t="shared" ca="1" si="136"/>
        <v>0</v>
      </c>
      <c r="S321" s="307">
        <f t="shared" ca="1" si="137"/>
        <v>4.5130000000000017</v>
      </c>
      <c r="T321" s="304">
        <f t="shared" ca="1" si="117"/>
        <v>44.272530000000017</v>
      </c>
      <c r="U321" s="311">
        <f t="shared" ca="1" si="118"/>
        <v>0</v>
      </c>
      <c r="V321" s="306">
        <f t="shared" ca="1" si="119"/>
        <v>1.1412575103129563</v>
      </c>
      <c r="W321" s="304">
        <f t="shared" ca="1" si="120"/>
        <v>26.117825518287447</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3.9754155493976855</v>
      </c>
      <c r="AH321" s="304">
        <f t="shared" ca="1" si="144"/>
        <v>-5.7293021693744661</v>
      </c>
    </row>
    <row r="322" spans="1:34" x14ac:dyDescent="0.2">
      <c r="A322" s="347">
        <f t="shared" ca="1" si="122"/>
        <v>0.1</v>
      </c>
      <c r="B322" s="304">
        <f t="shared" ca="1" si="123"/>
        <v>22.800000000000058</v>
      </c>
      <c r="D322" s="306">
        <f t="shared" ca="1" si="124"/>
        <v>-0.83611451440007689</v>
      </c>
      <c r="E322" s="307">
        <f t="shared" ca="1" si="125"/>
        <v>-4.0834750005281863</v>
      </c>
      <c r="F322" s="304">
        <f t="shared" ca="1" si="126"/>
        <v>4.1681957201083</v>
      </c>
      <c r="G322" s="306">
        <f t="shared" ca="1" si="127"/>
        <v>12.426056313115566</v>
      </c>
      <c r="H322" s="307">
        <f t="shared" ca="1" si="128"/>
        <v>-86.086713268185179</v>
      </c>
      <c r="I322" s="304">
        <f t="shared" ca="1" si="129"/>
        <v>86.97890018168458</v>
      </c>
      <c r="J322" s="306">
        <f t="shared" ca="1" si="130"/>
        <v>571.70287523131617</v>
      </c>
      <c r="K322" s="307">
        <f t="shared" ca="1" si="131"/>
        <v>699.21712498150555</v>
      </c>
      <c r="L322" s="304">
        <f t="shared" ca="1" si="116"/>
        <v>903.18811186549408</v>
      </c>
      <c r="M322" s="306">
        <f t="shared" ca="1" si="132"/>
        <v>-1.4274429597346747</v>
      </c>
      <c r="N322" s="304">
        <f t="shared" ca="1" si="133"/>
        <v>-81.786457088459571</v>
      </c>
      <c r="P322" s="310">
        <f t="shared" ca="1" si="134"/>
        <v>23</v>
      </c>
      <c r="Q322" s="304">
        <f t="shared" ca="1" si="135"/>
        <v>0</v>
      </c>
      <c r="R322" s="306">
        <f t="shared" ca="1" si="136"/>
        <v>0</v>
      </c>
      <c r="S322" s="307">
        <f t="shared" ca="1" si="137"/>
        <v>4.5130000000000017</v>
      </c>
      <c r="T322" s="304">
        <f t="shared" ca="1" si="117"/>
        <v>44.272530000000017</v>
      </c>
      <c r="U322" s="311">
        <f t="shared" ca="1" si="118"/>
        <v>0</v>
      </c>
      <c r="V322" s="306">
        <f t="shared" ca="1" si="119"/>
        <v>1.1422392875604361</v>
      </c>
      <c r="W322" s="304">
        <f t="shared" ca="1" si="120"/>
        <v>26.377576632381672</v>
      </c>
      <c r="Y322" s="314" t="str">
        <f t="shared" ca="1" si="138"/>
        <v/>
      </c>
      <c r="Z322" s="315" t="str">
        <f t="shared" ca="1" si="139"/>
        <v/>
      </c>
      <c r="AA322" s="316" t="str">
        <f t="shared" ca="1" si="140"/>
        <v/>
      </c>
      <c r="AC322" s="310" t="e">
        <f t="shared" ca="1" si="141"/>
        <v>#N/A</v>
      </c>
      <c r="AD322" s="323" t="e">
        <f t="shared" ca="1" si="142"/>
        <v>#N/A</v>
      </c>
      <c r="AE322" s="324" t="e">
        <f t="shared" ca="1" si="121"/>
        <v>#N/A</v>
      </c>
      <c r="AG322" s="306">
        <f t="shared" ca="1" si="143"/>
        <v>3.9198347215419806</v>
      </c>
      <c r="AH322" s="304">
        <f t="shared" ca="1" si="144"/>
        <v>-5.7872425256564233</v>
      </c>
    </row>
    <row r="323" spans="1:34" x14ac:dyDescent="0.2">
      <c r="A323" s="347">
        <f t="shared" ca="1" si="122"/>
        <v>0.1</v>
      </c>
      <c r="B323" s="304">
        <f t="shared" ca="1" si="123"/>
        <v>22.900000000000059</v>
      </c>
      <c r="D323" s="306">
        <f t="shared" ca="1" si="124"/>
        <v>-0.83500478744475382</v>
      </c>
      <c r="E323" s="307">
        <f t="shared" ca="1" si="125"/>
        <v>-4.0251543576664091</v>
      </c>
      <c r="F323" s="304">
        <f t="shared" ca="1" si="126"/>
        <v>4.1108515660500977</v>
      </c>
      <c r="G323" s="306">
        <f t="shared" ca="1" si="127"/>
        <v>12.34255583437109</v>
      </c>
      <c r="H323" s="307">
        <f t="shared" ca="1" si="128"/>
        <v>-86.489228703951824</v>
      </c>
      <c r="I323" s="304">
        <f t="shared" ca="1" si="129"/>
        <v>87.365470103062179</v>
      </c>
      <c r="J323" s="306">
        <f t="shared" ca="1" si="130"/>
        <v>572.94130583869048</v>
      </c>
      <c r="K323" s="307">
        <f t="shared" ca="1" si="131"/>
        <v>690.58832788289874</v>
      </c>
      <c r="L323" s="304">
        <f t="shared" ca="1" si="116"/>
        <v>897.31487146053803</v>
      </c>
      <c r="M323" s="306">
        <f t="shared" ca="1" si="132"/>
        <v>-1.4290471237909494</v>
      </c>
      <c r="N323" s="304">
        <f t="shared" ca="1" si="133"/>
        <v>-81.878368918530697</v>
      </c>
      <c r="P323" s="310">
        <f t="shared" ca="1" si="134"/>
        <v>23</v>
      </c>
      <c r="Q323" s="304">
        <f t="shared" ca="1" si="135"/>
        <v>0</v>
      </c>
      <c r="R323" s="306">
        <f t="shared" ca="1" si="136"/>
        <v>0</v>
      </c>
      <c r="S323" s="307">
        <f t="shared" ca="1" si="137"/>
        <v>4.5130000000000017</v>
      </c>
      <c r="T323" s="304">
        <f t="shared" ca="1" si="117"/>
        <v>44.272530000000017</v>
      </c>
      <c r="U323" s="311">
        <f t="shared" ca="1" si="118"/>
        <v>0</v>
      </c>
      <c r="V323" s="306">
        <f t="shared" ca="1" si="119"/>
        <v>1.1432265203627381</v>
      </c>
      <c r="W323" s="304">
        <f t="shared" ca="1" si="120"/>
        <v>26.6355643412898</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3.8645751077096957</v>
      </c>
      <c r="AH323" s="304">
        <f t="shared" ca="1" si="144"/>
        <v>-5.8447987219990392</v>
      </c>
    </row>
    <row r="324" spans="1:34" x14ac:dyDescent="0.2">
      <c r="A324" s="347">
        <f t="shared" ca="1" si="122"/>
        <v>0.1</v>
      </c>
      <c r="B324" s="304">
        <f t="shared" ca="1" si="123"/>
        <v>23.00000000000006</v>
      </c>
      <c r="D324" s="306">
        <f t="shared" ca="1" si="124"/>
        <v>-0.83379992495699939</v>
      </c>
      <c r="E324" s="307">
        <f t="shared" ca="1" si="125"/>
        <v>-3.9672302065572671</v>
      </c>
      <c r="F324" s="304">
        <f t="shared" ca="1" si="126"/>
        <v>4.0539040228745815</v>
      </c>
      <c r="G324" s="306">
        <f t="shared" ca="1" si="127"/>
        <v>12.25917584187539</v>
      </c>
      <c r="H324" s="307">
        <f t="shared" ca="1" si="128"/>
        <v>-86.885951724607551</v>
      </c>
      <c r="I324" s="304">
        <f t="shared" ca="1" si="129"/>
        <v>87.746544088145455</v>
      </c>
      <c r="J324" s="306">
        <f t="shared" ca="1" si="130"/>
        <v>574.17139242250278</v>
      </c>
      <c r="K324" s="307">
        <f t="shared" ca="1" si="131"/>
        <v>681.91956886147079</v>
      </c>
      <c r="L324" s="304">
        <f t="shared" ref="L324:L387" ca="1" si="145">SQRT(pos_x^2+pos_z^2)</f>
        <v>891.45223443132943</v>
      </c>
      <c r="M324" s="306">
        <f t="shared" ca="1" si="132"/>
        <v>-1.4306265685810049</v>
      </c>
      <c r="N324" s="304">
        <f t="shared" ca="1" si="133"/>
        <v>-81.968864438974805</v>
      </c>
      <c r="P324" s="310">
        <f t="shared" ca="1" si="134"/>
        <v>23</v>
      </c>
      <c r="Q324" s="304">
        <f t="shared" ca="1" si="135"/>
        <v>0</v>
      </c>
      <c r="R324" s="306">
        <f t="shared" ca="1" si="136"/>
        <v>0</v>
      </c>
      <c r="S324" s="307">
        <f t="shared" ca="1" si="137"/>
        <v>4.5130000000000017</v>
      </c>
      <c r="T324" s="304">
        <f t="shared" ref="T324:T387" ca="1" si="146">m*g</f>
        <v>44.272530000000017</v>
      </c>
      <c r="U324" s="311">
        <f t="shared" ref="U324:U387" ca="1" si="147">IF(pos_xz&lt;L_rampe,Poids*COS(Beta),0)</f>
        <v>0</v>
      </c>
      <c r="V324" s="306">
        <f t="shared" ref="V324:V387" ca="1" si="148">Rho_moyen*(20000-Alt_rampe-pos_z)/(20000+Alt_rampe+pos_z)</f>
        <v>1.1442191547719778</v>
      </c>
      <c r="W324" s="304">
        <f t="shared" ref="W324:W387" ca="1" si="149">1/2*Rho*Sref*Cx*vit_xz^2</f>
        <v>26.891760280158621</v>
      </c>
      <c r="Y324" s="314" t="str">
        <f t="shared" ca="1" si="138"/>
        <v/>
      </c>
      <c r="Z324" s="315" t="str">
        <f t="shared" ca="1" si="139"/>
        <v/>
      </c>
      <c r="AA324" s="316" t="str">
        <f t="shared" ca="1" si="140"/>
        <v/>
      </c>
      <c r="AC324" s="310">
        <f t="shared" ca="1" si="141"/>
        <v>23.00000000000006</v>
      </c>
      <c r="AD324" s="323">
        <f t="shared" ca="1" si="142"/>
        <v>574.17139242250278</v>
      </c>
      <c r="AE324" s="324" t="e">
        <f t="shared" ref="AE324:AE387" ca="1" si="150">IF(t&lt;T_para, pos_z, NA())</f>
        <v>#N/A</v>
      </c>
      <c r="AG324" s="306">
        <f t="shared" ca="1" si="143"/>
        <v>3.8096453683022702</v>
      </c>
      <c r="AH324" s="304">
        <f t="shared" ca="1" si="144"/>
        <v>-5.9019641793241284</v>
      </c>
    </row>
    <row r="325" spans="1:34" x14ac:dyDescent="0.2">
      <c r="A325" s="347">
        <f t="shared" ref="A325:A388" ca="1" si="151">IF(B324+0.01&lt;=T_ini+ROUNDUP(Temps_fin_propu,0), 0.01, IF(K324&gt;0, 0.1, 0.0001))</f>
        <v>0.1</v>
      </c>
      <c r="B325" s="304">
        <f t="shared" ref="B325:B388" ca="1" si="152">B324+pas</f>
        <v>23.100000000000062</v>
      </c>
      <c r="D325" s="306">
        <f t="shared" ref="D325:D388" ca="1" si="153">IF(AND(L324&lt;L_rampe,Poussee&lt;Poids*SIN(M324)),0,(-W324+Poussee)/m*COS(M324)-U324/m*SIN(M324))</f>
        <v>-0.83250174294986967</v>
      </c>
      <c r="E325" s="307">
        <f t="shared" ref="E325:E388" ca="1" si="154">IF(AND(L324&lt;L_rampe,Poussee&lt;Poids*SIN(M324)),0,(-W324+Poussee)/m*SIN(M324)+U324/m*COS(M324)-Poids/m)</f>
        <v>-3.9097088889518181</v>
      </c>
      <c r="F325" s="304">
        <f t="shared" ref="F325:F388" ca="1" si="155">SQRT(acc_x^2+acc_z^2)</f>
        <v>3.9973594719969121</v>
      </c>
      <c r="G325" s="306">
        <f t="shared" ref="G325:G388" ca="1" si="156">G324+acc_x*pas</f>
        <v>12.175925667580403</v>
      </c>
      <c r="H325" s="307">
        <f t="shared" ref="H325:H388" ca="1" si="157">H324+acc_z*pas</f>
        <v>-87.276922613502734</v>
      </c>
      <c r="I325" s="304">
        <f t="shared" ref="I325:I388" ca="1" si="158">SQRT(vit_x^2+vit_z^2)</f>
        <v>88.122156049121884</v>
      </c>
      <c r="J325" s="306">
        <f t="shared" ref="J325:J388" ca="1" si="159">J324+0.5*(vit_x+G324)*pas*(K324&gt;=0)</f>
        <v>575.39314749797552</v>
      </c>
      <c r="K325" s="307">
        <f t="shared" ref="K325:K388" ca="1" si="160">K324+0.5*(vit_z+H324)*pas</f>
        <v>673.21142514456528</v>
      </c>
      <c r="L325" s="304">
        <f t="shared" ca="1" si="145"/>
        <v>885.60199702394732</v>
      </c>
      <c r="M325" s="306">
        <f t="shared" ref="M325:M388" ca="1" si="161">IF(AND(L324&gt;L_rampe,G325&gt;0),ATAN2(G325,H325),$M$4)</f>
        <v>-1.4321818726991042</v>
      </c>
      <c r="N325" s="304">
        <f t="shared" ref="N325:N388" ca="1" si="162">DEGREES(Beta)</f>
        <v>-82.057976800801214</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4.5130000000000017</v>
      </c>
      <c r="T325" s="304">
        <f t="shared" ca="1" si="146"/>
        <v>44.272530000000017</v>
      </c>
      <c r="U325" s="311">
        <f t="shared" ca="1" si="147"/>
        <v>0</v>
      </c>
      <c r="V325" s="306">
        <f t="shared" ca="1" si="148"/>
        <v>1.1452171371595381</v>
      </c>
      <c r="W325" s="304">
        <f t="shared" ca="1" si="149"/>
        <v>27.146137393326004</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3.7550537853235051</v>
      </c>
      <c r="AH325" s="304">
        <f t="shared" ref="AH325:AH388" ca="1" si="173">IF(AND(L324&lt;L_rampe,Poussee&lt;Poids*SIN(M324)), g*SIN(M324), (-W324+Poussee)/m)</f>
        <v>-5.9587326124880589</v>
      </c>
    </row>
    <row r="326" spans="1:34" x14ac:dyDescent="0.2">
      <c r="A326" s="347">
        <f t="shared" ca="1" si="151"/>
        <v>0.1</v>
      </c>
      <c r="B326" s="304">
        <f t="shared" ca="1" si="152"/>
        <v>23.200000000000063</v>
      </c>
      <c r="D326" s="306">
        <f t="shared" ca="1" si="153"/>
        <v>-0.83111205781578212</v>
      </c>
      <c r="E326" s="307">
        <f t="shared" ca="1" si="154"/>
        <v>-3.8525964535679087</v>
      </c>
      <c r="F326" s="304">
        <f t="shared" ca="1" si="155"/>
        <v>3.9412240086920729</v>
      </c>
      <c r="G326" s="306">
        <f t="shared" ca="1" si="156"/>
        <v>12.092814461798824</v>
      </c>
      <c r="H326" s="307">
        <f t="shared" ca="1" si="157"/>
        <v>-87.662182258859531</v>
      </c>
      <c r="I326" s="304">
        <f t="shared" ca="1" si="158"/>
        <v>88.492340685468349</v>
      </c>
      <c r="J326" s="306">
        <f t="shared" ca="1" si="159"/>
        <v>576.60658450444453</v>
      </c>
      <c r="K326" s="307">
        <f t="shared" ca="1" si="160"/>
        <v>664.46446990094717</v>
      </c>
      <c r="L326" s="304">
        <f t="shared" ca="1" si="145"/>
        <v>879.76598311973157</v>
      </c>
      <c r="M326" s="306">
        <f t="shared" ca="1" si="161"/>
        <v>-1.4337135961741276</v>
      </c>
      <c r="N326" s="304">
        <f t="shared" ca="1" si="162"/>
        <v>-82.145738091301169</v>
      </c>
      <c r="P326" s="310">
        <f t="shared" ca="1" si="163"/>
        <v>23</v>
      </c>
      <c r="Q326" s="304">
        <f t="shared" ca="1" si="164"/>
        <v>0</v>
      </c>
      <c r="R326" s="306">
        <f t="shared" ca="1" si="165"/>
        <v>0</v>
      </c>
      <c r="S326" s="307">
        <f t="shared" ca="1" si="166"/>
        <v>4.5130000000000017</v>
      </c>
      <c r="T326" s="304">
        <f t="shared" ca="1" si="146"/>
        <v>44.272530000000017</v>
      </c>
      <c r="U326" s="311">
        <f t="shared" ca="1" si="147"/>
        <v>0</v>
      </c>
      <c r="V326" s="306">
        <f t="shared" ca="1" si="148"/>
        <v>1.1462204142222745</v>
      </c>
      <c r="W326" s="304">
        <f t="shared" ca="1" si="149"/>
        <v>27.398669916458633</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3.7008082702824021</v>
      </c>
      <c r="AH326" s="304">
        <f t="shared" ca="1" si="173"/>
        <v>-6.0150980264405041</v>
      </c>
    </row>
    <row r="327" spans="1:34" x14ac:dyDescent="0.2">
      <c r="A327" s="347">
        <f t="shared" ca="1" si="151"/>
        <v>0.1</v>
      </c>
      <c r="B327" s="304">
        <f t="shared" ca="1" si="152"/>
        <v>23.300000000000065</v>
      </c>
      <c r="D327" s="306">
        <f t="shared" ca="1" si="153"/>
        <v>-0.8296326852039515</v>
      </c>
      <c r="E327" s="307">
        <f t="shared" ca="1" si="154"/>
        <v>-3.795898660067798</v>
      </c>
      <c r="F327" s="304">
        <f t="shared" ca="1" si="155"/>
        <v>3.8855034461267981</v>
      </c>
      <c r="G327" s="306">
        <f t="shared" ca="1" si="156"/>
        <v>12.009851193278429</v>
      </c>
      <c r="H327" s="307">
        <f t="shared" ca="1" si="157"/>
        <v>-88.041772124866313</v>
      </c>
      <c r="I327" s="304">
        <f t="shared" ca="1" si="158"/>
        <v>88.857133447864385</v>
      </c>
      <c r="J327" s="306">
        <f t="shared" ca="1" si="159"/>
        <v>577.8117177871984</v>
      </c>
      <c r="K327" s="307">
        <f t="shared" ca="1" si="160"/>
        <v>655.67927218176089</v>
      </c>
      <c r="L327" s="304">
        <f t="shared" ca="1" si="145"/>
        <v>873.94604477679093</v>
      </c>
      <c r="M327" s="306">
        <f t="shared" ca="1" si="161"/>
        <v>-1.4352222812018589</v>
      </c>
      <c r="N327" s="304">
        <f t="shared" ca="1" si="162"/>
        <v>-82.232179376004751</v>
      </c>
      <c r="P327" s="310">
        <f t="shared" ca="1" si="163"/>
        <v>23</v>
      </c>
      <c r="Q327" s="304">
        <f t="shared" ca="1" si="164"/>
        <v>0</v>
      </c>
      <c r="R327" s="306">
        <f t="shared" ca="1" si="165"/>
        <v>0</v>
      </c>
      <c r="S327" s="307">
        <f t="shared" ca="1" si="166"/>
        <v>4.5130000000000017</v>
      </c>
      <c r="T327" s="304">
        <f t="shared" ca="1" si="146"/>
        <v>44.272530000000017</v>
      </c>
      <c r="U327" s="311">
        <f t="shared" ca="1" si="147"/>
        <v>0</v>
      </c>
      <c r="V327" s="306">
        <f t="shared" ca="1" si="148"/>
        <v>1.1472289329884799</v>
      </c>
      <c r="W327" s="304">
        <f t="shared" ca="1" si="149"/>
        <v>27.649333358199254</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3.6469163719883886</v>
      </c>
      <c r="AH327" s="304">
        <f t="shared" ca="1" si="173"/>
        <v>-6.0710547122664797</v>
      </c>
    </row>
    <row r="328" spans="1:34" x14ac:dyDescent="0.2">
      <c r="A328" s="347">
        <f t="shared" ca="1" si="151"/>
        <v>0.1</v>
      </c>
      <c r="B328" s="304">
        <f t="shared" ca="1" si="152"/>
        <v>23.400000000000066</v>
      </c>
      <c r="D328" s="306">
        <f t="shared" ca="1" si="153"/>
        <v>-0.82806543893506612</v>
      </c>
      <c r="E328" s="307">
        <f t="shared" ca="1" si="154"/>
        <v>-3.7396209831474865</v>
      </c>
      <c r="F328" s="304">
        <f t="shared" ca="1" si="155"/>
        <v>3.8302033195061194</v>
      </c>
      <c r="G328" s="306">
        <f t="shared" ca="1" si="156"/>
        <v>11.927044649384923</v>
      </c>
      <c r="H328" s="307">
        <f t="shared" ca="1" si="157"/>
        <v>-88.415734223181062</v>
      </c>
      <c r="I328" s="304">
        <f t="shared" ca="1" si="158"/>
        <v>89.216570502864613</v>
      </c>
      <c r="J328" s="306">
        <f t="shared" ca="1" si="159"/>
        <v>579.00856257933162</v>
      </c>
      <c r="K328" s="307">
        <f t="shared" ca="1" si="160"/>
        <v>646.85639686435854</v>
      </c>
      <c r="L328" s="304">
        <f t="shared" ca="1" si="145"/>
        <v>868.14406275947329</v>
      </c>
      <c r="M328" s="306">
        <f t="shared" ca="1" si="161"/>
        <v>-1.4367084528433942</v>
      </c>
      <c r="N328" s="304">
        <f t="shared" ca="1" si="162"/>
        <v>-82.317330738696754</v>
      </c>
      <c r="P328" s="310">
        <f t="shared" ca="1" si="163"/>
        <v>23</v>
      </c>
      <c r="Q328" s="304">
        <f t="shared" ca="1" si="164"/>
        <v>0</v>
      </c>
      <c r="R328" s="306">
        <f t="shared" ca="1" si="165"/>
        <v>0</v>
      </c>
      <c r="S328" s="307">
        <f t="shared" ca="1" si="166"/>
        <v>4.5130000000000017</v>
      </c>
      <c r="T328" s="304">
        <f t="shared" ca="1" si="146"/>
        <v>44.272530000000017</v>
      </c>
      <c r="U328" s="311">
        <f t="shared" ca="1" si="147"/>
        <v>0</v>
      </c>
      <c r="V328" s="306">
        <f t="shared" ca="1" si="148"/>
        <v>1.1482426408235997</v>
      </c>
      <c r="W328" s="304">
        <f t="shared" ca="1" si="149"/>
        <v>27.898104481358128</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3.5933852842448042</v>
      </c>
      <c r="AH328" s="304">
        <f t="shared" ca="1" si="173"/>
        <v>-6.1265972431197087</v>
      </c>
    </row>
    <row r="329" spans="1:34" x14ac:dyDescent="0.2">
      <c r="A329" s="347">
        <f t="shared" ca="1" si="151"/>
        <v>0.1</v>
      </c>
      <c r="B329" s="304">
        <f t="shared" ca="1" si="152"/>
        <v>23.500000000000068</v>
      </c>
      <c r="D329" s="306">
        <f t="shared" ca="1" si="153"/>
        <v>-0.8264121299528665</v>
      </c>
      <c r="E329" s="307">
        <f t="shared" ca="1" si="154"/>
        <v>-3.683768616729898</v>
      </c>
      <c r="F329" s="304">
        <f t="shared" ca="1" si="155"/>
        <v>3.7753288903269526</v>
      </c>
      <c r="G329" s="306">
        <f t="shared" ca="1" si="156"/>
        <v>11.844403436389637</v>
      </c>
      <c r="H329" s="307">
        <f t="shared" ca="1" si="157"/>
        <v>-88.784111084854047</v>
      </c>
      <c r="I329" s="304">
        <f t="shared" ca="1" si="158"/>
        <v>89.570688698321746</v>
      </c>
      <c r="J329" s="306">
        <f t="shared" ca="1" si="159"/>
        <v>580.19713498362034</v>
      </c>
      <c r="K329" s="307">
        <f t="shared" ca="1" si="160"/>
        <v>637.99640459895681</v>
      </c>
      <c r="L329" s="304">
        <f t="shared" ca="1" si="145"/>
        <v>862.36194705262665</v>
      </c>
      <c r="M329" s="306">
        <f t="shared" ca="1" si="161"/>
        <v>-1.4381726196914666</v>
      </c>
      <c r="N329" s="304">
        <f t="shared" ca="1" si="162"/>
        <v>-82.401221319594271</v>
      </c>
      <c r="P329" s="310">
        <f t="shared" ca="1" si="163"/>
        <v>23</v>
      </c>
      <c r="Q329" s="304">
        <f t="shared" ca="1" si="164"/>
        <v>0</v>
      </c>
      <c r="R329" s="306">
        <f t="shared" ca="1" si="165"/>
        <v>0</v>
      </c>
      <c r="S329" s="307">
        <f t="shared" ca="1" si="166"/>
        <v>4.5130000000000017</v>
      </c>
      <c r="T329" s="304">
        <f t="shared" ca="1" si="146"/>
        <v>44.272530000000017</v>
      </c>
      <c r="U329" s="311">
        <f t="shared" ca="1" si="147"/>
        <v>0</v>
      </c>
      <c r="V329" s="306">
        <f t="shared" ca="1" si="148"/>
        <v>1.1492614854357119</v>
      </c>
      <c r="W329" s="304">
        <f t="shared" ca="1" si="149"/>
        <v>28.144961283683731</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3.540221853445976</v>
      </c>
      <c r="AH329" s="304">
        <f t="shared" ca="1" si="173"/>
        <v>-6.1817204700549784</v>
      </c>
    </row>
    <row r="330" spans="1:34" x14ac:dyDescent="0.2">
      <c r="A330" s="347">
        <f t="shared" ca="1" si="151"/>
        <v>0.1</v>
      </c>
      <c r="B330" s="304">
        <f t="shared" ca="1" si="152"/>
        <v>23.600000000000069</v>
      </c>
      <c r="D330" s="306">
        <f t="shared" ca="1" si="153"/>
        <v>-0.82467456531228123</v>
      </c>
      <c r="E330" s="307">
        <f t="shared" ca="1" si="154"/>
        <v>-3.6283464782539268</v>
      </c>
      <c r="F330" s="304">
        <f t="shared" ca="1" si="155"/>
        <v>3.720885150731029</v>
      </c>
      <c r="G330" s="306">
        <f t="shared" ca="1" si="156"/>
        <v>11.761935979858409</v>
      </c>
      <c r="H330" s="307">
        <f t="shared" ca="1" si="157"/>
        <v>-89.146945732679441</v>
      </c>
      <c r="I330" s="304">
        <f t="shared" ca="1" si="158"/>
        <v>89.919525529551038</v>
      </c>
      <c r="J330" s="306">
        <f t="shared" ca="1" si="159"/>
        <v>581.37745195443279</v>
      </c>
      <c r="K330" s="307">
        <f t="shared" ca="1" si="160"/>
        <v>629.09985175808015</v>
      </c>
      <c r="L330" s="304">
        <f t="shared" ca="1" si="145"/>
        <v>856.60163735721824</v>
      </c>
      <c r="M330" s="306">
        <f t="shared" ca="1" si="161"/>
        <v>-1.4396152745063744</v>
      </c>
      <c r="N330" s="304">
        <f t="shared" ca="1" si="162"/>
        <v>-82.483879351782704</v>
      </c>
      <c r="P330" s="310">
        <f t="shared" ca="1" si="163"/>
        <v>23</v>
      </c>
      <c r="Q330" s="304">
        <f t="shared" ca="1" si="164"/>
        <v>0</v>
      </c>
      <c r="R330" s="306">
        <f t="shared" ca="1" si="165"/>
        <v>0</v>
      </c>
      <c r="S330" s="307">
        <f t="shared" ca="1" si="166"/>
        <v>4.5130000000000017</v>
      </c>
      <c r="T330" s="304">
        <f t="shared" ca="1" si="146"/>
        <v>44.272530000000017</v>
      </c>
      <c r="U330" s="311">
        <f t="shared" ca="1" si="147"/>
        <v>0</v>
      </c>
      <c r="V330" s="306">
        <f t="shared" ca="1" si="148"/>
        <v>1.1502854148807689</v>
      </c>
      <c r="W330" s="304">
        <f t="shared" ca="1" si="149"/>
        <v>28.389882978246</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3.4874325860821545</v>
      </c>
      <c r="AH330" s="304">
        <f t="shared" ca="1" si="173"/>
        <v>-6.2364195177672768</v>
      </c>
    </row>
    <row r="331" spans="1:34" x14ac:dyDescent="0.2">
      <c r="A331" s="347">
        <f t="shared" ca="1" si="151"/>
        <v>0.1</v>
      </c>
      <c r="B331" s="304">
        <f t="shared" ca="1" si="152"/>
        <v>23.70000000000007</v>
      </c>
      <c r="D331" s="306">
        <f t="shared" ca="1" si="153"/>
        <v>-0.82285454720371931</v>
      </c>
      <c r="E331" s="307">
        <f t="shared" ca="1" si="154"/>
        <v>-3.5733592130517984</v>
      </c>
      <c r="F331" s="304">
        <f t="shared" ca="1" si="155"/>
        <v>3.6668768279499115</v>
      </c>
      <c r="G331" s="306">
        <f t="shared" ca="1" si="156"/>
        <v>11.679650525138037</v>
      </c>
      <c r="H331" s="307">
        <f t="shared" ca="1" si="157"/>
        <v>-89.50428165398462</v>
      </c>
      <c r="I331" s="304">
        <f t="shared" ca="1" si="158"/>
        <v>90.263119106228345</v>
      </c>
      <c r="J331" s="306">
        <f t="shared" ca="1" si="159"/>
        <v>582.54953127968258</v>
      </c>
      <c r="K331" s="307">
        <f t="shared" ca="1" si="160"/>
        <v>620.16729038874689</v>
      </c>
      <c r="L331" s="304">
        <f t="shared" ca="1" si="145"/>
        <v>850.86510356360145</v>
      </c>
      <c r="M331" s="306">
        <f t="shared" ca="1" si="161"/>
        <v>-1.4410368948230974</v>
      </c>
      <c r="N331" s="304">
        <f t="shared" ca="1" si="162"/>
        <v>-82.565332196000995</v>
      </c>
      <c r="P331" s="310">
        <f t="shared" ca="1" si="163"/>
        <v>23</v>
      </c>
      <c r="Q331" s="304">
        <f t="shared" ca="1" si="164"/>
        <v>0</v>
      </c>
      <c r="R331" s="306">
        <f t="shared" ca="1" si="165"/>
        <v>0</v>
      </c>
      <c r="S331" s="307">
        <f t="shared" ca="1" si="166"/>
        <v>4.5130000000000017</v>
      </c>
      <c r="T331" s="304">
        <f t="shared" ca="1" si="146"/>
        <v>44.272530000000017</v>
      </c>
      <c r="U331" s="311">
        <f t="shared" ca="1" si="147"/>
        <v>0</v>
      </c>
      <c r="V331" s="306">
        <f t="shared" ca="1" si="148"/>
        <v>1.1513143775676038</v>
      </c>
      <c r="W331" s="304">
        <f t="shared" ca="1" si="149"/>
        <v>28.632849973465429</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3.4350236561562451</v>
      </c>
      <c r="AH331" s="304">
        <f t="shared" ca="1" si="173"/>
        <v>-6.2906897802450672</v>
      </c>
    </row>
    <row r="332" spans="1:34" x14ac:dyDescent="0.2">
      <c r="A332" s="347">
        <f t="shared" ca="1" si="151"/>
        <v>0.1</v>
      </c>
      <c r="B332" s="304">
        <f t="shared" ca="1" si="152"/>
        <v>23.800000000000072</v>
      </c>
      <c r="D332" s="306">
        <f t="shared" ca="1" si="153"/>
        <v>-0.82095387201315118</v>
      </c>
      <c r="E332" s="307">
        <f t="shared" ca="1" si="154"/>
        <v>-3.5188111988071746</v>
      </c>
      <c r="F332" s="304">
        <f t="shared" ca="1" si="155"/>
        <v>3.6133083888348323</v>
      </c>
      <c r="G332" s="306">
        <f t="shared" ca="1" si="156"/>
        <v>11.597555137936721</v>
      </c>
      <c r="H332" s="307">
        <f t="shared" ca="1" si="157"/>
        <v>-89.856162773865336</v>
      </c>
      <c r="I332" s="304">
        <f t="shared" ca="1" si="158"/>
        <v>90.601508120013463</v>
      </c>
      <c r="J332" s="306">
        <f t="shared" ca="1" si="159"/>
        <v>583.71339156283636</v>
      </c>
      <c r="K332" s="307">
        <f t="shared" ca="1" si="160"/>
        <v>611.19926816735438</v>
      </c>
      <c r="L332" s="304">
        <f t="shared" ca="1" si="145"/>
        <v>845.15434619843177</v>
      </c>
      <c r="M332" s="306">
        <f t="shared" ca="1" si="161"/>
        <v>-1.4424379435311003</v>
      </c>
      <c r="N332" s="304">
        <f t="shared" ca="1" si="162"/>
        <v>-82.64560637386181</v>
      </c>
      <c r="P332" s="310">
        <f t="shared" ca="1" si="163"/>
        <v>23</v>
      </c>
      <c r="Q332" s="304">
        <f t="shared" ca="1" si="164"/>
        <v>0</v>
      </c>
      <c r="R332" s="306">
        <f t="shared" ca="1" si="165"/>
        <v>0</v>
      </c>
      <c r="S332" s="307">
        <f t="shared" ca="1" si="166"/>
        <v>4.5130000000000017</v>
      </c>
      <c r="T332" s="304">
        <f t="shared" ca="1" si="146"/>
        <v>44.272530000000017</v>
      </c>
      <c r="U332" s="311">
        <f t="shared" ca="1" si="147"/>
        <v>0</v>
      </c>
      <c r="V332" s="306">
        <f t="shared" ca="1" si="148"/>
        <v>1.1523483222627073</v>
      </c>
      <c r="W332" s="304">
        <f t="shared" ca="1" si="149"/>
        <v>28.873843852819977</v>
      </c>
      <c r="Y332" s="314" t="str">
        <f t="shared" ca="1" si="167"/>
        <v/>
      </c>
      <c r="Z332" s="315" t="str">
        <f t="shared" ca="1" si="168"/>
        <v/>
      </c>
      <c r="AA332" s="316" t="str">
        <f t="shared" ca="1" si="169"/>
        <v/>
      </c>
      <c r="AC332" s="310" t="e">
        <f t="shared" ca="1" si="170"/>
        <v>#N/A</v>
      </c>
      <c r="AD332" s="323" t="e">
        <f t="shared" ca="1" si="171"/>
        <v>#N/A</v>
      </c>
      <c r="AE332" s="324" t="e">
        <f t="shared" ca="1" si="150"/>
        <v>#N/A</v>
      </c>
      <c r="AG332" s="306">
        <f t="shared" ca="1" si="172"/>
        <v>3.3830009125154366</v>
      </c>
      <c r="AH332" s="304">
        <f t="shared" ca="1" si="173"/>
        <v>-6.3445269163450959</v>
      </c>
    </row>
    <row r="333" spans="1:34" x14ac:dyDescent="0.2">
      <c r="A333" s="347">
        <f t="shared" ca="1" si="151"/>
        <v>0.1</v>
      </c>
      <c r="B333" s="304">
        <f t="shared" ca="1" si="152"/>
        <v>23.900000000000073</v>
      </c>
      <c r="D333" s="306">
        <f t="shared" ca="1" si="153"/>
        <v>-0.81897432941751536</v>
      </c>
      <c r="E333" s="307">
        <f t="shared" ca="1" si="154"/>
        <v>-3.4647065500867607</v>
      </c>
      <c r="F333" s="304">
        <f t="shared" ca="1" si="155"/>
        <v>3.5601840444644113</v>
      </c>
      <c r="G333" s="306">
        <f t="shared" ca="1" si="156"/>
        <v>11.51565770499497</v>
      </c>
      <c r="H333" s="307">
        <f t="shared" ca="1" si="157"/>
        <v>-90.202633428874009</v>
      </c>
      <c r="I333" s="304">
        <f t="shared" ca="1" si="158"/>
        <v>90.934731812891101</v>
      </c>
      <c r="J333" s="306">
        <f t="shared" ca="1" si="159"/>
        <v>584.86905220498295</v>
      </c>
      <c r="K333" s="307">
        <f t="shared" ca="1" si="160"/>
        <v>602.19632835721745</v>
      </c>
      <c r="L333" s="304">
        <f t="shared" ca="1" si="145"/>
        <v>839.47139684093383</v>
      </c>
      <c r="M333" s="306">
        <f t="shared" ca="1" si="161"/>
        <v>-1.4438188694282255</v>
      </c>
      <c r="N333" s="304">
        <f t="shared" ca="1" si="162"/>
        <v>-82.724727599587396</v>
      </c>
      <c r="P333" s="310">
        <f t="shared" ca="1" si="163"/>
        <v>23</v>
      </c>
      <c r="Q333" s="304">
        <f t="shared" ca="1" si="164"/>
        <v>0</v>
      </c>
      <c r="R333" s="306">
        <f t="shared" ca="1" si="165"/>
        <v>0</v>
      </c>
      <c r="S333" s="307">
        <f t="shared" ca="1" si="166"/>
        <v>4.5130000000000017</v>
      </c>
      <c r="T333" s="304">
        <f t="shared" ca="1" si="146"/>
        <v>44.272530000000017</v>
      </c>
      <c r="U333" s="311">
        <f t="shared" ca="1" si="147"/>
        <v>0</v>
      </c>
      <c r="V333" s="306">
        <f t="shared" ca="1" si="148"/>
        <v>1.1533871980947759</v>
      </c>
      <c r="W333" s="304">
        <f t="shared" ca="1" si="149"/>
        <v>29.112847354261444</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3.3313698861004593</v>
      </c>
      <c r="AH333" s="304">
        <f t="shared" ca="1" si="173"/>
        <v>-6.3979268452958049</v>
      </c>
    </row>
    <row r="334" spans="1:34" x14ac:dyDescent="0.2">
      <c r="A334" s="347">
        <f t="shared" ca="1" si="151"/>
        <v>0.1</v>
      </c>
      <c r="B334" s="304">
        <f t="shared" ca="1" si="152"/>
        <v>24.000000000000075</v>
      </c>
      <c r="D334" s="306">
        <f t="shared" ca="1" si="153"/>
        <v>-0.81691770151505394</v>
      </c>
      <c r="E334" s="307">
        <f t="shared" ca="1" si="154"/>
        <v>-3.411049122938226</v>
      </c>
      <c r="F334" s="304">
        <f t="shared" ca="1" si="155"/>
        <v>3.5075077548233988</v>
      </c>
      <c r="G334" s="306">
        <f t="shared" ca="1" si="156"/>
        <v>11.433965934843465</v>
      </c>
      <c r="H334" s="307">
        <f t="shared" ca="1" si="157"/>
        <v>-90.543738341167838</v>
      </c>
      <c r="I334" s="304">
        <f t="shared" ca="1" si="158"/>
        <v>91.262829946221956</v>
      </c>
      <c r="J334" s="306">
        <f t="shared" ca="1" si="159"/>
        <v>586.01653338697486</v>
      </c>
      <c r="K334" s="307">
        <f t="shared" ca="1" si="160"/>
        <v>593.15900976871535</v>
      </c>
      <c r="L334" s="304">
        <f t="shared" ca="1" si="145"/>
        <v>833.81831850391143</v>
      </c>
      <c r="M334" s="306">
        <f t="shared" ca="1" si="161"/>
        <v>-1.4451801077500053</v>
      </c>
      <c r="N334" s="304">
        <f t="shared" ca="1" si="162"/>
        <v>-82.802720810336851</v>
      </c>
      <c r="P334" s="310">
        <f t="shared" ca="1" si="163"/>
        <v>23</v>
      </c>
      <c r="Q334" s="304">
        <f t="shared" ca="1" si="164"/>
        <v>0</v>
      </c>
      <c r="R334" s="306">
        <f t="shared" ca="1" si="165"/>
        <v>0</v>
      </c>
      <c r="S334" s="307">
        <f t="shared" ca="1" si="166"/>
        <v>4.5130000000000017</v>
      </c>
      <c r="T334" s="304">
        <f t="shared" ca="1" si="146"/>
        <v>44.272530000000017</v>
      </c>
      <c r="U334" s="311">
        <f t="shared" ca="1" si="147"/>
        <v>0</v>
      </c>
      <c r="V334" s="306">
        <f t="shared" ca="1" si="148"/>
        <v>1.1544309545590368</v>
      </c>
      <c r="W334" s="304">
        <f t="shared" ca="1" si="149"/>
        <v>29.349844349371814</v>
      </c>
      <c r="Y334" s="314" t="str">
        <f t="shared" ca="1" si="167"/>
        <v/>
      </c>
      <c r="Z334" s="315" t="str">
        <f t="shared" ca="1" si="168"/>
        <v/>
      </c>
      <c r="AA334" s="316" t="str">
        <f t="shared" ca="1" si="169"/>
        <v/>
      </c>
      <c r="AC334" s="310">
        <f t="shared" ca="1" si="170"/>
        <v>24.000000000000075</v>
      </c>
      <c r="AD334" s="323">
        <f t="shared" ca="1" si="171"/>
        <v>586.01653338697486</v>
      </c>
      <c r="AE334" s="324" t="e">
        <f t="shared" ca="1" si="150"/>
        <v>#N/A</v>
      </c>
      <c r="AG334" s="306">
        <f t="shared" ca="1" si="172"/>
        <v>3.2801357971146059</v>
      </c>
      <c r="AH334" s="304">
        <f t="shared" ca="1" si="173"/>
        <v>-6.4508857421363688</v>
      </c>
    </row>
    <row r="335" spans="1:34" x14ac:dyDescent="0.2">
      <c r="A335" s="347">
        <f t="shared" ca="1" si="151"/>
        <v>0.1</v>
      </c>
      <c r="B335" s="304">
        <f t="shared" ca="1" si="152"/>
        <v>24.100000000000076</v>
      </c>
      <c r="D335" s="306">
        <f t="shared" ca="1" si="153"/>
        <v>-0.81478576199008168</v>
      </c>
      <c r="E335" s="307">
        <f t="shared" ca="1" si="154"/>
        <v>-3.3578425195475257</v>
      </c>
      <c r="F335" s="304">
        <f t="shared" ca="1" si="155"/>
        <v>3.4552832335458454</v>
      </c>
      <c r="G335" s="306">
        <f t="shared" ca="1" si="156"/>
        <v>11.352487358644458</v>
      </c>
      <c r="H335" s="307">
        <f t="shared" ca="1" si="157"/>
        <v>-90.879522593122587</v>
      </c>
      <c r="I335" s="304">
        <f t="shared" ca="1" si="158"/>
        <v>91.585842770496257</v>
      </c>
      <c r="J335" s="306">
        <f t="shared" ca="1" si="159"/>
        <v>587.15585605164927</v>
      </c>
      <c r="K335" s="307">
        <f t="shared" ca="1" si="160"/>
        <v>584.08784672200079</v>
      </c>
      <c r="L335" s="304">
        <f t="shared" ca="1" si="145"/>
        <v>828.19720597457251</v>
      </c>
      <c r="M335" s="306">
        <f t="shared" ca="1" si="161"/>
        <v>-1.4465220806756407</v>
      </c>
      <c r="N335" s="304">
        <f t="shared" ca="1" si="162"/>
        <v>-82.879610195196591</v>
      </c>
      <c r="P335" s="310">
        <f t="shared" ca="1" si="163"/>
        <v>23</v>
      </c>
      <c r="Q335" s="304">
        <f t="shared" ca="1" si="164"/>
        <v>0</v>
      </c>
      <c r="R335" s="306">
        <f t="shared" ca="1" si="165"/>
        <v>0</v>
      </c>
      <c r="S335" s="307">
        <f t="shared" ca="1" si="166"/>
        <v>4.5130000000000017</v>
      </c>
      <c r="T335" s="304">
        <f t="shared" ca="1" si="146"/>
        <v>44.272530000000017</v>
      </c>
      <c r="U335" s="311">
        <f t="shared" ca="1" si="147"/>
        <v>0</v>
      </c>
      <c r="V335" s="306">
        <f t="shared" ca="1" si="148"/>
        <v>1.1554795415213512</v>
      </c>
      <c r="W335" s="304">
        <f t="shared" ca="1" si="149"/>
        <v>29.584819822289234</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3.2293035621143282</v>
      </c>
      <c r="AH335" s="304">
        <f t="shared" ca="1" si="173"/>
        <v>-6.5034000330981172</v>
      </c>
    </row>
    <row r="336" spans="1:34" x14ac:dyDescent="0.2">
      <c r="A336" s="347">
        <f t="shared" ca="1" si="151"/>
        <v>0.1</v>
      </c>
      <c r="B336" s="304">
        <f t="shared" ca="1" si="152"/>
        <v>24.200000000000077</v>
      </c>
      <c r="D336" s="306">
        <f t="shared" ca="1" si="153"/>
        <v>-0.81258027531173549</v>
      </c>
      <c r="E336" s="307">
        <f t="shared" ca="1" si="154"/>
        <v>-3.3050900929489115</v>
      </c>
      <c r="F336" s="304">
        <f t="shared" ca="1" si="155"/>
        <v>3.4035139527163305</v>
      </c>
      <c r="G336" s="306">
        <f t="shared" ca="1" si="156"/>
        <v>11.271229331113284</v>
      </c>
      <c r="H336" s="307">
        <f t="shared" ca="1" si="157"/>
        <v>-91.210031602417473</v>
      </c>
      <c r="I336" s="304">
        <f t="shared" ca="1" si="158"/>
        <v>91.903810995782678</v>
      </c>
      <c r="J336" s="306">
        <f t="shared" ca="1" si="159"/>
        <v>588.2870418861371</v>
      </c>
      <c r="K336" s="307">
        <f t="shared" ca="1" si="160"/>
        <v>574.98336901222376</v>
      </c>
      <c r="L336" s="304">
        <f t="shared" ca="1" si="145"/>
        <v>822.61018610991482</v>
      </c>
      <c r="M336" s="306">
        <f t="shared" ca="1" si="161"/>
        <v>-1.4478451978118274</v>
      </c>
      <c r="N336" s="304">
        <f t="shared" ca="1" si="162"/>
        <v>-82.955419222901526</v>
      </c>
      <c r="P336" s="310">
        <f t="shared" ca="1" si="163"/>
        <v>23</v>
      </c>
      <c r="Q336" s="304">
        <f t="shared" ca="1" si="164"/>
        <v>0</v>
      </c>
      <c r="R336" s="306">
        <f t="shared" ca="1" si="165"/>
        <v>0</v>
      </c>
      <c r="S336" s="307">
        <f t="shared" ca="1" si="166"/>
        <v>4.5130000000000017</v>
      </c>
      <c r="T336" s="304">
        <f t="shared" ca="1" si="146"/>
        <v>44.272530000000017</v>
      </c>
      <c r="U336" s="311">
        <f t="shared" ca="1" si="147"/>
        <v>0</v>
      </c>
      <c r="V336" s="306">
        <f t="shared" ca="1" si="148"/>
        <v>1.1565329092220997</v>
      </c>
      <c r="W336" s="304">
        <f t="shared" ca="1" si="149"/>
        <v>29.817759848432733</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3.1788778010228116</v>
      </c>
      <c r="AH336" s="304">
        <f t="shared" ca="1" si="173"/>
        <v>-6.555466390934904</v>
      </c>
    </row>
    <row r="337" spans="1:34" x14ac:dyDescent="0.2">
      <c r="A337" s="347">
        <f t="shared" ca="1" si="151"/>
        <v>0.1</v>
      </c>
      <c r="B337" s="304">
        <f t="shared" ca="1" si="152"/>
        <v>24.300000000000079</v>
      </c>
      <c r="D337" s="306">
        <f t="shared" ca="1" si="153"/>
        <v>-0.81030299596618949</v>
      </c>
      <c r="E337" s="307">
        <f t="shared" ca="1" si="154"/>
        <v>-3.2527949517810324</v>
      </c>
      <c r="F337" s="304">
        <f t="shared" ca="1" si="155"/>
        <v>3.3522031477229941</v>
      </c>
      <c r="G337" s="306">
        <f t="shared" ca="1" si="156"/>
        <v>11.190199031516665</v>
      </c>
      <c r="H337" s="307">
        <f t="shared" ca="1" si="157"/>
        <v>-91.535311097595581</v>
      </c>
      <c r="I337" s="304">
        <f t="shared" ca="1" si="158"/>
        <v>92.216775762865197</v>
      </c>
      <c r="J337" s="306">
        <f t="shared" ca="1" si="159"/>
        <v>589.41011330426863</v>
      </c>
      <c r="K337" s="307">
        <f t="shared" ca="1" si="160"/>
        <v>565.84610187722308</v>
      </c>
      <c r="L337" s="304">
        <f t="shared" ca="1" si="145"/>
        <v>817.05941808108389</v>
      </c>
      <c r="M337" s="306">
        <f t="shared" ca="1" si="161"/>
        <v>-1.4491498566555365</v>
      </c>
      <c r="N337" s="304">
        <f t="shared" ca="1" si="162"/>
        <v>-83.030170668350479</v>
      </c>
      <c r="P337" s="310">
        <f t="shared" ca="1" si="163"/>
        <v>23</v>
      </c>
      <c r="Q337" s="304">
        <f t="shared" ca="1" si="164"/>
        <v>0</v>
      </c>
      <c r="R337" s="306">
        <f t="shared" ca="1" si="165"/>
        <v>0</v>
      </c>
      <c r="S337" s="307">
        <f t="shared" ca="1" si="166"/>
        <v>4.5130000000000017</v>
      </c>
      <c r="T337" s="304">
        <f t="shared" ca="1" si="146"/>
        <v>44.272530000000017</v>
      </c>
      <c r="U337" s="311">
        <f t="shared" ca="1" si="147"/>
        <v>0</v>
      </c>
      <c r="V337" s="306">
        <f t="shared" ca="1" si="148"/>
        <v>1.1575910082798562</v>
      </c>
      <c r="W337" s="304">
        <f t="shared" ca="1" si="149"/>
        <v>30.048651573053696</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3.1288628440675268</v>
      </c>
      <c r="AH337" s="304">
        <f t="shared" ca="1" si="173"/>
        <v>-6.6070817302088898</v>
      </c>
    </row>
    <row r="338" spans="1:34" x14ac:dyDescent="0.2">
      <c r="A338" s="347">
        <f t="shared" ca="1" si="151"/>
        <v>0.1</v>
      </c>
      <c r="B338" s="304">
        <f t="shared" ca="1" si="152"/>
        <v>24.40000000000008</v>
      </c>
      <c r="D338" s="306">
        <f t="shared" ca="1" si="153"/>
        <v>-0.80795566772185634</v>
      </c>
      <c r="E338" s="307">
        <f t="shared" ca="1" si="154"/>
        <v>-3.2009599650827729</v>
      </c>
      <c r="F338" s="304">
        <f t="shared" ca="1" si="155"/>
        <v>3.3013538221563858</v>
      </c>
      <c r="G338" s="306">
        <f t="shared" ca="1" si="156"/>
        <v>11.10940346474448</v>
      </c>
      <c r="H338" s="307">
        <f t="shared" ca="1" si="157"/>
        <v>-91.855407094103853</v>
      </c>
      <c r="I338" s="304">
        <f t="shared" ca="1" si="158"/>
        <v>92.524778615060839</v>
      </c>
      <c r="J338" s="306">
        <f t="shared" ca="1" si="159"/>
        <v>590.52509342908172</v>
      </c>
      <c r="K338" s="307">
        <f t="shared" ca="1" si="160"/>
        <v>556.67656596763811</v>
      </c>
      <c r="L338" s="304">
        <f t="shared" ca="1" si="145"/>
        <v>811.54709356077899</v>
      </c>
      <c r="M338" s="306">
        <f t="shared" ca="1" si="161"/>
        <v>-1.4504364430368055</v>
      </c>
      <c r="N338" s="304">
        <f t="shared" ca="1" si="162"/>
        <v>-83.103886637976203</v>
      </c>
      <c r="P338" s="310">
        <f t="shared" ca="1" si="163"/>
        <v>23</v>
      </c>
      <c r="Q338" s="304">
        <f t="shared" ca="1" si="164"/>
        <v>0</v>
      </c>
      <c r="R338" s="306">
        <f t="shared" ca="1" si="165"/>
        <v>0</v>
      </c>
      <c r="S338" s="307">
        <f t="shared" ca="1" si="166"/>
        <v>4.5130000000000017</v>
      </c>
      <c r="T338" s="304">
        <f t="shared" ca="1" si="146"/>
        <v>44.272530000000017</v>
      </c>
      <c r="U338" s="311">
        <f t="shared" ca="1" si="147"/>
        <v>0</v>
      </c>
      <c r="V338" s="306">
        <f t="shared" ca="1" si="148"/>
        <v>1.1586537896948463</v>
      </c>
      <c r="W338" s="304">
        <f t="shared" ca="1" si="149"/>
        <v>30.277483189641213</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3.0792627386425995</v>
      </c>
      <c r="AH338" s="304">
        <f t="shared" ca="1" si="173"/>
        <v>-6.6582432025379319</v>
      </c>
    </row>
    <row r="339" spans="1:34" x14ac:dyDescent="0.2">
      <c r="A339" s="347">
        <f t="shared" ca="1" si="151"/>
        <v>0.1</v>
      </c>
      <c r="B339" s="304">
        <f t="shared" ca="1" si="152"/>
        <v>24.500000000000082</v>
      </c>
      <c r="D339" s="306">
        <f t="shared" ca="1" si="153"/>
        <v>-0.80554002292700178</v>
      </c>
      <c r="E339" s="307">
        <f t="shared" ca="1" si="154"/>
        <v>-3.1495877671227159</v>
      </c>
      <c r="F339" s="304">
        <f t="shared" ca="1" si="155"/>
        <v>3.2509687527483697</v>
      </c>
      <c r="G339" s="306">
        <f t="shared" ca="1" si="156"/>
        <v>11.028849462451779</v>
      </c>
      <c r="H339" s="307">
        <f t="shared" ca="1" si="157"/>
        <v>-92.170365870816127</v>
      </c>
      <c r="I339" s="304">
        <f t="shared" ca="1" si="158"/>
        <v>92.827861470711099</v>
      </c>
      <c r="J339" s="306">
        <f t="shared" ca="1" si="159"/>
        <v>591.6320060754415</v>
      </c>
      <c r="K339" s="307">
        <f t="shared" ca="1" si="160"/>
        <v>547.47527731939215</v>
      </c>
      <c r="L339" s="304">
        <f t="shared" ca="1" si="145"/>
        <v>806.07543684744337</v>
      </c>
      <c r="M339" s="306">
        <f t="shared" ca="1" si="161"/>
        <v>-1.4517053315425221</v>
      </c>
      <c r="N339" s="304">
        <f t="shared" ca="1" si="162"/>
        <v>-83.176588594026427</v>
      </c>
      <c r="P339" s="310">
        <f t="shared" ca="1" si="163"/>
        <v>23</v>
      </c>
      <c r="Q339" s="304">
        <f t="shared" ca="1" si="164"/>
        <v>0</v>
      </c>
      <c r="R339" s="306">
        <f t="shared" ca="1" si="165"/>
        <v>0</v>
      </c>
      <c r="S339" s="307">
        <f t="shared" ca="1" si="166"/>
        <v>4.5130000000000017</v>
      </c>
      <c r="T339" s="304">
        <f t="shared" ca="1" si="146"/>
        <v>44.272530000000017</v>
      </c>
      <c r="U339" s="311">
        <f t="shared" ca="1" si="147"/>
        <v>0</v>
      </c>
      <c r="V339" s="306">
        <f t="shared" ca="1" si="148"/>
        <v>1.1597212048522054</v>
      </c>
      <c r="W339" s="304">
        <f t="shared" ca="1" si="149"/>
        <v>30.504243918207866</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3.0300812560964658</v>
      </c>
      <c r="AH339" s="304">
        <f t="shared" ca="1" si="173"/>
        <v>-6.7089481918105918</v>
      </c>
    </row>
    <row r="340" spans="1:34" x14ac:dyDescent="0.2">
      <c r="A340" s="347">
        <f t="shared" ca="1" si="151"/>
        <v>0.1</v>
      </c>
      <c r="B340" s="304">
        <f t="shared" ca="1" si="152"/>
        <v>24.600000000000083</v>
      </c>
      <c r="D340" s="306">
        <f t="shared" ca="1" si="153"/>
        <v>-0.80305778183928722</v>
      </c>
      <c r="E340" s="307">
        <f t="shared" ca="1" si="154"/>
        <v>-3.0986807622561887</v>
      </c>
      <c r="F340" s="304">
        <f t="shared" ca="1" si="155"/>
        <v>3.2010504943454472</v>
      </c>
      <c r="G340" s="306">
        <f t="shared" ca="1" si="156"/>
        <v>10.94854368426785</v>
      </c>
      <c r="H340" s="307">
        <f t="shared" ca="1" si="157"/>
        <v>-92.480233947041739</v>
      </c>
      <c r="I340" s="304">
        <f t="shared" ca="1" si="158"/>
        <v>93.126066596339669</v>
      </c>
      <c r="J340" s="306">
        <f t="shared" ca="1" si="159"/>
        <v>592.73087573277746</v>
      </c>
      <c r="K340" s="307">
        <f t="shared" ca="1" si="160"/>
        <v>538.24274732849926</v>
      </c>
      <c r="L340" s="304">
        <f t="shared" ca="1" si="145"/>
        <v>800.64670491963932</v>
      </c>
      <c r="M340" s="306">
        <f t="shared" ca="1" si="161"/>
        <v>-1.4529568859221409</v>
      </c>
      <c r="N340" s="304">
        <f t="shared" ca="1" si="162"/>
        <v>-83.248297377809692</v>
      </c>
      <c r="P340" s="310">
        <f t="shared" ca="1" si="163"/>
        <v>23</v>
      </c>
      <c r="Q340" s="304">
        <f t="shared" ca="1" si="164"/>
        <v>0</v>
      </c>
      <c r="R340" s="306">
        <f t="shared" ca="1" si="165"/>
        <v>0</v>
      </c>
      <c r="S340" s="307">
        <f t="shared" ca="1" si="166"/>
        <v>4.5130000000000017</v>
      </c>
      <c r="T340" s="304">
        <f t="shared" ca="1" si="146"/>
        <v>44.272530000000017</v>
      </c>
      <c r="U340" s="311">
        <f t="shared" ca="1" si="147"/>
        <v>0</v>
      </c>
      <c r="V340" s="306">
        <f t="shared" ca="1" si="148"/>
        <v>1.1607932055250272</v>
      </c>
      <c r="W340" s="304">
        <f t="shared" ca="1" si="149"/>
        <v>30.728923983481032</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2.981321898445068</v>
      </c>
      <c r="AH340" s="304">
        <f t="shared" ca="1" si="173"/>
        <v>-6.7591943093746627</v>
      </c>
    </row>
    <row r="341" spans="1:34" x14ac:dyDescent="0.2">
      <c r="A341" s="347">
        <f t="shared" ca="1" si="151"/>
        <v>0.1</v>
      </c>
      <c r="B341" s="304">
        <f t="shared" ca="1" si="152"/>
        <v>24.700000000000085</v>
      </c>
      <c r="D341" s="306">
        <f t="shared" ca="1" si="153"/>
        <v>-0.80051065198664528</v>
      </c>
      <c r="E341" s="307">
        <f t="shared" ca="1" si="154"/>
        <v>-3.0482411298042464</v>
      </c>
      <c r="F341" s="304">
        <f t="shared" ca="1" si="155"/>
        <v>3.151601384911225</v>
      </c>
      <c r="G341" s="306">
        <f t="shared" ca="1" si="156"/>
        <v>10.868492619069185</v>
      </c>
      <c r="H341" s="307">
        <f t="shared" ca="1" si="157"/>
        <v>-92.785058060022166</v>
      </c>
      <c r="I341" s="304">
        <f t="shared" ca="1" si="158"/>
        <v>93.419436580469934</v>
      </c>
      <c r="J341" s="306">
        <f t="shared" ca="1" si="159"/>
        <v>593.82172754794431</v>
      </c>
      <c r="K341" s="307">
        <f t="shared" ca="1" si="160"/>
        <v>528.97948272814608</v>
      </c>
      <c r="L341" s="304">
        <f t="shared" ca="1" si="145"/>
        <v>795.26318741367743</v>
      </c>
      <c r="M341" s="306">
        <f t="shared" ca="1" si="161"/>
        <v>-1.4541914594762151</v>
      </c>
      <c r="N341" s="304">
        <f t="shared" ca="1" si="162"/>
        <v>-83.31903323195661</v>
      </c>
      <c r="P341" s="310">
        <f t="shared" ca="1" si="163"/>
        <v>23</v>
      </c>
      <c r="Q341" s="304">
        <f t="shared" ca="1" si="164"/>
        <v>0</v>
      </c>
      <c r="R341" s="306">
        <f t="shared" ca="1" si="165"/>
        <v>0</v>
      </c>
      <c r="S341" s="307">
        <f t="shared" ca="1" si="166"/>
        <v>4.5130000000000017</v>
      </c>
      <c r="T341" s="304">
        <f t="shared" ca="1" si="146"/>
        <v>44.272530000000017</v>
      </c>
      <c r="U341" s="311">
        <f t="shared" ca="1" si="147"/>
        <v>0</v>
      </c>
      <c r="V341" s="306">
        <f t="shared" ca="1" si="148"/>
        <v>1.1618697438772183</v>
      </c>
      <c r="W341" s="304">
        <f t="shared" ca="1" si="149"/>
        <v>30.951514593024978</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2.9329879050107932</v>
      </c>
      <c r="AH341" s="304">
        <f t="shared" ca="1" si="173"/>
        <v>-6.8089793892047465</v>
      </c>
    </row>
    <row r="342" spans="1:34" x14ac:dyDescent="0.2">
      <c r="A342" s="347">
        <f t="shared" ca="1" si="151"/>
        <v>0.1</v>
      </c>
      <c r="B342" s="304">
        <f t="shared" ca="1" si="152"/>
        <v>24.800000000000086</v>
      </c>
      <c r="D342" s="306">
        <f t="shared" ca="1" si="153"/>
        <v>-0.79790032755894613</v>
      </c>
      <c r="E342" s="307">
        <f t="shared" ca="1" si="154"/>
        <v>-2.9982708289488702</v>
      </c>
      <c r="F342" s="304">
        <f t="shared" ca="1" si="155"/>
        <v>3.1026235505527286</v>
      </c>
      <c r="G342" s="306">
        <f t="shared" ca="1" si="156"/>
        <v>10.78870258631329</v>
      </c>
      <c r="H342" s="307">
        <f t="shared" ca="1" si="157"/>
        <v>-93.084885142917059</v>
      </c>
      <c r="I342" s="304">
        <f t="shared" ca="1" si="158"/>
        <v>93.708014308094178</v>
      </c>
      <c r="J342" s="306">
        <f t="shared" ca="1" si="159"/>
        <v>594.90458730821342</v>
      </c>
      <c r="K342" s="307">
        <f t="shared" ca="1" si="160"/>
        <v>519.68598556799907</v>
      </c>
      <c r="L342" s="304">
        <f t="shared" ca="1" si="145"/>
        <v>789.92720651724494</v>
      </c>
      <c r="M342" s="306">
        <f t="shared" ca="1" si="161"/>
        <v>-1.4554093954285765</v>
      </c>
      <c r="N342" s="304">
        <f t="shared" ca="1" si="162"/>
        <v>-83.38881582174416</v>
      </c>
      <c r="P342" s="310">
        <f t="shared" ca="1" si="163"/>
        <v>23</v>
      </c>
      <c r="Q342" s="304">
        <f t="shared" ca="1" si="164"/>
        <v>0</v>
      </c>
      <c r="R342" s="306">
        <f t="shared" ca="1" si="165"/>
        <v>0</v>
      </c>
      <c r="S342" s="307">
        <f t="shared" ca="1" si="166"/>
        <v>4.5130000000000017</v>
      </c>
      <c r="T342" s="304">
        <f t="shared" ca="1" si="146"/>
        <v>44.272530000000017</v>
      </c>
      <c r="U342" s="311">
        <f t="shared" ca="1" si="147"/>
        <v>0</v>
      </c>
      <c r="V342" s="306">
        <f t="shared" ca="1" si="148"/>
        <v>1.1629507724661534</v>
      </c>
      <c r="W342" s="304">
        <f t="shared" ca="1" si="149"/>
        <v>31.17200791531668</v>
      </c>
      <c r="Y342" s="314" t="str">
        <f t="shared" ca="1" si="167"/>
        <v/>
      </c>
      <c r="Z342" s="315" t="str">
        <f t="shared" ca="1" si="168"/>
        <v/>
      </c>
      <c r="AA342" s="316" t="str">
        <f t="shared" ca="1" si="169"/>
        <v/>
      </c>
      <c r="AC342" s="310" t="e">
        <f t="shared" ca="1" si="170"/>
        <v>#N/A</v>
      </c>
      <c r="AD342" s="323" t="e">
        <f t="shared" ca="1" si="171"/>
        <v>#N/A</v>
      </c>
      <c r="AE342" s="324" t="e">
        <f t="shared" ca="1" si="150"/>
        <v>#N/A</v>
      </c>
      <c r="AG342" s="306">
        <f t="shared" ca="1" si="172"/>
        <v>2.8850822589868876</v>
      </c>
      <c r="AH342" s="304">
        <f t="shared" ca="1" si="173"/>
        <v>-6.8583014830545022</v>
      </c>
    </row>
    <row r="343" spans="1:34" x14ac:dyDescent="0.2">
      <c r="A343" s="347">
        <f t="shared" ca="1" si="151"/>
        <v>0.1</v>
      </c>
      <c r="B343" s="304">
        <f t="shared" ca="1" si="152"/>
        <v>24.900000000000087</v>
      </c>
      <c r="D343" s="306">
        <f t="shared" ca="1" si="153"/>
        <v>-0.79522848882987296</v>
      </c>
      <c r="E343" s="307">
        <f t="shared" ca="1" si="154"/>
        <v>-2.9487716036391793</v>
      </c>
      <c r="F343" s="304">
        <f t="shared" ca="1" si="155"/>
        <v>3.0541189105657658</v>
      </c>
      <c r="G343" s="306">
        <f t="shared" ca="1" si="156"/>
        <v>10.709179737430302</v>
      </c>
      <c r="H343" s="307">
        <f t="shared" ca="1" si="157"/>
        <v>-93.379762303280984</v>
      </c>
      <c r="I343" s="304">
        <f t="shared" ca="1" si="158"/>
        <v>93.991842935788014</v>
      </c>
      <c r="J343" s="306">
        <f t="shared" ca="1" si="159"/>
        <v>595.97948142440055</v>
      </c>
      <c r="K343" s="307">
        <f t="shared" ca="1" si="160"/>
        <v>510.36275319568915</v>
      </c>
      <c r="L343" s="304">
        <f t="shared" ca="1" si="145"/>
        <v>784.64111677147105</v>
      </c>
      <c r="M343" s="306">
        <f t="shared" ca="1" si="161"/>
        <v>-1.456611027282954</v>
      </c>
      <c r="N343" s="304">
        <f t="shared" ca="1" si="162"/>
        <v>-83.457664255528471</v>
      </c>
      <c r="P343" s="310">
        <f t="shared" ca="1" si="163"/>
        <v>23</v>
      </c>
      <c r="Q343" s="304">
        <f t="shared" ca="1" si="164"/>
        <v>0</v>
      </c>
      <c r="R343" s="306">
        <f t="shared" ca="1" si="165"/>
        <v>0</v>
      </c>
      <c r="S343" s="307">
        <f t="shared" ca="1" si="166"/>
        <v>4.5130000000000017</v>
      </c>
      <c r="T343" s="304">
        <f t="shared" ca="1" si="146"/>
        <v>44.272530000000017</v>
      </c>
      <c r="U343" s="311">
        <f t="shared" ca="1" si="147"/>
        <v>0</v>
      </c>
      <c r="V343" s="306">
        <f t="shared" ca="1" si="148"/>
        <v>1.1640362442451384</v>
      </c>
      <c r="W343" s="304">
        <f t="shared" ca="1" si="149"/>
        <v>31.390397057798786</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2.8376076939273194</v>
      </c>
      <c r="AH343" s="304">
        <f t="shared" ca="1" si="173"/>
        <v>-6.9071588555986416</v>
      </c>
    </row>
    <row r="344" spans="1:34" x14ac:dyDescent="0.2">
      <c r="A344" s="347">
        <f t="shared" ca="1" si="151"/>
        <v>0.1</v>
      </c>
      <c r="B344" s="304">
        <f t="shared" ca="1" si="152"/>
        <v>25.000000000000089</v>
      </c>
      <c r="D344" s="306">
        <f t="shared" ca="1" si="153"/>
        <v>-0.79249680160842317</v>
      </c>
      <c r="E344" s="307">
        <f t="shared" ca="1" si="154"/>
        <v>-2.8997449875033787</v>
      </c>
      <c r="F344" s="304">
        <f t="shared" ca="1" si="155"/>
        <v>3.0060891824945166</v>
      </c>
      <c r="G344" s="306">
        <f t="shared" ca="1" si="156"/>
        <v>10.62993005726946</v>
      </c>
      <c r="H344" s="307">
        <f t="shared" ca="1" si="157"/>
        <v>-93.669736802031323</v>
      </c>
      <c r="I344" s="304">
        <f t="shared" ca="1" si="158"/>
        <v>94.270965867462408</v>
      </c>
      <c r="J344" s="306">
        <f t="shared" ca="1" si="159"/>
        <v>597.04643691413548</v>
      </c>
      <c r="K344" s="307">
        <f t="shared" ca="1" si="160"/>
        <v>501.01027824042353</v>
      </c>
      <c r="L344" s="304">
        <f t="shared" ca="1" si="145"/>
        <v>779.40730477357693</v>
      </c>
      <c r="M344" s="306">
        <f t="shared" ca="1" si="161"/>
        <v>-1.4577966791647765</v>
      </c>
      <c r="N344" s="304">
        <f t="shared" ca="1" si="162"/>
        <v>-83.525597104328639</v>
      </c>
      <c r="P344" s="310">
        <f t="shared" ca="1" si="163"/>
        <v>23</v>
      </c>
      <c r="Q344" s="304">
        <f t="shared" ca="1" si="164"/>
        <v>0</v>
      </c>
      <c r="R344" s="306">
        <f t="shared" ca="1" si="165"/>
        <v>0</v>
      </c>
      <c r="S344" s="307">
        <f t="shared" ca="1" si="166"/>
        <v>4.5130000000000017</v>
      </c>
      <c r="T344" s="304">
        <f t="shared" ca="1" si="146"/>
        <v>44.272530000000017</v>
      </c>
      <c r="U344" s="311">
        <f t="shared" ca="1" si="147"/>
        <v>0</v>
      </c>
      <c r="V344" s="306">
        <f t="shared" ca="1" si="148"/>
        <v>1.1651261125656882</v>
      </c>
      <c r="W344" s="304">
        <f t="shared" ca="1" si="149"/>
        <v>31.606676044931589</v>
      </c>
      <c r="Y344" s="314" t="str">
        <f t="shared" ca="1" si="167"/>
        <v/>
      </c>
      <c r="Z344" s="315" t="str">
        <f t="shared" ca="1" si="168"/>
        <v/>
      </c>
      <c r="AA344" s="316" t="str">
        <f t="shared" ca="1" si="169"/>
        <v/>
      </c>
      <c r="AC344" s="310">
        <f t="shared" ca="1" si="170"/>
        <v>25.000000000000089</v>
      </c>
      <c r="AD344" s="323">
        <f t="shared" ca="1" si="171"/>
        <v>597.04643691413548</v>
      </c>
      <c r="AE344" s="324" t="e">
        <f t="shared" ca="1" si="150"/>
        <v>#N/A</v>
      </c>
      <c r="AG344" s="306">
        <f t="shared" ca="1" si="172"/>
        <v>2.7905667001616354</v>
      </c>
      <c r="AH344" s="304">
        <f t="shared" ca="1" si="173"/>
        <v>-6.9555499795698594</v>
      </c>
    </row>
    <row r="345" spans="1:34" x14ac:dyDescent="0.2">
      <c r="A345" s="347">
        <f t="shared" ca="1" si="151"/>
        <v>0.1</v>
      </c>
      <c r="B345" s="304">
        <f t="shared" ca="1" si="152"/>
        <v>25.10000000000009</v>
      </c>
      <c r="D345" s="306">
        <f t="shared" ca="1" si="153"/>
        <v>-0.78970691671944271</v>
      </c>
      <c r="E345" s="307">
        <f t="shared" ca="1" si="154"/>
        <v>-2.8511923087615125</v>
      </c>
      <c r="F345" s="304">
        <f t="shared" ca="1" si="155"/>
        <v>2.9585358872008523</v>
      </c>
      <c r="G345" s="306">
        <f t="shared" ca="1" si="156"/>
        <v>10.550959365597516</v>
      </c>
      <c r="H345" s="307">
        <f t="shared" ca="1" si="157"/>
        <v>-93.954856032907472</v>
      </c>
      <c r="I345" s="304">
        <f t="shared" ca="1" si="158"/>
        <v>94.545426730746001</v>
      </c>
      <c r="J345" s="306">
        <f t="shared" ca="1" si="159"/>
        <v>598.10548138527884</v>
      </c>
      <c r="K345" s="307">
        <f t="shared" ca="1" si="160"/>
        <v>491.6290485986766</v>
      </c>
      <c r="L345" s="304">
        <f t="shared" ca="1" si="145"/>
        <v>774.22818877198995</v>
      </c>
      <c r="M345" s="306">
        <f t="shared" ca="1" si="161"/>
        <v>-1.4589666661488667</v>
      </c>
      <c r="N345" s="304">
        <f t="shared" ca="1" si="162"/>
        <v>-83.592632420602257</v>
      </c>
      <c r="P345" s="310">
        <f t="shared" ca="1" si="163"/>
        <v>23</v>
      </c>
      <c r="Q345" s="304">
        <f t="shared" ca="1" si="164"/>
        <v>0</v>
      </c>
      <c r="R345" s="306">
        <f t="shared" ca="1" si="165"/>
        <v>0</v>
      </c>
      <c r="S345" s="307">
        <f t="shared" ca="1" si="166"/>
        <v>4.5130000000000017</v>
      </c>
      <c r="T345" s="304">
        <f t="shared" ca="1" si="146"/>
        <v>44.272530000000017</v>
      </c>
      <c r="U345" s="311">
        <f t="shared" ca="1" si="147"/>
        <v>0</v>
      </c>
      <c r="V345" s="306">
        <f t="shared" ca="1" si="148"/>
        <v>1.1662203311796178</v>
      </c>
      <c r="W345" s="304">
        <f t="shared" ca="1" si="149"/>
        <v>31.820839796265009</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2.743961531134361</v>
      </c>
      <c r="AH345" s="304">
        <f t="shared" ca="1" si="173"/>
        <v>-7.0034735308955414</v>
      </c>
    </row>
    <row r="346" spans="1:34" x14ac:dyDescent="0.2">
      <c r="A346" s="347">
        <f t="shared" ca="1" si="151"/>
        <v>0.1</v>
      </c>
      <c r="B346" s="304">
        <f t="shared" ca="1" si="152"/>
        <v>25.200000000000092</v>
      </c>
      <c r="D346" s="306">
        <f t="shared" ca="1" si="153"/>
        <v>-0.78686046951258504</v>
      </c>
      <c r="E346" s="307">
        <f t="shared" ca="1" si="154"/>
        <v>-2.8031146951342505</v>
      </c>
      <c r="F346" s="304">
        <f t="shared" ca="1" si="155"/>
        <v>2.9114603539390931</v>
      </c>
      <c r="G346" s="306">
        <f t="shared" ca="1" si="156"/>
        <v>10.472273318646257</v>
      </c>
      <c r="H346" s="307">
        <f t="shared" ca="1" si="157"/>
        <v>-94.235167502420893</v>
      </c>
      <c r="I346" s="304">
        <f t="shared" ca="1" si="158"/>
        <v>94.815269353990416</v>
      </c>
      <c r="J346" s="306">
        <f t="shared" ca="1" si="159"/>
        <v>599.15664301949107</v>
      </c>
      <c r="K346" s="307">
        <f t="shared" ca="1" si="160"/>
        <v>482.21954742191019</v>
      </c>
      <c r="L346" s="304">
        <f t="shared" ca="1" si="145"/>
        <v>769.10621814556782</v>
      </c>
      <c r="M346" s="306">
        <f t="shared" ca="1" si="161"/>
        <v>-1.4601212945736928</v>
      </c>
      <c r="N346" s="304">
        <f t="shared" ca="1" si="162"/>
        <v>-83.658787756250632</v>
      </c>
      <c r="P346" s="310">
        <f t="shared" ca="1" si="163"/>
        <v>23</v>
      </c>
      <c r="Q346" s="304">
        <f t="shared" ca="1" si="164"/>
        <v>0</v>
      </c>
      <c r="R346" s="306">
        <f t="shared" ca="1" si="165"/>
        <v>0</v>
      </c>
      <c r="S346" s="307">
        <f t="shared" ca="1" si="166"/>
        <v>4.5130000000000017</v>
      </c>
      <c r="T346" s="304">
        <f t="shared" ca="1" si="146"/>
        <v>44.272530000000017</v>
      </c>
      <c r="U346" s="311">
        <f t="shared" ca="1" si="147"/>
        <v>0</v>
      </c>
      <c r="V346" s="306">
        <f t="shared" ca="1" si="148"/>
        <v>1.1673188542409512</v>
      </c>
      <c r="W346" s="304">
        <f t="shared" ca="1" si="149"/>
        <v>32.032884104550881</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2.6977942096684933</v>
      </c>
      <c r="AH346" s="304">
        <f t="shared" ca="1" si="173"/>
        <v>-7.050928383838909</v>
      </c>
    </row>
    <row r="347" spans="1:34" x14ac:dyDescent="0.2">
      <c r="A347" s="347">
        <f t="shared" ca="1" si="151"/>
        <v>0.1</v>
      </c>
      <c r="B347" s="304">
        <f t="shared" ca="1" si="152"/>
        <v>25.300000000000093</v>
      </c>
      <c r="D347" s="306">
        <f t="shared" ca="1" si="153"/>
        <v>-0.78395907939909382</v>
      </c>
      <c r="E347" s="307">
        <f t="shared" ca="1" si="154"/>
        <v>-2.7555130787431343</v>
      </c>
      <c r="F347" s="304">
        <f t="shared" ca="1" si="155"/>
        <v>2.8648637254321088</v>
      </c>
      <c r="G347" s="306">
        <f t="shared" ca="1" si="156"/>
        <v>10.393877410706349</v>
      </c>
      <c r="H347" s="307">
        <f t="shared" ca="1" si="157"/>
        <v>-94.510718810295202</v>
      </c>
      <c r="I347" s="304">
        <f t="shared" ca="1" si="158"/>
        <v>95.080537743890986</v>
      </c>
      <c r="J347" s="306">
        <f t="shared" ca="1" si="159"/>
        <v>600.19995055595871</v>
      </c>
      <c r="K347" s="307">
        <f t="shared" ca="1" si="160"/>
        <v>472.78225310627437</v>
      </c>
      <c r="L347" s="304">
        <f t="shared" ca="1" si="145"/>
        <v>764.04387275837803</v>
      </c>
      <c r="M347" s="306">
        <f t="shared" ca="1" si="161"/>
        <v>-1.4612608623428107</v>
      </c>
      <c r="N347" s="304">
        <f t="shared" ca="1" si="162"/>
        <v>-83.724080179890223</v>
      </c>
      <c r="P347" s="310">
        <f t="shared" ca="1" si="163"/>
        <v>23</v>
      </c>
      <c r="Q347" s="304">
        <f t="shared" ca="1" si="164"/>
        <v>0</v>
      </c>
      <c r="R347" s="306">
        <f t="shared" ca="1" si="165"/>
        <v>0</v>
      </c>
      <c r="S347" s="307">
        <f t="shared" ca="1" si="166"/>
        <v>4.5130000000000017</v>
      </c>
      <c r="T347" s="304">
        <f t="shared" ca="1" si="146"/>
        <v>44.272530000000017</v>
      </c>
      <c r="U347" s="311">
        <f t="shared" ca="1" si="147"/>
        <v>0</v>
      </c>
      <c r="V347" s="306">
        <f t="shared" ca="1" si="148"/>
        <v>1.1684216363076581</v>
      </c>
      <c r="W347" s="304">
        <f t="shared" ca="1" si="149"/>
        <v>32.242805613915152</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2.652066534152457</v>
      </c>
      <c r="AH347" s="304">
        <f t="shared" ca="1" si="173"/>
        <v>-7.0979136061490955</v>
      </c>
    </row>
    <row r="348" spans="1:34" x14ac:dyDescent="0.2">
      <c r="A348" s="347">
        <f t="shared" ca="1" si="151"/>
        <v>0.1</v>
      </c>
      <c r="B348" s="304">
        <f t="shared" ca="1" si="152"/>
        <v>25.400000000000095</v>
      </c>
      <c r="D348" s="306">
        <f t="shared" ca="1" si="153"/>
        <v>-0.781004349415796</v>
      </c>
      <c r="E348" s="307">
        <f t="shared" ca="1" si="154"/>
        <v>-2.7083882009978755</v>
      </c>
      <c r="F348" s="304">
        <f t="shared" ca="1" si="155"/>
        <v>2.8187469629448647</v>
      </c>
      <c r="G348" s="306">
        <f t="shared" ca="1" si="156"/>
        <v>10.31577697576477</v>
      </c>
      <c r="H348" s="307">
        <f t="shared" ca="1" si="157"/>
        <v>-94.781557630394985</v>
      </c>
      <c r="I348" s="304">
        <f t="shared" ca="1" si="158"/>
        <v>95.341276063715469</v>
      </c>
      <c r="J348" s="306">
        <f t="shared" ca="1" si="159"/>
        <v>601.23543327528228</v>
      </c>
      <c r="K348" s="307">
        <f t="shared" ca="1" si="160"/>
        <v>463.31763928423987</v>
      </c>
      <c r="L348" s="304">
        <f t="shared" ca="1" si="145"/>
        <v>759.04366218132509</v>
      </c>
      <c r="M348" s="306">
        <f t="shared" ca="1" si="161"/>
        <v>-1.4623856592140967</v>
      </c>
      <c r="N348" s="304">
        <f t="shared" ca="1" si="162"/>
        <v>-83.788526293424425</v>
      </c>
      <c r="P348" s="310">
        <f t="shared" ca="1" si="163"/>
        <v>23</v>
      </c>
      <c r="Q348" s="304">
        <f t="shared" ca="1" si="164"/>
        <v>0</v>
      </c>
      <c r="R348" s="306">
        <f t="shared" ca="1" si="165"/>
        <v>0</v>
      </c>
      <c r="S348" s="307">
        <f t="shared" ca="1" si="166"/>
        <v>4.5130000000000017</v>
      </c>
      <c r="T348" s="304">
        <f t="shared" ca="1" si="146"/>
        <v>44.272530000000017</v>
      </c>
      <c r="U348" s="311">
        <f t="shared" ca="1" si="147"/>
        <v>0</v>
      </c>
      <c r="V348" s="306">
        <f t="shared" ca="1" si="148"/>
        <v>1.1695286323432112</v>
      </c>
      <c r="W348" s="304">
        <f t="shared" ca="1" si="149"/>
        <v>32.450601798108181</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2.6067800846498681</v>
      </c>
      <c r="AH348" s="304">
        <f t="shared" ca="1" si="173"/>
        <v>-7.144428454224494</v>
      </c>
    </row>
    <row r="349" spans="1:34" x14ac:dyDescent="0.2">
      <c r="A349" s="347">
        <f t="shared" ca="1" si="151"/>
        <v>0.1</v>
      </c>
      <c r="B349" s="304">
        <f t="shared" ca="1" si="152"/>
        <v>25.500000000000096</v>
      </c>
      <c r="D349" s="306">
        <f t="shared" ca="1" si="153"/>
        <v>-0.77799786581567698</v>
      </c>
      <c r="E349" s="307">
        <f t="shared" ca="1" si="154"/>
        <v>-2.6617406174665623</v>
      </c>
      <c r="F349" s="304">
        <f t="shared" ca="1" si="155"/>
        <v>2.7731108513517855</v>
      </c>
      <c r="G349" s="306">
        <f t="shared" ca="1" si="156"/>
        <v>10.237977189183201</v>
      </c>
      <c r="H349" s="307">
        <f t="shared" ca="1" si="157"/>
        <v>-95.047731692141639</v>
      </c>
      <c r="I349" s="304">
        <f t="shared" ca="1" si="158"/>
        <v>95.597528612132962</v>
      </c>
      <c r="J349" s="306">
        <f t="shared" ca="1" si="159"/>
        <v>602.26312098352969</v>
      </c>
      <c r="K349" s="307">
        <f t="shared" ca="1" si="160"/>
        <v>453.82617481811303</v>
      </c>
      <c r="L349" s="304">
        <f t="shared" ca="1" si="145"/>
        <v>754.10812477181423</v>
      </c>
      <c r="M349" s="306">
        <f t="shared" ca="1" si="161"/>
        <v>-1.4634959670773369</v>
      </c>
      <c r="N349" s="304">
        <f t="shared" ca="1" si="162"/>
        <v>-83.852142247948279</v>
      </c>
      <c r="P349" s="310">
        <f t="shared" ca="1" si="163"/>
        <v>23</v>
      </c>
      <c r="Q349" s="304">
        <f t="shared" ca="1" si="164"/>
        <v>0</v>
      </c>
      <c r="R349" s="306">
        <f t="shared" ca="1" si="165"/>
        <v>0</v>
      </c>
      <c r="S349" s="307">
        <f t="shared" ca="1" si="166"/>
        <v>4.5130000000000017</v>
      </c>
      <c r="T349" s="304">
        <f t="shared" ca="1" si="146"/>
        <v>44.272530000000017</v>
      </c>
      <c r="U349" s="311">
        <f t="shared" ca="1" si="147"/>
        <v>0</v>
      </c>
      <c r="V349" s="306">
        <f t="shared" ca="1" si="148"/>
        <v>1.1706397977179805</v>
      </c>
      <c r="W349" s="304">
        <f t="shared" ca="1" si="149"/>
        <v>32.656270938851293</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2.5619362289315246</v>
      </c>
      <c r="AH349" s="304">
        <f t="shared" ca="1" si="173"/>
        <v>-7.1904723682934124</v>
      </c>
    </row>
    <row r="350" spans="1:34" x14ac:dyDescent="0.2">
      <c r="A350" s="347">
        <f t="shared" ca="1" si="151"/>
        <v>0.1</v>
      </c>
      <c r="B350" s="304">
        <f t="shared" ca="1" si="152"/>
        <v>25.600000000000097</v>
      </c>
      <c r="D350" s="306">
        <f t="shared" ca="1" si="153"/>
        <v>-0.77494119768442171</v>
      </c>
      <c r="E350" s="307">
        <f t="shared" ca="1" si="154"/>
        <v>-2.6155707027247015</v>
      </c>
      <c r="F350" s="304">
        <f t="shared" ca="1" si="155"/>
        <v>2.727956004194414</v>
      </c>
      <c r="G350" s="306">
        <f t="shared" ca="1" si="156"/>
        <v>10.160483069414759</v>
      </c>
      <c r="H350" s="307">
        <f t="shared" ca="1" si="157"/>
        <v>-95.309288762414113</v>
      </c>
      <c r="I350" s="304">
        <f t="shared" ca="1" si="158"/>
        <v>95.849339802635583</v>
      </c>
      <c r="J350" s="306">
        <f t="shared" ca="1" si="159"/>
        <v>603.28304399645958</v>
      </c>
      <c r="K350" s="307">
        <f t="shared" ca="1" si="160"/>
        <v>444.30832379538526</v>
      </c>
      <c r="L350" s="304">
        <f t="shared" ca="1" si="145"/>
        <v>749.23982660260333</v>
      </c>
      <c r="M350" s="306">
        <f t="shared" ca="1" si="161"/>
        <v>-1.4645920602207112</v>
      </c>
      <c r="N350" s="304">
        <f t="shared" ca="1" si="162"/>
        <v>-83.91494375901685</v>
      </c>
      <c r="P350" s="310">
        <f t="shared" ca="1" si="163"/>
        <v>23</v>
      </c>
      <c r="Q350" s="304">
        <f t="shared" ca="1" si="164"/>
        <v>0</v>
      </c>
      <c r="R350" s="306">
        <f t="shared" ca="1" si="165"/>
        <v>0</v>
      </c>
      <c r="S350" s="307">
        <f t="shared" ca="1" si="166"/>
        <v>4.5130000000000017</v>
      </c>
      <c r="T350" s="304">
        <f t="shared" ca="1" si="146"/>
        <v>44.272530000000017</v>
      </c>
      <c r="U350" s="311">
        <f t="shared" ca="1" si="147"/>
        <v>0</v>
      </c>
      <c r="V350" s="306">
        <f t="shared" ca="1" si="148"/>
        <v>1.1717550882104575</v>
      </c>
      <c r="W350" s="304">
        <f t="shared" ca="1" si="149"/>
        <v>32.859812104296175</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2.5175361284288167</v>
      </c>
      <c r="AH350" s="304">
        <f t="shared" ca="1" si="173"/>
        <v>-7.2360449676160608</v>
      </c>
    </row>
    <row r="351" spans="1:34" x14ac:dyDescent="0.2">
      <c r="A351" s="347">
        <f t="shared" ca="1" si="151"/>
        <v>0.1</v>
      </c>
      <c r="B351" s="304">
        <f t="shared" ca="1" si="152"/>
        <v>25.700000000000099</v>
      </c>
      <c r="D351" s="306">
        <f t="shared" ca="1" si="153"/>
        <v>-0.77183589658229501</v>
      </c>
      <c r="E351" s="307">
        <f t="shared" ca="1" si="154"/>
        <v>-2.5698786551793384</v>
      </c>
      <c r="F351" s="304">
        <f t="shared" ca="1" si="155"/>
        <v>2.6832828687261729</v>
      </c>
      <c r="G351" s="306">
        <f t="shared" ca="1" si="156"/>
        <v>10.08329947975653</v>
      </c>
      <c r="H351" s="307">
        <f t="shared" ca="1" si="157"/>
        <v>-95.566276627932041</v>
      </c>
      <c r="I351" s="304">
        <f t="shared" ca="1" si="158"/>
        <v>96.096754143544771</v>
      </c>
      <c r="J351" s="306">
        <f t="shared" ca="1" si="159"/>
        <v>604.29523312391814</v>
      </c>
      <c r="K351" s="307">
        <f t="shared" ca="1" si="160"/>
        <v>434.76454552586796</v>
      </c>
      <c r="L351" s="304">
        <f t="shared" ca="1" si="145"/>
        <v>744.44136023101578</v>
      </c>
      <c r="M351" s="306">
        <f t="shared" ca="1" si="161"/>
        <v>-1.4656742055866825</v>
      </c>
      <c r="N351" s="304">
        <f t="shared" ca="1" si="162"/>
        <v>-83.976946121306653</v>
      </c>
      <c r="P351" s="310">
        <f t="shared" ca="1" si="163"/>
        <v>23</v>
      </c>
      <c r="Q351" s="304">
        <f t="shared" ca="1" si="164"/>
        <v>0</v>
      </c>
      <c r="R351" s="306">
        <f t="shared" ca="1" si="165"/>
        <v>0</v>
      </c>
      <c r="S351" s="307">
        <f t="shared" ca="1" si="166"/>
        <v>4.5130000000000017</v>
      </c>
      <c r="T351" s="304">
        <f t="shared" ca="1" si="146"/>
        <v>44.272530000000017</v>
      </c>
      <c r="U351" s="311">
        <f t="shared" ca="1" si="147"/>
        <v>0</v>
      </c>
      <c r="V351" s="306">
        <f t="shared" ca="1" si="148"/>
        <v>1.1728744600083199</v>
      </c>
      <c r="W351" s="304">
        <f t="shared" ca="1" si="149"/>
        <v>33.061225127613341</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2.4735807441079709</v>
      </c>
      <c r="AH351" s="304">
        <f t="shared" ca="1" si="173"/>
        <v>-7.2811460457115365</v>
      </c>
    </row>
    <row r="352" spans="1:34" x14ac:dyDescent="0.2">
      <c r="A352" s="347">
        <f t="shared" ca="1" si="151"/>
        <v>0.1</v>
      </c>
      <c r="B352" s="304">
        <f t="shared" ca="1" si="152"/>
        <v>25.8000000000001</v>
      </c>
      <c r="D352" s="306">
        <f t="shared" ca="1" si="153"/>
        <v>-0.76868349621072818</v>
      </c>
      <c r="E352" s="307">
        <f t="shared" ca="1" si="154"/>
        <v>-2.524664501864601</v>
      </c>
      <c r="F352" s="304">
        <f t="shared" ca="1" si="155"/>
        <v>2.6390917309411552</v>
      </c>
      <c r="G352" s="306">
        <f t="shared" ca="1" si="156"/>
        <v>10.006431130135457</v>
      </c>
      <c r="H352" s="307">
        <f t="shared" ca="1" si="157"/>
        <v>-95.818743078118501</v>
      </c>
      <c r="I352" s="304">
        <f t="shared" ca="1" si="158"/>
        <v>96.339816218594819</v>
      </c>
      <c r="J352" s="306">
        <f t="shared" ca="1" si="159"/>
        <v>605.29971965441268</v>
      </c>
      <c r="K352" s="307">
        <f t="shared" ca="1" si="160"/>
        <v>425.19529454056544</v>
      </c>
      <c r="L352" s="304">
        <f t="shared" ca="1" si="145"/>
        <v>739.71534329980534</v>
      </c>
      <c r="M352" s="306">
        <f t="shared" ca="1" si="161"/>
        <v>-1.466742663017772</v>
      </c>
      <c r="N352" s="304">
        <f t="shared" ca="1" si="162"/>
        <v>-84.038164222697475</v>
      </c>
      <c r="P352" s="310">
        <f t="shared" ca="1" si="163"/>
        <v>23</v>
      </c>
      <c r="Q352" s="304">
        <f t="shared" ca="1" si="164"/>
        <v>0</v>
      </c>
      <c r="R352" s="306">
        <f t="shared" ca="1" si="165"/>
        <v>0</v>
      </c>
      <c r="S352" s="307">
        <f t="shared" ca="1" si="166"/>
        <v>4.5130000000000017</v>
      </c>
      <c r="T352" s="304">
        <f t="shared" ca="1" si="146"/>
        <v>44.272530000000017</v>
      </c>
      <c r="U352" s="311">
        <f t="shared" ca="1" si="147"/>
        <v>0</v>
      </c>
      <c r="V352" s="306">
        <f t="shared" ca="1" si="148"/>
        <v>1.1739978697093376</v>
      </c>
      <c r="W352" s="304">
        <f t="shared" ca="1" si="149"/>
        <v>33.260510585724923</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2.4300708422643478</v>
      </c>
      <c r="AH352" s="304">
        <f t="shared" ca="1" si="173"/>
        <v>-7.3257755656134123</v>
      </c>
    </row>
    <row r="353" spans="1:34" x14ac:dyDescent="0.2">
      <c r="A353" s="347">
        <f t="shared" ca="1" si="151"/>
        <v>0.1</v>
      </c>
      <c r="B353" s="304">
        <f t="shared" ca="1" si="152"/>
        <v>25.900000000000102</v>
      </c>
      <c r="D353" s="306">
        <f t="shared" ca="1" si="153"/>
        <v>-0.76548551210299098</v>
      </c>
      <c r="E353" s="307">
        <f t="shared" ca="1" si="154"/>
        <v>-2.4799281032052143</v>
      </c>
      <c r="F353" s="304">
        <f t="shared" ca="1" si="155"/>
        <v>2.5953827205841127</v>
      </c>
      <c r="G353" s="306">
        <f t="shared" ca="1" si="156"/>
        <v>9.9298825789251577</v>
      </c>
      <c r="H353" s="307">
        <f t="shared" ca="1" si="157"/>
        <v>-96.066735888439027</v>
      </c>
      <c r="I353" s="304">
        <f t="shared" ca="1" si="158"/>
        <v>96.578570668085263</v>
      </c>
      <c r="J353" s="306">
        <f t="shared" ca="1" si="159"/>
        <v>606.29653533986573</v>
      </c>
      <c r="K353" s="307">
        <f t="shared" ca="1" si="160"/>
        <v>415.60102059223755</v>
      </c>
      <c r="L353" s="304">
        <f t="shared" ca="1" si="145"/>
        <v>735.06441696114939</v>
      </c>
      <c r="M353" s="306">
        <f t="shared" ca="1" si="161"/>
        <v>-1.4677976854926833</v>
      </c>
      <c r="N353" s="304">
        <f t="shared" ca="1" si="162"/>
        <v>-84.098612557801331</v>
      </c>
      <c r="P353" s="310">
        <f t="shared" ca="1" si="163"/>
        <v>23</v>
      </c>
      <c r="Q353" s="304">
        <f t="shared" ca="1" si="164"/>
        <v>0</v>
      </c>
      <c r="R353" s="306">
        <f t="shared" ca="1" si="165"/>
        <v>0</v>
      </c>
      <c r="S353" s="307">
        <f t="shared" ca="1" si="166"/>
        <v>4.5130000000000017</v>
      </c>
      <c r="T353" s="304">
        <f t="shared" ca="1" si="146"/>
        <v>44.272530000000017</v>
      </c>
      <c r="U353" s="311">
        <f t="shared" ca="1" si="147"/>
        <v>0</v>
      </c>
      <c r="V353" s="306">
        <f t="shared" ca="1" si="148"/>
        <v>1.1751252743221252</v>
      </c>
      <c r="W353" s="304">
        <f t="shared" ca="1" si="149"/>
        <v>33.45766977819639</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2.3870070002361627</v>
      </c>
      <c r="AH353" s="304">
        <f t="shared" ca="1" si="173"/>
        <v>-7.3699336551573031</v>
      </c>
    </row>
    <row r="354" spans="1:34" x14ac:dyDescent="0.2">
      <c r="A354" s="347">
        <f t="shared" ca="1" si="151"/>
        <v>0.1</v>
      </c>
      <c r="B354" s="304">
        <f t="shared" ca="1" si="152"/>
        <v>26.000000000000103</v>
      </c>
      <c r="D354" s="306">
        <f t="shared" ca="1" si="153"/>
        <v>-0.76224344133830135</v>
      </c>
      <c r="E354" s="307">
        <f t="shared" ca="1" si="154"/>
        <v>-2.4356691577446909</v>
      </c>
      <c r="F354" s="304">
        <f t="shared" ca="1" si="155"/>
        <v>2.5521558161389732</v>
      </c>
      <c r="G354" s="306">
        <f t="shared" ca="1" si="156"/>
        <v>9.8536582347913271</v>
      </c>
      <c r="H354" s="307">
        <f t="shared" ca="1" si="157"/>
        <v>-96.310302804213492</v>
      </c>
      <c r="I354" s="304">
        <f t="shared" ca="1" si="158"/>
        <v>96.813062170594335</v>
      </c>
      <c r="J354" s="306">
        <f t="shared" ca="1" si="159"/>
        <v>607.28571238055156</v>
      </c>
      <c r="K354" s="307">
        <f t="shared" ca="1" si="160"/>
        <v>405.98216865760492</v>
      </c>
      <c r="L354" s="304">
        <f t="shared" ca="1" si="145"/>
        <v>730.49124411555124</v>
      </c>
      <c r="M354" s="306">
        <f t="shared" ca="1" si="161"/>
        <v>-1.4688395193532044</v>
      </c>
      <c r="N354" s="304">
        <f t="shared" ca="1" si="162"/>
        <v>-84.158305240963017</v>
      </c>
      <c r="P354" s="310">
        <f t="shared" ca="1" si="163"/>
        <v>23</v>
      </c>
      <c r="Q354" s="304">
        <f t="shared" ca="1" si="164"/>
        <v>0</v>
      </c>
      <c r="R354" s="306">
        <f t="shared" ca="1" si="165"/>
        <v>0</v>
      </c>
      <c r="S354" s="307">
        <f t="shared" ca="1" si="166"/>
        <v>4.5130000000000017</v>
      </c>
      <c r="T354" s="304">
        <f t="shared" ca="1" si="146"/>
        <v>44.272530000000017</v>
      </c>
      <c r="U354" s="311">
        <f t="shared" ca="1" si="147"/>
        <v>0</v>
      </c>
      <c r="V354" s="306">
        <f t="shared" ca="1" si="148"/>
        <v>1.176256631266744</v>
      </c>
      <c r="W354" s="304">
        <f t="shared" ca="1" si="149"/>
        <v>33.652704706300689</v>
      </c>
      <c r="Y354" s="314" t="str">
        <f t="shared" ca="1" si="167"/>
        <v/>
      </c>
      <c r="Z354" s="315" t="str">
        <f t="shared" ca="1" si="168"/>
        <v/>
      </c>
      <c r="AA354" s="316" t="str">
        <f t="shared" ca="1" si="169"/>
        <v/>
      </c>
      <c r="AC354" s="310">
        <f t="shared" ca="1" si="170"/>
        <v>26.000000000000103</v>
      </c>
      <c r="AD354" s="323">
        <f t="shared" ca="1" si="171"/>
        <v>607.28571238055156</v>
      </c>
      <c r="AE354" s="324" t="e">
        <f t="shared" ca="1" si="150"/>
        <v>#N/A</v>
      </c>
      <c r="AG354" s="306">
        <f t="shared" ca="1" si="172"/>
        <v>2.3443896120369017</v>
      </c>
      <c r="AH354" s="304">
        <f t="shared" ca="1" si="173"/>
        <v>-7.4136206023036513</v>
      </c>
    </row>
    <row r="355" spans="1:34" x14ac:dyDescent="0.2">
      <c r="A355" s="347">
        <f t="shared" ca="1" si="151"/>
        <v>0.1</v>
      </c>
      <c r="B355" s="304">
        <f t="shared" ca="1" si="152"/>
        <v>26.100000000000104</v>
      </c>
      <c r="D355" s="306">
        <f t="shared" ca="1" si="153"/>
        <v>-0.75895876227877135</v>
      </c>
      <c r="E355" s="307">
        <f t="shared" ca="1" si="154"/>
        <v>-2.3918872068351655</v>
      </c>
      <c r="F355" s="304">
        <f t="shared" ca="1" si="155"/>
        <v>2.5094108497935235</v>
      </c>
      <c r="G355" s="306">
        <f t="shared" ca="1" si="156"/>
        <v>9.7777623585634501</v>
      </c>
      <c r="H355" s="307">
        <f t="shared" ca="1" si="157"/>
        <v>-96.549491524897007</v>
      </c>
      <c r="I355" s="304">
        <f t="shared" ca="1" si="158"/>
        <v>97.043335425245445</v>
      </c>
      <c r="J355" s="306">
        <f t="shared" ca="1" si="159"/>
        <v>608.26728341021931</v>
      </c>
      <c r="K355" s="307">
        <f t="shared" ca="1" si="160"/>
        <v>396.33917894114938</v>
      </c>
      <c r="L355" s="304">
        <f t="shared" ca="1" si="145"/>
        <v>725.99850745782703</v>
      </c>
      <c r="M355" s="306">
        <f t="shared" ca="1" si="161"/>
        <v>-1.4698684045223072</v>
      </c>
      <c r="N355" s="304">
        <f t="shared" ca="1" si="162"/>
        <v>-84.217256018756203</v>
      </c>
      <c r="P355" s="310">
        <f t="shared" ca="1" si="163"/>
        <v>23</v>
      </c>
      <c r="Q355" s="304">
        <f t="shared" ca="1" si="164"/>
        <v>0</v>
      </c>
      <c r="R355" s="306">
        <f t="shared" ca="1" si="165"/>
        <v>0</v>
      </c>
      <c r="S355" s="307">
        <f t="shared" ca="1" si="166"/>
        <v>4.5130000000000017</v>
      </c>
      <c r="T355" s="304">
        <f t="shared" ca="1" si="146"/>
        <v>44.272530000000017</v>
      </c>
      <c r="U355" s="311">
        <f t="shared" ca="1" si="147"/>
        <v>0</v>
      </c>
      <c r="V355" s="306">
        <f t="shared" ca="1" si="148"/>
        <v>1.1773918983751561</v>
      </c>
      <c r="W355" s="304">
        <f t="shared" ca="1" si="149"/>
        <v>33.845618052267959</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2.3022188939058497</v>
      </c>
      <c r="AH355" s="304">
        <f t="shared" ca="1" si="173"/>
        <v>-7.4568368504987097</v>
      </c>
    </row>
    <row r="356" spans="1:34" x14ac:dyDescent="0.2">
      <c r="A356" s="347">
        <f t="shared" ca="1" si="151"/>
        <v>0.1</v>
      </c>
      <c r="B356" s="304">
        <f t="shared" ca="1" si="152"/>
        <v>26.200000000000106</v>
      </c>
      <c r="D356" s="306">
        <f t="shared" ca="1" si="153"/>
        <v>-0.75563293432852241</v>
      </c>
      <c r="E356" s="307">
        <f t="shared" ca="1" si="154"/>
        <v>-2.348581639285876</v>
      </c>
      <c r="F356" s="304">
        <f t="shared" ca="1" si="155"/>
        <v>2.4671475123779416</v>
      </c>
      <c r="G356" s="306">
        <f t="shared" ca="1" si="156"/>
        <v>9.702199065130598</v>
      </c>
      <c r="H356" s="307">
        <f t="shared" ca="1" si="157"/>
        <v>-96.7843496888256</v>
      </c>
      <c r="I356" s="304">
        <f t="shared" ca="1" si="158"/>
        <v>97.269435134518474</v>
      </c>
      <c r="J356" s="306">
        <f t="shared" ca="1" si="159"/>
        <v>609.24128148140403</v>
      </c>
      <c r="K356" s="307">
        <f t="shared" ca="1" si="160"/>
        <v>386.67248688046323</v>
      </c>
      <c r="L356" s="304">
        <f t="shared" ca="1" si="145"/>
        <v>721.5889073228783</v>
      </c>
      <c r="M356" s="306">
        <f t="shared" ca="1" si="161"/>
        <v>-1.4708845747138302</v>
      </c>
      <c r="N356" s="304">
        <f t="shared" ca="1" si="162"/>
        <v>-84.275478281997479</v>
      </c>
      <c r="P356" s="310">
        <f t="shared" ca="1" si="163"/>
        <v>23</v>
      </c>
      <c r="Q356" s="304">
        <f t="shared" ca="1" si="164"/>
        <v>0</v>
      </c>
      <c r="R356" s="306">
        <f t="shared" ca="1" si="165"/>
        <v>0</v>
      </c>
      <c r="S356" s="307">
        <f t="shared" ca="1" si="166"/>
        <v>4.5130000000000017</v>
      </c>
      <c r="T356" s="304">
        <f t="shared" ca="1" si="146"/>
        <v>44.272530000000017</v>
      </c>
      <c r="U356" s="311">
        <f t="shared" ca="1" si="147"/>
        <v>0</v>
      </c>
      <c r="V356" s="306">
        <f t="shared" ca="1" si="148"/>
        <v>1.1785310338915396</v>
      </c>
      <c r="W356" s="304">
        <f t="shared" ca="1" si="149"/>
        <v>34.03641315873319</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2.2604948897760693</v>
      </c>
      <c r="AH356" s="304">
        <f t="shared" ca="1" si="173"/>
        <v>-7.4995829940766559</v>
      </c>
    </row>
    <row r="357" spans="1:34" x14ac:dyDescent="0.2">
      <c r="A357" s="347">
        <f t="shared" ca="1" si="151"/>
        <v>0.1</v>
      </c>
      <c r="B357" s="304">
        <f t="shared" ca="1" si="152"/>
        <v>26.300000000000107</v>
      </c>
      <c r="D357" s="306">
        <f t="shared" ca="1" si="153"/>
        <v>-0.75226739771438267</v>
      </c>
      <c r="E357" s="307">
        <f t="shared" ca="1" si="154"/>
        <v>-2.3057516959675395</v>
      </c>
      <c r="F357" s="304">
        <f t="shared" ca="1" si="155"/>
        <v>2.4253653582751515</v>
      </c>
      <c r="G357" s="306">
        <f t="shared" ca="1" si="156"/>
        <v>9.6269723253591604</v>
      </c>
      <c r="H357" s="307">
        <f t="shared" ca="1" si="157"/>
        <v>-97.014924858422347</v>
      </c>
      <c r="I357" s="304">
        <f t="shared" ca="1" si="158"/>
        <v>97.491405987597517</v>
      </c>
      <c r="J357" s="306">
        <f t="shared" ca="1" si="159"/>
        <v>610.20774005092846</v>
      </c>
      <c r="K357" s="307">
        <f t="shared" ca="1" si="160"/>
        <v>376.98252315310083</v>
      </c>
      <c r="L357" s="304">
        <f t="shared" ca="1" si="145"/>
        <v>717.26515932459711</v>
      </c>
      <c r="M357" s="306">
        <f t="shared" ca="1" si="161"/>
        <v>-1.4718882576341226</v>
      </c>
      <c r="N357" s="304">
        <f t="shared" ca="1" si="162"/>
        <v>-84.332985077299597</v>
      </c>
      <c r="P357" s="310">
        <f t="shared" ca="1" si="163"/>
        <v>23</v>
      </c>
      <c r="Q357" s="304">
        <f t="shared" ca="1" si="164"/>
        <v>0</v>
      </c>
      <c r="R357" s="306">
        <f t="shared" ca="1" si="165"/>
        <v>0</v>
      </c>
      <c r="S357" s="307">
        <f t="shared" ca="1" si="166"/>
        <v>4.5130000000000017</v>
      </c>
      <c r="T357" s="304">
        <f t="shared" ca="1" si="146"/>
        <v>44.272530000000017</v>
      </c>
      <c r="U357" s="311">
        <f t="shared" ca="1" si="147"/>
        <v>0</v>
      </c>
      <c r="V357" s="306">
        <f t="shared" ca="1" si="148"/>
        <v>1.1796739964724583</v>
      </c>
      <c r="W357" s="304">
        <f t="shared" ca="1" si="149"/>
        <v>34.225094008392773</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2.219217476659205</v>
      </c>
      <c r="AH357" s="304">
        <f t="shared" ca="1" si="173"/>
        <v>-7.541859773705557</v>
      </c>
    </row>
    <row r="358" spans="1:34" x14ac:dyDescent="0.2">
      <c r="A358" s="347">
        <f t="shared" ca="1" si="151"/>
        <v>0.1</v>
      </c>
      <c r="B358" s="304">
        <f t="shared" ca="1" si="152"/>
        <v>26.400000000000109</v>
      </c>
      <c r="D358" s="306">
        <f t="shared" ca="1" si="153"/>
        <v>-0.7488635732875033</v>
      </c>
      <c r="E358" s="307">
        <f t="shared" ca="1" si="154"/>
        <v>-2.2633964743701069</v>
      </c>
      <c r="F358" s="304">
        <f t="shared" ca="1" si="155"/>
        <v>2.3840638103012175</v>
      </c>
      <c r="G358" s="306">
        <f t="shared" ca="1" si="156"/>
        <v>9.5520859680304095</v>
      </c>
      <c r="H358" s="307">
        <f t="shared" ca="1" si="157"/>
        <v>-97.241264505859363</v>
      </c>
      <c r="I358" s="304">
        <f t="shared" ca="1" si="158"/>
        <v>97.709292644247242</v>
      </c>
      <c r="J358" s="306">
        <f t="shared" ca="1" si="159"/>
        <v>611.16669296559792</v>
      </c>
      <c r="K358" s="307">
        <f t="shared" ca="1" si="160"/>
        <v>367.26971368488677</v>
      </c>
      <c r="L358" s="304">
        <f t="shared" ca="1" si="145"/>
        <v>713.02999178203163</v>
      </c>
      <c r="M358" s="306">
        <f t="shared" ca="1" si="161"/>
        <v>-1.4728796751759974</v>
      </c>
      <c r="N358" s="304">
        <f t="shared" ca="1" si="162"/>
        <v>-84.389789118184254</v>
      </c>
      <c r="P358" s="310">
        <f t="shared" ca="1" si="163"/>
        <v>23</v>
      </c>
      <c r="Q358" s="304">
        <f t="shared" ca="1" si="164"/>
        <v>0</v>
      </c>
      <c r="R358" s="306">
        <f t="shared" ca="1" si="165"/>
        <v>0</v>
      </c>
      <c r="S358" s="307">
        <f t="shared" ca="1" si="166"/>
        <v>4.5130000000000017</v>
      </c>
      <c r="T358" s="304">
        <f t="shared" ca="1" si="146"/>
        <v>44.272530000000017</v>
      </c>
      <c r="U358" s="311">
        <f t="shared" ca="1" si="147"/>
        <v>0</v>
      </c>
      <c r="V358" s="306">
        <f t="shared" ca="1" si="148"/>
        <v>1.1808207451869022</v>
      </c>
      <c r="W358" s="304">
        <f t="shared" ca="1" si="149"/>
        <v>34.411665203881476</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2.1783863699467299</v>
      </c>
      <c r="AH358" s="304">
        <f t="shared" ca="1" si="173"/>
        <v>-7.5836680718796279</v>
      </c>
    </row>
    <row r="359" spans="1:34" x14ac:dyDescent="0.2">
      <c r="A359" s="347">
        <f t="shared" ca="1" si="151"/>
        <v>0.1</v>
      </c>
      <c r="B359" s="304">
        <f t="shared" ca="1" si="152"/>
        <v>26.50000000000011</v>
      </c>
      <c r="D359" s="306">
        <f t="shared" ca="1" si="153"/>
        <v>-0.74542286234531507</v>
      </c>
      <c r="E359" s="307">
        <f t="shared" ca="1" si="154"/>
        <v>-2.221514933111334</v>
      </c>
      <c r="F359" s="304">
        <f t="shared" ca="1" si="155"/>
        <v>2.3432421645540047</v>
      </c>
      <c r="G359" s="306">
        <f t="shared" ca="1" si="156"/>
        <v>9.4775436817958774</v>
      </c>
      <c r="H359" s="307">
        <f t="shared" ca="1" si="157"/>
        <v>-97.463415999170493</v>
      </c>
      <c r="I359" s="304">
        <f t="shared" ca="1" si="158"/>
        <v>97.923139719208919</v>
      </c>
      <c r="J359" s="306">
        <f t="shared" ca="1" si="159"/>
        <v>612.11817444808923</v>
      </c>
      <c r="K359" s="307">
        <f t="shared" ca="1" si="160"/>
        <v>357.53447965963528</v>
      </c>
      <c r="L359" s="304">
        <f t="shared" ca="1" si="145"/>
        <v>708.88614292786644</v>
      </c>
      <c r="M359" s="306">
        <f t="shared" ca="1" si="161"/>
        <v>-1.4738590436053367</v>
      </c>
      <c r="N359" s="304">
        <f t="shared" ca="1" si="162"/>
        <v>-84.445902795773762</v>
      </c>
      <c r="P359" s="310">
        <f t="shared" ca="1" si="163"/>
        <v>23</v>
      </c>
      <c r="Q359" s="304">
        <f t="shared" ca="1" si="164"/>
        <v>0</v>
      </c>
      <c r="R359" s="306">
        <f t="shared" ca="1" si="165"/>
        <v>0</v>
      </c>
      <c r="S359" s="307">
        <f t="shared" ca="1" si="166"/>
        <v>4.5130000000000017</v>
      </c>
      <c r="T359" s="304">
        <f t="shared" ca="1" si="146"/>
        <v>44.272530000000017</v>
      </c>
      <c r="U359" s="311">
        <f t="shared" ca="1" si="147"/>
        <v>0</v>
      </c>
      <c r="V359" s="306">
        <f t="shared" ca="1" si="148"/>
        <v>1.1819712395161934</v>
      </c>
      <c r="W359" s="304">
        <f t="shared" ca="1" si="149"/>
        <v>34.596131947879257</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2.1380011286269127</v>
      </c>
      <c r="AH359" s="304">
        <f t="shared" ca="1" si="173"/>
        <v>-7.6250089084603285</v>
      </c>
    </row>
    <row r="360" spans="1:34" x14ac:dyDescent="0.2">
      <c r="A360" s="347">
        <f t="shared" ca="1" si="151"/>
        <v>0.1</v>
      </c>
      <c r="B360" s="304">
        <f t="shared" ca="1" si="152"/>
        <v>26.600000000000112</v>
      </c>
      <c r="D360" s="306">
        <f t="shared" ca="1" si="153"/>
        <v>-0.74194664647315456</v>
      </c>
      <c r="E360" s="307">
        <f t="shared" ca="1" si="154"/>
        <v>-2.1801058963940205</v>
      </c>
      <c r="F360" s="304">
        <f t="shared" ca="1" si="155"/>
        <v>2.302899595228749</v>
      </c>
      <c r="G360" s="306">
        <f t="shared" ca="1" si="156"/>
        <v>9.4033490171485621</v>
      </c>
      <c r="H360" s="307">
        <f t="shared" ca="1" si="157"/>
        <v>-97.681426588809899</v>
      </c>
      <c r="I360" s="304">
        <f t="shared" ca="1" si="158"/>
        <v>98.132991767108408</v>
      </c>
      <c r="J360" s="306">
        <f t="shared" ca="1" si="159"/>
        <v>613.06221908303644</v>
      </c>
      <c r="K360" s="307">
        <f t="shared" ca="1" si="160"/>
        <v>347.77723753023628</v>
      </c>
      <c r="L360" s="304">
        <f t="shared" ca="1" si="145"/>
        <v>704.83635789534821</v>
      </c>
      <c r="M360" s="306">
        <f t="shared" ca="1" si="161"/>
        <v>-1.4748265737406621</v>
      </c>
      <c r="N360" s="304">
        <f t="shared" ca="1" si="162"/>
        <v>-84.501338189079618</v>
      </c>
      <c r="P360" s="310">
        <f t="shared" ca="1" si="163"/>
        <v>23</v>
      </c>
      <c r="Q360" s="304">
        <f t="shared" ca="1" si="164"/>
        <v>0</v>
      </c>
      <c r="R360" s="306">
        <f t="shared" ca="1" si="165"/>
        <v>0</v>
      </c>
      <c r="S360" s="307">
        <f t="shared" ca="1" si="166"/>
        <v>4.5130000000000017</v>
      </c>
      <c r="T360" s="304">
        <f t="shared" ca="1" si="146"/>
        <v>44.272530000000017</v>
      </c>
      <c r="U360" s="311">
        <f t="shared" ca="1" si="147"/>
        <v>0</v>
      </c>
      <c r="V360" s="306">
        <f t="shared" ca="1" si="148"/>
        <v>1.1831254393537631</v>
      </c>
      <c r="W360" s="304">
        <f t="shared" ca="1" si="149"/>
        <v>34.778500023457759</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2.0980611604172461</v>
      </c>
      <c r="AH360" s="304">
        <f t="shared" ca="1" si="173"/>
        <v>-7.6658834362683903</v>
      </c>
    </row>
    <row r="361" spans="1:34" x14ac:dyDescent="0.2">
      <c r="A361" s="347">
        <f t="shared" ca="1" si="151"/>
        <v>0.1</v>
      </c>
      <c r="B361" s="304">
        <f t="shared" ca="1" si="152"/>
        <v>26.700000000000113</v>
      </c>
      <c r="D361" s="306">
        <f t="shared" ca="1" si="153"/>
        <v>-0.73843628740500067</v>
      </c>
      <c r="E361" s="307">
        <f t="shared" ca="1" si="154"/>
        <v>-2.1391680584097008</v>
      </c>
      <c r="F361" s="304">
        <f t="shared" ca="1" si="155"/>
        <v>2.2630351593991662</v>
      </c>
      <c r="G361" s="306">
        <f t="shared" ca="1" si="156"/>
        <v>9.3295053884080623</v>
      </c>
      <c r="H361" s="307">
        <f t="shared" ca="1" si="157"/>
        <v>-97.895343394650865</v>
      </c>
      <c r="I361" s="304">
        <f t="shared" ca="1" si="158"/>
        <v>98.33889326786705</v>
      </c>
      <c r="J361" s="306">
        <f t="shared" ca="1" si="159"/>
        <v>613.9988618033143</v>
      </c>
      <c r="K361" s="307">
        <f t="shared" ca="1" si="160"/>
        <v>337.99839903106323</v>
      </c>
      <c r="L361" s="304">
        <f t="shared" ca="1" si="145"/>
        <v>700.88338548101376</v>
      </c>
      <c r="M361" s="306">
        <f t="shared" ca="1" si="161"/>
        <v>-1.4757824711259777</v>
      </c>
      <c r="N361" s="304">
        <f t="shared" ca="1" si="162"/>
        <v>-84.556107074905796</v>
      </c>
      <c r="P361" s="310">
        <f t="shared" ca="1" si="163"/>
        <v>23</v>
      </c>
      <c r="Q361" s="304">
        <f t="shared" ca="1" si="164"/>
        <v>0</v>
      </c>
      <c r="R361" s="306">
        <f t="shared" ca="1" si="165"/>
        <v>0</v>
      </c>
      <c r="S361" s="307">
        <f t="shared" ca="1" si="166"/>
        <v>4.5130000000000017</v>
      </c>
      <c r="T361" s="304">
        <f t="shared" ca="1" si="146"/>
        <v>44.272530000000017</v>
      </c>
      <c r="U361" s="311">
        <f t="shared" ca="1" si="147"/>
        <v>0</v>
      </c>
      <c r="V361" s="306">
        <f t="shared" ca="1" si="148"/>
        <v>1.1842833050048052</v>
      </c>
      <c r="W361" s="304">
        <f t="shared" ca="1" si="149"/>
        <v>34.958775774675004</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2.0585657268118362</v>
      </c>
      <c r="AH361" s="304">
        <f t="shared" ca="1" si="173"/>
        <v>-7.706292936728949</v>
      </c>
    </row>
    <row r="362" spans="1:34" x14ac:dyDescent="0.2">
      <c r="A362" s="347">
        <f t="shared" ca="1" si="151"/>
        <v>0.1</v>
      </c>
      <c r="B362" s="304">
        <f t="shared" ca="1" si="152"/>
        <v>26.800000000000114</v>
      </c>
      <c r="D362" s="306">
        <f t="shared" ca="1" si="153"/>
        <v>-0.73489312690267994</v>
      </c>
      <c r="E362" s="307">
        <f t="shared" ca="1" si="154"/>
        <v>-2.0986999876868664</v>
      </c>
      <c r="F362" s="304">
        <f t="shared" ca="1" si="155"/>
        <v>2.2236478017630517</v>
      </c>
      <c r="G362" s="306">
        <f t="shared" ca="1" si="156"/>
        <v>9.2560160757177936</v>
      </c>
      <c r="H362" s="307">
        <f t="shared" ca="1" si="157"/>
        <v>-98.105213393419547</v>
      </c>
      <c r="I362" s="304">
        <f t="shared" ca="1" si="158"/>
        <v>98.540888612607574</v>
      </c>
      <c r="J362" s="306">
        <f t="shared" ca="1" si="159"/>
        <v>614.92813787652062</v>
      </c>
      <c r="K362" s="307">
        <f t="shared" ca="1" si="160"/>
        <v>328.1983711916597</v>
      </c>
      <c r="L362" s="304">
        <f t="shared" ca="1" si="145"/>
        <v>697.02997468196702</v>
      </c>
      <c r="M362" s="306">
        <f t="shared" ca="1" si="161"/>
        <v>-1.4767269361971769</v>
      </c>
      <c r="N362" s="304">
        <f t="shared" ca="1" si="162"/>
        <v>-84.610220937383033</v>
      </c>
      <c r="P362" s="310">
        <f t="shared" ca="1" si="163"/>
        <v>23</v>
      </c>
      <c r="Q362" s="304">
        <f t="shared" ca="1" si="164"/>
        <v>0</v>
      </c>
      <c r="R362" s="306">
        <f t="shared" ca="1" si="165"/>
        <v>0</v>
      </c>
      <c r="S362" s="307">
        <f t="shared" ca="1" si="166"/>
        <v>4.5130000000000017</v>
      </c>
      <c r="T362" s="304">
        <f t="shared" ca="1" si="146"/>
        <v>44.272530000000017</v>
      </c>
      <c r="U362" s="311">
        <f t="shared" ca="1" si="147"/>
        <v>0</v>
      </c>
      <c r="V362" s="306">
        <f t="shared" ca="1" si="148"/>
        <v>1.1854447971858106</v>
      </c>
      <c r="W362" s="304">
        <f t="shared" ca="1" si="149"/>
        <v>35.136966087426586</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2.019513948043441</v>
      </c>
      <c r="AH362" s="304">
        <f t="shared" ca="1" si="173"/>
        <v>-7.7462388155716795</v>
      </c>
    </row>
    <row r="363" spans="1:34" x14ac:dyDescent="0.2">
      <c r="A363" s="347">
        <f t="shared" ca="1" si="151"/>
        <v>0.1</v>
      </c>
      <c r="B363" s="304">
        <f t="shared" ca="1" si="152"/>
        <v>26.900000000000116</v>
      </c>
      <c r="D363" s="306">
        <f t="shared" ca="1" si="153"/>
        <v>-0.73131848665293564</v>
      </c>
      <c r="E363" s="307">
        <f t="shared" ca="1" si="154"/>
        <v>-2.058700131381844</v>
      </c>
      <c r="F363" s="304">
        <f t="shared" ca="1" si="155"/>
        <v>2.1847363593513891</v>
      </c>
      <c r="G363" s="306">
        <f t="shared" ca="1" si="156"/>
        <v>9.1828842270525008</v>
      </c>
      <c r="H363" s="307">
        <f t="shared" ca="1" si="157"/>
        <v>-98.311083406557728</v>
      </c>
      <c r="I363" s="304">
        <f t="shared" ca="1" si="158"/>
        <v>98.739022090046035</v>
      </c>
      <c r="J363" s="306">
        <f t="shared" ca="1" si="159"/>
        <v>615.8500828916591</v>
      </c>
      <c r="K363" s="307">
        <f t="shared" ca="1" si="160"/>
        <v>318.37755635166081</v>
      </c>
      <c r="L363" s="304">
        <f t="shared" ca="1" si="145"/>
        <v>693.27887100799364</v>
      </c>
      <c r="M363" s="306">
        <f t="shared" ca="1" si="161"/>
        <v>-1.4776601644422811</v>
      </c>
      <c r="N363" s="304">
        <f t="shared" ca="1" si="162"/>
        <v>-84.663690977149912</v>
      </c>
      <c r="P363" s="310">
        <f t="shared" ca="1" si="163"/>
        <v>23</v>
      </c>
      <c r="Q363" s="304">
        <f t="shared" ca="1" si="164"/>
        <v>0</v>
      </c>
      <c r="R363" s="306">
        <f t="shared" ca="1" si="165"/>
        <v>0</v>
      </c>
      <c r="S363" s="307">
        <f t="shared" ca="1" si="166"/>
        <v>4.5130000000000017</v>
      </c>
      <c r="T363" s="304">
        <f t="shared" ca="1" si="146"/>
        <v>44.272530000000017</v>
      </c>
      <c r="U363" s="311">
        <f t="shared" ca="1" si="147"/>
        <v>0</v>
      </c>
      <c r="V363" s="306">
        <f t="shared" ca="1" si="148"/>
        <v>1.1866098770239788</v>
      </c>
      <c r="W363" s="304">
        <f t="shared" ca="1" si="149"/>
        <v>35.313078370560575</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1.9809048079598206</v>
      </c>
      <c r="AH363" s="304">
        <f t="shared" ca="1" si="173"/>
        <v>-7.7857225985877623</v>
      </c>
    </row>
    <row r="364" spans="1:34" x14ac:dyDescent="0.2">
      <c r="A364" s="347">
        <f t="shared" ca="1" si="151"/>
        <v>0.1</v>
      </c>
      <c r="B364" s="304">
        <f t="shared" ca="1" si="152"/>
        <v>27.000000000000117</v>
      </c>
      <c r="D364" s="306">
        <f t="shared" ca="1" si="153"/>
        <v>-0.72771366818179362</v>
      </c>
      <c r="E364" s="307">
        <f t="shared" ca="1" si="154"/>
        <v>-2.0191668195107049</v>
      </c>
      <c r="F364" s="304">
        <f t="shared" ca="1" si="155"/>
        <v>2.1462995662002955</v>
      </c>
      <c r="G364" s="306">
        <f t="shared" ca="1" si="156"/>
        <v>9.110112860234322</v>
      </c>
      <c r="H364" s="307">
        <f t="shared" ca="1" si="157"/>
        <v>-98.513000088508804</v>
      </c>
      <c r="I364" s="304">
        <f t="shared" ca="1" si="158"/>
        <v>98.933337873361694</v>
      </c>
      <c r="J364" s="306">
        <f t="shared" ca="1" si="159"/>
        <v>616.76473274602347</v>
      </c>
      <c r="K364" s="307">
        <f t="shared" ca="1" si="160"/>
        <v>308.53635217690749</v>
      </c>
      <c r="L364" s="304">
        <f t="shared" ca="1" si="145"/>
        <v>689.63281257050585</v>
      </c>
      <c r="M364" s="306">
        <f t="shared" ca="1" si="161"/>
        <v>-1.4785823465557799</v>
      </c>
      <c r="N364" s="304">
        <f t="shared" ca="1" si="162"/>
        <v>-84.716528120195846</v>
      </c>
      <c r="P364" s="310">
        <f t="shared" ca="1" si="163"/>
        <v>23</v>
      </c>
      <c r="Q364" s="304">
        <f t="shared" ca="1" si="164"/>
        <v>0</v>
      </c>
      <c r="R364" s="306">
        <f t="shared" ca="1" si="165"/>
        <v>0</v>
      </c>
      <c r="S364" s="307">
        <f t="shared" ca="1" si="166"/>
        <v>4.5130000000000017</v>
      </c>
      <c r="T364" s="304">
        <f t="shared" ca="1" si="146"/>
        <v>44.272530000000017</v>
      </c>
      <c r="U364" s="311">
        <f t="shared" ca="1" si="147"/>
        <v>0</v>
      </c>
      <c r="V364" s="306">
        <f t="shared" ca="1" si="148"/>
        <v>1.1877785060565238</v>
      </c>
      <c r="W364" s="304">
        <f t="shared" ca="1" si="149"/>
        <v>35.487120537263372</v>
      </c>
      <c r="Y364" s="314" t="str">
        <f t="shared" ca="1" si="167"/>
        <v/>
      </c>
      <c r="Z364" s="315" t="str">
        <f t="shared" ca="1" si="168"/>
        <v/>
      </c>
      <c r="AA364" s="316" t="str">
        <f t="shared" ca="1" si="169"/>
        <v/>
      </c>
      <c r="AC364" s="310">
        <f t="shared" ca="1" si="170"/>
        <v>27.000000000000117</v>
      </c>
      <c r="AD364" s="323">
        <f t="shared" ca="1" si="171"/>
        <v>616.76473274602347</v>
      </c>
      <c r="AE364" s="324" t="e">
        <f t="shared" ca="1" si="150"/>
        <v>#N/A</v>
      </c>
      <c r="AG364" s="306">
        <f t="shared" ca="1" si="172"/>
        <v>1.9427371588142517</v>
      </c>
      <c r="AH364" s="304">
        <f t="shared" ca="1" si="173"/>
        <v>-7.8247459274452833</v>
      </c>
    </row>
    <row r="365" spans="1:34" x14ac:dyDescent="0.2">
      <c r="A365" s="347">
        <f t="shared" ca="1" si="151"/>
        <v>0.1</v>
      </c>
      <c r="B365" s="304">
        <f t="shared" ca="1" si="152"/>
        <v>27.100000000000119</v>
      </c>
      <c r="D365" s="306">
        <f t="shared" ca="1" si="153"/>
        <v>-0.72407995278560433</v>
      </c>
      <c r="E365" s="307">
        <f t="shared" ca="1" si="154"/>
        <v>-1.9800982691205657</v>
      </c>
      <c r="F365" s="304">
        <f t="shared" ca="1" si="155"/>
        <v>2.1083360579851265</v>
      </c>
      <c r="G365" s="306">
        <f t="shared" ca="1" si="156"/>
        <v>9.0377048649557619</v>
      </c>
      <c r="H365" s="307">
        <f t="shared" ca="1" si="157"/>
        <v>-98.71100991542086</v>
      </c>
      <c r="I365" s="304">
        <f t="shared" ca="1" si="158"/>
        <v>99.123880007535817</v>
      </c>
      <c r="J365" s="306">
        <f t="shared" ca="1" si="159"/>
        <v>617.67212363228293</v>
      </c>
      <c r="K365" s="307">
        <f t="shared" ca="1" si="160"/>
        <v>298.67515167671098</v>
      </c>
      <c r="L365" s="304">
        <f t="shared" ca="1" si="145"/>
        <v>686.09452595216101</v>
      </c>
      <c r="M365" s="306">
        <f t="shared" ca="1" si="161"/>
        <v>-1.4794936685873172</v>
      </c>
      <c r="N365" s="304">
        <f t="shared" ca="1" si="162"/>
        <v>-84.768743026380221</v>
      </c>
      <c r="P365" s="310">
        <f t="shared" ca="1" si="163"/>
        <v>23</v>
      </c>
      <c r="Q365" s="304">
        <f t="shared" ca="1" si="164"/>
        <v>0</v>
      </c>
      <c r="R365" s="306">
        <f t="shared" ca="1" si="165"/>
        <v>0</v>
      </c>
      <c r="S365" s="307">
        <f t="shared" ca="1" si="166"/>
        <v>4.5130000000000017</v>
      </c>
      <c r="T365" s="304">
        <f t="shared" ca="1" si="146"/>
        <v>44.272530000000017</v>
      </c>
      <c r="U365" s="311">
        <f t="shared" ca="1" si="147"/>
        <v>0</v>
      </c>
      <c r="V365" s="306">
        <f t="shared" ca="1" si="148"/>
        <v>1.1889506462298602</v>
      </c>
      <c r="W365" s="304">
        <f t="shared" ca="1" si="149"/>
        <v>35.659100986722272</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1.9050097259699017</v>
      </c>
      <c r="AH365" s="304">
        <f t="shared" ca="1" si="173"/>
        <v>-7.863310555564671</v>
      </c>
    </row>
    <row r="366" spans="1:34" x14ac:dyDescent="0.2">
      <c r="A366" s="347">
        <f t="shared" ca="1" si="151"/>
        <v>0.1</v>
      </c>
      <c r="B366" s="304">
        <f t="shared" ca="1" si="152"/>
        <v>27.20000000000012</v>
      </c>
      <c r="D366" s="306">
        <f t="shared" ca="1" si="153"/>
        <v>-0.72041860147818704</v>
      </c>
      <c r="E366" s="307">
        <f t="shared" ca="1" si="154"/>
        <v>-1.9414925883989778</v>
      </c>
      <c r="F366" s="304">
        <f t="shared" ca="1" si="155"/>
        <v>2.0708443766164444</v>
      </c>
      <c r="G366" s="306">
        <f t="shared" ca="1" si="156"/>
        <v>8.9656630048079435</v>
      </c>
      <c r="H366" s="307">
        <f t="shared" ca="1" si="157"/>
        <v>-98.90515917426076</v>
      </c>
      <c r="I366" s="304">
        <f t="shared" ca="1" si="158"/>
        <v>99.31069239715147</v>
      </c>
      <c r="J366" s="306">
        <f t="shared" ca="1" si="159"/>
        <v>618.57229202577116</v>
      </c>
      <c r="K366" s="307">
        <f t="shared" ca="1" si="160"/>
        <v>288.79434322222687</v>
      </c>
      <c r="L366" s="304">
        <f t="shared" ca="1" si="145"/>
        <v>682.666721862999</v>
      </c>
      <c r="M366" s="306">
        <f t="shared" ca="1" si="161"/>
        <v>-1.4803943120849616</v>
      </c>
      <c r="N366" s="304">
        <f t="shared" ca="1" si="162"/>
        <v>-84.820346097641149</v>
      </c>
      <c r="P366" s="310">
        <f t="shared" ca="1" si="163"/>
        <v>23</v>
      </c>
      <c r="Q366" s="304">
        <f t="shared" ca="1" si="164"/>
        <v>0</v>
      </c>
      <c r="R366" s="306">
        <f t="shared" ca="1" si="165"/>
        <v>0</v>
      </c>
      <c r="S366" s="307">
        <f t="shared" ca="1" si="166"/>
        <v>4.5130000000000017</v>
      </c>
      <c r="T366" s="304">
        <f t="shared" ca="1" si="146"/>
        <v>44.272530000000017</v>
      </c>
      <c r="U366" s="311">
        <f t="shared" ca="1" si="147"/>
        <v>0</v>
      </c>
      <c r="V366" s="306">
        <f t="shared" ca="1" si="148"/>
        <v>1.1901262598986901</v>
      </c>
      <c r="W366" s="304">
        <f t="shared" ca="1" si="149"/>
        <v>35.829028586071182</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1.8677211125180806</v>
      </c>
      <c r="AH366" s="304">
        <f t="shared" ca="1" si="173"/>
        <v>-7.9014183440554531</v>
      </c>
    </row>
    <row r="367" spans="1:34" x14ac:dyDescent="0.2">
      <c r="A367" s="347">
        <f t="shared" ca="1" si="151"/>
        <v>0.1</v>
      </c>
      <c r="B367" s="304">
        <f t="shared" ca="1" si="152"/>
        <v>27.300000000000122</v>
      </c>
      <c r="D367" s="306">
        <f t="shared" ca="1" si="153"/>
        <v>-0.71673085495351663</v>
      </c>
      <c r="E367" s="307">
        <f t="shared" ca="1" si="154"/>
        <v>-1.9033477807199652</v>
      </c>
      <c r="F367" s="304">
        <f t="shared" ca="1" si="155"/>
        <v>2.0338229747974665</v>
      </c>
      <c r="G367" s="306">
        <f t="shared" ca="1" si="156"/>
        <v>8.8939899193125918</v>
      </c>
      <c r="H367" s="307">
        <f t="shared" ca="1" si="157"/>
        <v>-99.09549395233276</v>
      </c>
      <c r="I367" s="304">
        <f t="shared" ca="1" si="158"/>
        <v>99.493818794644994</v>
      </c>
      <c r="J367" s="306">
        <f t="shared" ca="1" si="159"/>
        <v>619.46527467197723</v>
      </c>
      <c r="K367" s="307">
        <f t="shared" ca="1" si="160"/>
        <v>278.89431056589717</v>
      </c>
      <c r="L367" s="304">
        <f t="shared" ca="1" si="145"/>
        <v>679.35209059106842</v>
      </c>
      <c r="M367" s="306">
        <f t="shared" ca="1" si="161"/>
        <v>-1.4812844542332886</v>
      </c>
      <c r="N367" s="304">
        <f t="shared" ca="1" si="162"/>
        <v>-84.871347485906981</v>
      </c>
      <c r="P367" s="310">
        <f t="shared" ca="1" si="163"/>
        <v>23</v>
      </c>
      <c r="Q367" s="304">
        <f t="shared" ca="1" si="164"/>
        <v>0</v>
      </c>
      <c r="R367" s="306">
        <f t="shared" ca="1" si="165"/>
        <v>0</v>
      </c>
      <c r="S367" s="307">
        <f t="shared" ca="1" si="166"/>
        <v>4.5130000000000017</v>
      </c>
      <c r="T367" s="304">
        <f t="shared" ca="1" si="146"/>
        <v>44.272530000000017</v>
      </c>
      <c r="U367" s="311">
        <f t="shared" ca="1" si="147"/>
        <v>0</v>
      </c>
      <c r="V367" s="306">
        <f t="shared" ca="1" si="148"/>
        <v>1.1913053098249822</v>
      </c>
      <c r="W367" s="304">
        <f t="shared" ca="1" si="149"/>
        <v>35.99691265262382</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1.8308698038101507</v>
      </c>
      <c r="AH367" s="304">
        <f t="shared" ca="1" si="173"/>
        <v>-7.9390712577157476</v>
      </c>
    </row>
    <row r="368" spans="1:34" x14ac:dyDescent="0.2">
      <c r="A368" s="347">
        <f t="shared" ca="1" si="151"/>
        <v>0.1</v>
      </c>
      <c r="B368" s="304">
        <f t="shared" ca="1" si="152"/>
        <v>27.400000000000123</v>
      </c>
      <c r="D368" s="306">
        <f t="shared" ca="1" si="153"/>
        <v>-0.71301793356335497</v>
      </c>
      <c r="E368" s="307">
        <f t="shared" ca="1" si="154"/>
        <v>-1.8656617486257137</v>
      </c>
      <c r="F368" s="304">
        <f t="shared" ca="1" si="155"/>
        <v>1.9972702205430573</v>
      </c>
      <c r="G368" s="306">
        <f t="shared" ca="1" si="156"/>
        <v>8.8226881259562564</v>
      </c>
      <c r="H368" s="307">
        <f t="shared" ca="1" si="157"/>
        <v>-99.282060127195336</v>
      </c>
      <c r="I368" s="304">
        <f t="shared" ca="1" si="158"/>
        <v>99.673302789001227</v>
      </c>
      <c r="J368" s="306">
        <f t="shared" ca="1" si="159"/>
        <v>620.3511085742407</v>
      </c>
      <c r="K368" s="307">
        <f t="shared" ca="1" si="160"/>
        <v>268.97543286192075</v>
      </c>
      <c r="L368" s="304">
        <f t="shared" ca="1" si="145"/>
        <v>676.15329725776462</v>
      </c>
      <c r="M368" s="306">
        <f t="shared" ca="1" si="161"/>
        <v>-1.4821642679864877</v>
      </c>
      <c r="N368" s="304">
        <f t="shared" ca="1" si="162"/>
        <v>-84.921757100722857</v>
      </c>
      <c r="P368" s="310">
        <f t="shared" ca="1" si="163"/>
        <v>23</v>
      </c>
      <c r="Q368" s="304">
        <f t="shared" ca="1" si="164"/>
        <v>0</v>
      </c>
      <c r="R368" s="306">
        <f t="shared" ca="1" si="165"/>
        <v>0</v>
      </c>
      <c r="S368" s="307">
        <f t="shared" ca="1" si="166"/>
        <v>4.5130000000000017</v>
      </c>
      <c r="T368" s="304">
        <f t="shared" ca="1" si="146"/>
        <v>44.272530000000017</v>
      </c>
      <c r="U368" s="311">
        <f t="shared" ca="1" si="147"/>
        <v>0</v>
      </c>
      <c r="V368" s="306">
        <f t="shared" ca="1" si="148"/>
        <v>1.1924877591768508</v>
      </c>
      <c r="W368" s="304">
        <f t="shared" ca="1" si="149"/>
        <v>36.162762936399758</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1.7944541719032481</v>
      </c>
      <c r="AH368" s="304">
        <f t="shared" ca="1" si="173"/>
        <v>-7.976271361095459</v>
      </c>
    </row>
    <row r="369" spans="1:34" x14ac:dyDescent="0.2">
      <c r="A369" s="347">
        <f t="shared" ca="1" si="151"/>
        <v>0.1</v>
      </c>
      <c r="B369" s="304">
        <f t="shared" ca="1" si="152"/>
        <v>27.500000000000124</v>
      </c>
      <c r="D369" s="306">
        <f t="shared" ca="1" si="153"/>
        <v>-0.7092810373092987</v>
      </c>
      <c r="E369" s="307">
        <f t="shared" ca="1" si="154"/>
        <v>-1.8284322977427099</v>
      </c>
      <c r="F369" s="304">
        <f t="shared" ca="1" si="155"/>
        <v>1.9611844016601907</v>
      </c>
      <c r="G369" s="306">
        <f t="shared" ca="1" si="156"/>
        <v>8.7517600222253265</v>
      </c>
      <c r="H369" s="307">
        <f t="shared" ca="1" si="157"/>
        <v>-99.464903356969614</v>
      </c>
      <c r="I369" s="304">
        <f t="shared" ca="1" si="158"/>
        <v>99.849187794883576</v>
      </c>
      <c r="J369" s="306">
        <f t="shared" ca="1" si="159"/>
        <v>621.2298309816498</v>
      </c>
      <c r="K369" s="307">
        <f t="shared" ca="1" si="160"/>
        <v>259.03808468771251</v>
      </c>
      <c r="L369" s="304">
        <f t="shared" ca="1" si="145"/>
        <v>673.07297689044663</v>
      </c>
      <c r="M369" s="306">
        <f t="shared" ca="1" si="161"/>
        <v>-1.4830339221967022</v>
      </c>
      <c r="N369" s="304">
        <f t="shared" ca="1" si="162"/>
        <v>-84.971584616603934</v>
      </c>
      <c r="P369" s="310">
        <f t="shared" ca="1" si="163"/>
        <v>23</v>
      </c>
      <c r="Q369" s="304">
        <f t="shared" ca="1" si="164"/>
        <v>0</v>
      </c>
      <c r="R369" s="306">
        <f t="shared" ca="1" si="165"/>
        <v>0</v>
      </c>
      <c r="S369" s="307">
        <f t="shared" ca="1" si="166"/>
        <v>4.5130000000000017</v>
      </c>
      <c r="T369" s="304">
        <f t="shared" ca="1" si="146"/>
        <v>44.272530000000017</v>
      </c>
      <c r="U369" s="311">
        <f t="shared" ca="1" si="147"/>
        <v>0</v>
      </c>
      <c r="V369" s="306">
        <f t="shared" ca="1" si="148"/>
        <v>1.1936735715273386</v>
      </c>
      <c r="W369" s="304">
        <f t="shared" ca="1" si="149"/>
        <v>36.326589602946932</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1.7584724799197087</v>
      </c>
      <c r="AH369" s="304">
        <f t="shared" ca="1" si="173"/>
        <v>-8.0130208146243618</v>
      </c>
    </row>
    <row r="370" spans="1:34" x14ac:dyDescent="0.2">
      <c r="A370" s="347">
        <f t="shared" ca="1" si="151"/>
        <v>0.1</v>
      </c>
      <c r="B370" s="304">
        <f t="shared" ca="1" si="152"/>
        <v>27.600000000000126</v>
      </c>
      <c r="D370" s="306">
        <f t="shared" ca="1" si="153"/>
        <v>-0.7055213458486701</v>
      </c>
      <c r="E370" s="307">
        <f t="shared" ca="1" si="154"/>
        <v>-1.7916571406315089</v>
      </c>
      <c r="F370" s="304">
        <f t="shared" ca="1" si="155"/>
        <v>1.9255637301901989</v>
      </c>
      <c r="G370" s="306">
        <f t="shared" ca="1" si="156"/>
        <v>8.6812078876404595</v>
      </c>
      <c r="H370" s="307">
        <f t="shared" ca="1" si="157"/>
        <v>-99.64406907103276</v>
      </c>
      <c r="I370" s="304">
        <f t="shared" ca="1" si="158"/>
        <v>100.02151704219038</v>
      </c>
      <c r="J370" s="306">
        <f t="shared" ca="1" si="159"/>
        <v>622.10147937714305</v>
      </c>
      <c r="K370" s="307">
        <f t="shared" ca="1" si="160"/>
        <v>249.0826360663124</v>
      </c>
      <c r="L370" s="304">
        <f t="shared" ca="1" si="145"/>
        <v>670.1137293273232</v>
      </c>
      <c r="M370" s="306">
        <f t="shared" ca="1" si="161"/>
        <v>-1.4838935817377956</v>
      </c>
      <c r="N370" s="304">
        <f t="shared" ca="1" si="162"/>
        <v>-85.020839480126739</v>
      </c>
      <c r="P370" s="310">
        <f t="shared" ca="1" si="163"/>
        <v>23</v>
      </c>
      <c r="Q370" s="304">
        <f t="shared" ca="1" si="164"/>
        <v>0</v>
      </c>
      <c r="R370" s="306">
        <f t="shared" ca="1" si="165"/>
        <v>0</v>
      </c>
      <c r="S370" s="307">
        <f t="shared" ca="1" si="166"/>
        <v>4.5130000000000017</v>
      </c>
      <c r="T370" s="304">
        <f t="shared" ca="1" si="146"/>
        <v>44.272530000000017</v>
      </c>
      <c r="U370" s="311">
        <f t="shared" ca="1" si="147"/>
        <v>0</v>
      </c>
      <c r="V370" s="306">
        <f t="shared" ca="1" si="148"/>
        <v>1.1948627108531069</v>
      </c>
      <c r="W370" s="304">
        <f t="shared" ca="1" si="149"/>
        <v>36.488403216464434</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1.7229228863204398</v>
      </c>
      <c r="AH370" s="304">
        <f t="shared" ca="1" si="173"/>
        <v>-8.0493218708058762</v>
      </c>
    </row>
    <row r="371" spans="1:34" x14ac:dyDescent="0.2">
      <c r="A371" s="347">
        <f t="shared" ca="1" si="151"/>
        <v>0.1</v>
      </c>
      <c r="B371" s="304">
        <f t="shared" ca="1" si="152"/>
        <v>27.700000000000127</v>
      </c>
      <c r="D371" s="306">
        <f t="shared" ca="1" si="153"/>
        <v>-0.70174001851371426</v>
      </c>
      <c r="E371" s="307">
        <f t="shared" ca="1" si="154"/>
        <v>-1.7553339005692621</v>
      </c>
      <c r="F371" s="304">
        <f t="shared" ca="1" si="155"/>
        <v>1.8904063468131205</v>
      </c>
      <c r="G371" s="306">
        <f t="shared" ca="1" si="156"/>
        <v>8.6110338857890873</v>
      </c>
      <c r="H371" s="307">
        <f t="shared" ca="1" si="157"/>
        <v>-99.819602461089687</v>
      </c>
      <c r="I371" s="304">
        <f t="shared" ca="1" si="158"/>
        <v>100.19033356602915</v>
      </c>
      <c r="J371" s="306">
        <f t="shared" ca="1" si="159"/>
        <v>622.96609146581454</v>
      </c>
      <c r="K371" s="307">
        <f t="shared" ca="1" si="160"/>
        <v>239.10945248970629</v>
      </c>
      <c r="L371" s="304">
        <f t="shared" ca="1" si="145"/>
        <v>667.27811397206835</v>
      </c>
      <c r="M371" s="306">
        <f t="shared" ca="1" si="161"/>
        <v>-1.4847434076247319</v>
      </c>
      <c r="N371" s="304">
        <f t="shared" ca="1" si="162"/>
        <v>-85.069530916769153</v>
      </c>
      <c r="P371" s="310">
        <f t="shared" ca="1" si="163"/>
        <v>23</v>
      </c>
      <c r="Q371" s="304">
        <f t="shared" ca="1" si="164"/>
        <v>0</v>
      </c>
      <c r="R371" s="306">
        <f t="shared" ca="1" si="165"/>
        <v>0</v>
      </c>
      <c r="S371" s="307">
        <f t="shared" ca="1" si="166"/>
        <v>4.5130000000000017</v>
      </c>
      <c r="T371" s="304">
        <f t="shared" ca="1" si="146"/>
        <v>44.272530000000017</v>
      </c>
      <c r="U371" s="311">
        <f t="shared" ca="1" si="147"/>
        <v>0</v>
      </c>
      <c r="V371" s="306">
        <f t="shared" ca="1" si="148"/>
        <v>1.1960551415330327</v>
      </c>
      <c r="W371" s="304">
        <f t="shared" ca="1" si="149"/>
        <v>36.648214723228726</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1.6878034490923142</v>
      </c>
      <c r="AH371" s="304">
        <f t="shared" ca="1" si="173"/>
        <v>-8.0851768704773814</v>
      </c>
    </row>
    <row r="372" spans="1:34" x14ac:dyDescent="0.2">
      <c r="A372" s="347">
        <f t="shared" ca="1" si="151"/>
        <v>0.1</v>
      </c>
      <c r="B372" s="304">
        <f t="shared" ca="1" si="152"/>
        <v>27.800000000000129</v>
      </c>
      <c r="D372" s="306">
        <f t="shared" ca="1" si="153"/>
        <v>-0.69793819434358217</v>
      </c>
      <c r="E372" s="307">
        <f t="shared" ca="1" si="154"/>
        <v>-1.7194601152643152</v>
      </c>
      <c r="F372" s="304">
        <f t="shared" ca="1" si="155"/>
        <v>1.8557103252146743</v>
      </c>
      <c r="G372" s="306">
        <f t="shared" ca="1" si="156"/>
        <v>8.5412400663547299</v>
      </c>
      <c r="H372" s="307">
        <f t="shared" ca="1" si="157"/>
        <v>-99.991548472616117</v>
      </c>
      <c r="I372" s="304">
        <f t="shared" ca="1" si="158"/>
        <v>100.35568019710016</v>
      </c>
      <c r="J372" s="306">
        <f t="shared" ca="1" si="159"/>
        <v>623.82370516342178</v>
      </c>
      <c r="K372" s="307">
        <f t="shared" ca="1" si="160"/>
        <v>229.11889494302099</v>
      </c>
      <c r="L372" s="304">
        <f t="shared" ca="1" si="145"/>
        <v>664.5686444181149</v>
      </c>
      <c r="M372" s="306">
        <f t="shared" ca="1" si="161"/>
        <v>-1.4855835571287481</v>
      </c>
      <c r="N372" s="304">
        <f t="shared" ca="1" si="162"/>
        <v>-85.117667937509296</v>
      </c>
      <c r="P372" s="310">
        <f t="shared" ca="1" si="163"/>
        <v>23</v>
      </c>
      <c r="Q372" s="304">
        <f t="shared" ca="1" si="164"/>
        <v>0</v>
      </c>
      <c r="R372" s="306">
        <f t="shared" ca="1" si="165"/>
        <v>0</v>
      </c>
      <c r="S372" s="307">
        <f t="shared" ca="1" si="166"/>
        <v>4.5130000000000017</v>
      </c>
      <c r="T372" s="304">
        <f t="shared" ca="1" si="146"/>
        <v>44.272530000000017</v>
      </c>
      <c r="U372" s="311">
        <f t="shared" ca="1" si="147"/>
        <v>0</v>
      </c>
      <c r="V372" s="306">
        <f t="shared" ca="1" si="148"/>
        <v>1.1972508283467191</v>
      </c>
      <c r="W372" s="304">
        <f t="shared" ca="1" si="149"/>
        <v>36.806035435325924</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1.6531121298498395</v>
      </c>
      <c r="AH372" s="304">
        <f t="shared" ca="1" si="173"/>
        <v>-8.12058823913776</v>
      </c>
    </row>
    <row r="373" spans="1:34" x14ac:dyDescent="0.2">
      <c r="A373" s="347">
        <f t="shared" ca="1" si="151"/>
        <v>0.1</v>
      </c>
      <c r="B373" s="304">
        <f t="shared" ca="1" si="152"/>
        <v>27.90000000000013</v>
      </c>
      <c r="D373" s="306">
        <f t="shared" ca="1" si="153"/>
        <v>-0.69411699212855527</v>
      </c>
      <c r="E373" s="307">
        <f t="shared" ca="1" si="154"/>
        <v>-1.6840332405022362</v>
      </c>
      <c r="F373" s="304">
        <f t="shared" ca="1" si="155"/>
        <v>1.8214736764164492</v>
      </c>
      <c r="G373" s="306">
        <f t="shared" ca="1" si="156"/>
        <v>8.4718283671418746</v>
      </c>
      <c r="H373" s="307">
        <f t="shared" ca="1" si="157"/>
        <v>-100.15995179666633</v>
      </c>
      <c r="I373" s="304">
        <f t="shared" ca="1" si="158"/>
        <v>100.51759955248052</v>
      </c>
      <c r="J373" s="306">
        <f t="shared" ca="1" si="159"/>
        <v>624.67435858509657</v>
      </c>
      <c r="K373" s="307">
        <f t="shared" ca="1" si="160"/>
        <v>219.11131992955686</v>
      </c>
      <c r="L373" s="304">
        <f t="shared" ca="1" si="145"/>
        <v>661.98778296504418</v>
      </c>
      <c r="M373" s="306">
        <f t="shared" ca="1" si="161"/>
        <v>-1.4864141838884886</v>
      </c>
      <c r="N373" s="304">
        <f t="shared" ca="1" si="162"/>
        <v>-85.16525934519305</v>
      </c>
      <c r="P373" s="310">
        <f t="shared" ca="1" si="163"/>
        <v>23</v>
      </c>
      <c r="Q373" s="304">
        <f t="shared" ca="1" si="164"/>
        <v>0</v>
      </c>
      <c r="R373" s="306">
        <f t="shared" ca="1" si="165"/>
        <v>0</v>
      </c>
      <c r="S373" s="307">
        <f t="shared" ca="1" si="166"/>
        <v>4.5130000000000017</v>
      </c>
      <c r="T373" s="304">
        <f t="shared" ca="1" si="146"/>
        <v>44.272530000000017</v>
      </c>
      <c r="U373" s="311">
        <f t="shared" ca="1" si="147"/>
        <v>0</v>
      </c>
      <c r="V373" s="306">
        <f t="shared" ca="1" si="148"/>
        <v>1.1984497364729239</v>
      </c>
      <c r="W373" s="304">
        <f t="shared" ca="1" si="149"/>
        <v>36.961877014692305</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1.6188467978513543</v>
      </c>
      <c r="AH373" s="304">
        <f t="shared" ca="1" si="173"/>
        <v>-8.1555584833427677</v>
      </c>
    </row>
    <row r="374" spans="1:34" x14ac:dyDescent="0.2">
      <c r="A374" s="347">
        <f t="shared" ca="1" si="151"/>
        <v>0.1</v>
      </c>
      <c r="B374" s="304">
        <f t="shared" ca="1" si="152"/>
        <v>28.000000000000131</v>
      </c>
      <c r="D374" s="306">
        <f t="shared" ca="1" si="153"/>
        <v>-0.69027751046601393</v>
      </c>
      <c r="E374" s="307">
        <f t="shared" ca="1" si="154"/>
        <v>-1.6490506537228349</v>
      </c>
      <c r="F374" s="304">
        <f t="shared" ca="1" si="155"/>
        <v>1.7876943530701401</v>
      </c>
      <c r="G374" s="306">
        <f t="shared" ca="1" si="156"/>
        <v>8.4028006160952735</v>
      </c>
      <c r="H374" s="307">
        <f t="shared" ca="1" si="157"/>
        <v>-100.32485686203862</v>
      </c>
      <c r="I374" s="304">
        <f t="shared" ca="1" si="158"/>
        <v>100.67613402680095</v>
      </c>
      <c r="J374" s="306">
        <f t="shared" ca="1" si="159"/>
        <v>625.51809003425842</v>
      </c>
      <c r="K374" s="307">
        <f t="shared" ca="1" si="160"/>
        <v>209.08707949662161</v>
      </c>
      <c r="L374" s="304">
        <f t="shared" ca="1" si="145"/>
        <v>659.53793505190674</v>
      </c>
      <c r="M374" s="306">
        <f t="shared" ca="1" si="161"/>
        <v>-1.4872354380172637</v>
      </c>
      <c r="N374" s="304">
        <f t="shared" ca="1" si="162"/>
        <v>-85.212313740679548</v>
      </c>
      <c r="P374" s="310">
        <f t="shared" ca="1" si="163"/>
        <v>23</v>
      </c>
      <c r="Q374" s="304">
        <f t="shared" ca="1" si="164"/>
        <v>0</v>
      </c>
      <c r="R374" s="306">
        <f t="shared" ca="1" si="165"/>
        <v>0</v>
      </c>
      <c r="S374" s="307">
        <f t="shared" ca="1" si="166"/>
        <v>4.5130000000000017</v>
      </c>
      <c r="T374" s="304">
        <f t="shared" ca="1" si="146"/>
        <v>44.272530000000017</v>
      </c>
      <c r="U374" s="311">
        <f t="shared" ca="1" si="147"/>
        <v>0</v>
      </c>
      <c r="V374" s="306">
        <f t="shared" ca="1" si="148"/>
        <v>1.1996518314879032</v>
      </c>
      <c r="W374" s="304">
        <f t="shared" ca="1" si="149"/>
        <v>37.115751457465002</v>
      </c>
      <c r="Y374" s="314" t="str">
        <f t="shared" ca="1" si="167"/>
        <v/>
      </c>
      <c r="Z374" s="315" t="str">
        <f t="shared" ca="1" si="168"/>
        <v/>
      </c>
      <c r="AA374" s="316" t="str">
        <f t="shared" ca="1" si="169"/>
        <v/>
      </c>
      <c r="AC374" s="310">
        <f t="shared" ca="1" si="170"/>
        <v>28.000000000000131</v>
      </c>
      <c r="AD374" s="323">
        <f t="shared" ca="1" si="171"/>
        <v>625.51809003425842</v>
      </c>
      <c r="AE374" s="324" t="e">
        <f t="shared" ca="1" si="150"/>
        <v>#N/A</v>
      </c>
      <c r="AG374" s="306">
        <f t="shared" ca="1" si="172"/>
        <v>1.5850052339301275</v>
      </c>
      <c r="AH374" s="304">
        <f t="shared" ca="1" si="173"/>
        <v>-8.1900901871686891</v>
      </c>
    </row>
    <row r="375" spans="1:34" x14ac:dyDescent="0.2">
      <c r="A375" s="347">
        <f t="shared" ca="1" si="151"/>
        <v>0.1</v>
      </c>
      <c r="B375" s="304">
        <f t="shared" ca="1" si="152"/>
        <v>28.100000000000133</v>
      </c>
      <c r="D375" s="306">
        <f t="shared" ca="1" si="153"/>
        <v>-0.68642082782763247</v>
      </c>
      <c r="E375" s="307">
        <f t="shared" ca="1" si="154"/>
        <v>-1.6145096575276803</v>
      </c>
      <c r="F375" s="304">
        <f t="shared" ca="1" si="155"/>
        <v>1.7543702537166206</v>
      </c>
      <c r="G375" s="306">
        <f t="shared" ca="1" si="156"/>
        <v>8.334158533312511</v>
      </c>
      <c r="H375" s="307">
        <f t="shared" ca="1" si="157"/>
        <v>-100.48630782779138</v>
      </c>
      <c r="I375" s="304">
        <f t="shared" ca="1" si="158"/>
        <v>100.83132578380605</v>
      </c>
      <c r="J375" s="306">
        <f t="shared" ca="1" si="159"/>
        <v>626.35493799172878</v>
      </c>
      <c r="K375" s="307">
        <f t="shared" ca="1" si="160"/>
        <v>199.04652126213011</v>
      </c>
      <c r="L375" s="304">
        <f t="shared" ca="1" si="145"/>
        <v>657.22144363462303</v>
      </c>
      <c r="M375" s="306">
        <f t="shared" ca="1" si="161"/>
        <v>-1.4880474662065868</v>
      </c>
      <c r="N375" s="304">
        <f t="shared" ca="1" si="162"/>
        <v>-85.258839528773422</v>
      </c>
      <c r="P375" s="310">
        <f t="shared" ca="1" si="163"/>
        <v>23</v>
      </c>
      <c r="Q375" s="304">
        <f t="shared" ca="1" si="164"/>
        <v>0</v>
      </c>
      <c r="R375" s="306">
        <f t="shared" ca="1" si="165"/>
        <v>0</v>
      </c>
      <c r="S375" s="307">
        <f t="shared" ca="1" si="166"/>
        <v>4.5130000000000017</v>
      </c>
      <c r="T375" s="304">
        <f t="shared" ca="1" si="146"/>
        <v>44.272530000000017</v>
      </c>
      <c r="U375" s="311">
        <f t="shared" ca="1" si="147"/>
        <v>0</v>
      </c>
      <c r="V375" s="306">
        <f t="shared" ca="1" si="148"/>
        <v>1.2008570793636775</v>
      </c>
      <c r="W375" s="304">
        <f t="shared" ca="1" si="149"/>
        <v>37.267671078643978</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1.5515851343406659</v>
      </c>
      <c r="AH375" s="304">
        <f t="shared" ca="1" si="173"/>
        <v>-8.2241860087447343</v>
      </c>
    </row>
    <row r="376" spans="1:34" x14ac:dyDescent="0.2">
      <c r="A376" s="347">
        <f t="shared" ca="1" si="151"/>
        <v>0.1</v>
      </c>
      <c r="B376" s="304">
        <f t="shared" ca="1" si="152"/>
        <v>28.200000000000134</v>
      </c>
      <c r="D376" s="306">
        <f t="shared" ca="1" si="153"/>
        <v>-0.68254800263731996</v>
      </c>
      <c r="E376" s="307">
        <f t="shared" ca="1" si="154"/>
        <v>-1.5804074831178916</v>
      </c>
      <c r="F376" s="304">
        <f t="shared" ca="1" si="155"/>
        <v>1.7214992270109284</v>
      </c>
      <c r="G376" s="306">
        <f t="shared" ca="1" si="156"/>
        <v>8.2659037330487788</v>
      </c>
      <c r="H376" s="307">
        <f t="shared" ca="1" si="157"/>
        <v>-100.64434857610317</v>
      </c>
      <c r="I376" s="304">
        <f t="shared" ca="1" si="158"/>
        <v>100.98321674829035</v>
      </c>
      <c r="J376" s="306">
        <f t="shared" ca="1" si="159"/>
        <v>627.18494110504685</v>
      </c>
      <c r="K376" s="307">
        <f t="shared" ca="1" si="160"/>
        <v>188.9899884419354</v>
      </c>
      <c r="L376" s="304">
        <f t="shared" ca="1" si="145"/>
        <v>655.04058353679432</v>
      </c>
      <c r="M376" s="306">
        <f t="shared" ca="1" si="161"/>
        <v>-1.4888504118261388</v>
      </c>
      <c r="N376" s="304">
        <f t="shared" ca="1" si="162"/>
        <v>-85.30484492395226</v>
      </c>
      <c r="P376" s="310">
        <f t="shared" ca="1" si="163"/>
        <v>23</v>
      </c>
      <c r="Q376" s="304">
        <f t="shared" ca="1" si="164"/>
        <v>0</v>
      </c>
      <c r="R376" s="306">
        <f t="shared" ca="1" si="165"/>
        <v>0</v>
      </c>
      <c r="S376" s="307">
        <f t="shared" ca="1" si="166"/>
        <v>4.5130000000000017</v>
      </c>
      <c r="T376" s="304">
        <f t="shared" ca="1" si="146"/>
        <v>44.272530000000017</v>
      </c>
      <c r="U376" s="311">
        <f t="shared" ca="1" si="147"/>
        <v>0</v>
      </c>
      <c r="V376" s="306">
        <f t="shared" ca="1" si="148"/>
        <v>1.2020654464662264</v>
      </c>
      <c r="W376" s="304">
        <f t="shared" ca="1" si="149"/>
        <v>37.417648497066928</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1.518584114520749</v>
      </c>
      <c r="AH376" s="304">
        <f t="shared" ca="1" si="173"/>
        <v>-8.2578486768544135</v>
      </c>
    </row>
    <row r="377" spans="1:34" x14ac:dyDescent="0.2">
      <c r="A377" s="347">
        <f t="shared" ca="1" si="151"/>
        <v>0.1</v>
      </c>
      <c r="B377" s="304">
        <f t="shared" ca="1" si="152"/>
        <v>28.300000000000136</v>
      </c>
      <c r="D377" s="306">
        <f t="shared" ca="1" si="153"/>
        <v>-0.67866007335941092</v>
      </c>
      <c r="E377" s="307">
        <f t="shared" ca="1" si="154"/>
        <v>-1.5467412936618476</v>
      </c>
      <c r="F377" s="304">
        <f t="shared" ca="1" si="155"/>
        <v>1.6890790759141288</v>
      </c>
      <c r="G377" s="306">
        <f t="shared" ca="1" si="156"/>
        <v>8.1980377257128385</v>
      </c>
      <c r="H377" s="307">
        <f t="shared" ca="1" si="157"/>
        <v>-100.79902270546935</v>
      </c>
      <c r="I377" s="304">
        <f t="shared" ca="1" si="158"/>
        <v>101.13184859840118</v>
      </c>
      <c r="J377" s="306">
        <f t="shared" ca="1" si="159"/>
        <v>628.00813817798496</v>
      </c>
      <c r="K377" s="307">
        <f t="shared" ca="1" si="160"/>
        <v>178.91781987785677</v>
      </c>
      <c r="L377" s="304">
        <f t="shared" ca="1" si="145"/>
        <v>652.99755580524516</v>
      </c>
      <c r="M377" s="306">
        <f t="shared" ca="1" si="161"/>
        <v>-1.4896444150202981</v>
      </c>
      <c r="N377" s="304">
        <f t="shared" ca="1" si="162"/>
        <v>-85.350337955897501</v>
      </c>
      <c r="P377" s="310">
        <f t="shared" ca="1" si="163"/>
        <v>23</v>
      </c>
      <c r="Q377" s="304">
        <f t="shared" ca="1" si="164"/>
        <v>0</v>
      </c>
      <c r="R377" s="306">
        <f t="shared" ca="1" si="165"/>
        <v>0</v>
      </c>
      <c r="S377" s="307">
        <f t="shared" ca="1" si="166"/>
        <v>4.5130000000000017</v>
      </c>
      <c r="T377" s="304">
        <f t="shared" ca="1" si="146"/>
        <v>44.272530000000017</v>
      </c>
      <c r="U377" s="311">
        <f t="shared" ca="1" si="147"/>
        <v>0</v>
      </c>
      <c r="V377" s="306">
        <f t="shared" ca="1" si="148"/>
        <v>1.2032768995536054</v>
      </c>
      <c r="W377" s="304">
        <f t="shared" ca="1" si="149"/>
        <v>37.565696620696819</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1.4859997127695355</v>
      </c>
      <c r="AH377" s="304">
        <f t="shared" ca="1" si="173"/>
        <v>-8.2910809876062288</v>
      </c>
    </row>
    <row r="378" spans="1:34" x14ac:dyDescent="0.2">
      <c r="A378" s="347">
        <f t="shared" ca="1" si="151"/>
        <v>0.1</v>
      </c>
      <c r="B378" s="304">
        <f t="shared" ca="1" si="152"/>
        <v>28.400000000000137</v>
      </c>
      <c r="D378" s="306">
        <f t="shared" ca="1" si="153"/>
        <v>-0.67475805859664806</v>
      </c>
      <c r="E378" s="307">
        <f t="shared" ca="1" si="154"/>
        <v>-1.5135081875928051</v>
      </c>
      <c r="F378" s="304">
        <f t="shared" ca="1" si="155"/>
        <v>1.6571075618533564</v>
      </c>
      <c r="G378" s="306">
        <f t="shared" ca="1" si="156"/>
        <v>8.1305619198531733</v>
      </c>
      <c r="H378" s="307">
        <f t="shared" ca="1" si="157"/>
        <v>-100.95037352422864</v>
      </c>
      <c r="I378" s="304">
        <f t="shared" ca="1" si="158"/>
        <v>101.27726275830052</v>
      </c>
      <c r="J378" s="306">
        <f t="shared" ca="1" si="159"/>
        <v>628.82456816026331</v>
      </c>
      <c r="K378" s="307">
        <f t="shared" ca="1" si="160"/>
        <v>168.83035006637186</v>
      </c>
      <c r="L378" s="304">
        <f t="shared" ca="1" si="145"/>
        <v>651.09448210338508</v>
      </c>
      <c r="M378" s="306">
        <f t="shared" ca="1" si="161"/>
        <v>-1.4904296128013776</v>
      </c>
      <c r="N378" s="304">
        <f t="shared" ca="1" si="162"/>
        <v>-85.395326474836395</v>
      </c>
      <c r="P378" s="310">
        <f t="shared" ca="1" si="163"/>
        <v>23</v>
      </c>
      <c r="Q378" s="304">
        <f t="shared" ca="1" si="164"/>
        <v>0</v>
      </c>
      <c r="R378" s="306">
        <f t="shared" ca="1" si="165"/>
        <v>0</v>
      </c>
      <c r="S378" s="307">
        <f t="shared" ca="1" si="166"/>
        <v>4.5130000000000017</v>
      </c>
      <c r="T378" s="304">
        <f t="shared" ca="1" si="146"/>
        <v>44.272530000000017</v>
      </c>
      <c r="U378" s="311">
        <f t="shared" ca="1" si="147"/>
        <v>0</v>
      </c>
      <c r="V378" s="306">
        <f t="shared" ca="1" si="148"/>
        <v>1.2044914057739968</v>
      </c>
      <c r="W378" s="304">
        <f t="shared" ca="1" si="149"/>
        <v>37.711828632223138</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1.4538293938424189</v>
      </c>
      <c r="AH378" s="304">
        <f t="shared" ca="1" si="173"/>
        <v>-8.3238858011736774</v>
      </c>
    </row>
    <row r="379" spans="1:34" x14ac:dyDescent="0.2">
      <c r="A379" s="347">
        <f t="shared" ca="1" si="151"/>
        <v>0.1</v>
      </c>
      <c r="B379" s="304">
        <f t="shared" ca="1" si="152"/>
        <v>28.500000000000139</v>
      </c>
      <c r="D379" s="306">
        <f t="shared" ca="1" si="153"/>
        <v>-0.67084295719745446</v>
      </c>
      <c r="E379" s="307">
        <f t="shared" ca="1" si="154"/>
        <v>-1.4807052018362761</v>
      </c>
      <c r="F379" s="304">
        <f t="shared" ca="1" si="155"/>
        <v>1.6255824088511888</v>
      </c>
      <c r="G379" s="306">
        <f t="shared" ca="1" si="156"/>
        <v>8.0634776241334283</v>
      </c>
      <c r="H379" s="307">
        <f t="shared" ca="1" si="157"/>
        <v>-101.09844404441226</v>
      </c>
      <c r="I379" s="304">
        <f t="shared" ca="1" si="158"/>
        <v>101.41950039117752</v>
      </c>
      <c r="J379" s="306">
        <f t="shared" ca="1" si="159"/>
        <v>629.63427013746264</v>
      </c>
      <c r="K379" s="307">
        <f t="shared" ca="1" si="160"/>
        <v>158.72790918793982</v>
      </c>
      <c r="L379" s="304">
        <f t="shared" ca="1" si="145"/>
        <v>649.33339917696378</v>
      </c>
      <c r="M379" s="306">
        <f t="shared" ca="1" si="161"/>
        <v>-1.4912061391396885</v>
      </c>
      <c r="N379" s="304">
        <f t="shared" ca="1" si="162"/>
        <v>-85.439818156702344</v>
      </c>
      <c r="P379" s="310">
        <f t="shared" ca="1" si="163"/>
        <v>23</v>
      </c>
      <c r="Q379" s="304">
        <f t="shared" ca="1" si="164"/>
        <v>0</v>
      </c>
      <c r="R379" s="306">
        <f t="shared" ca="1" si="165"/>
        <v>0</v>
      </c>
      <c r="S379" s="307">
        <f t="shared" ca="1" si="166"/>
        <v>4.5130000000000017</v>
      </c>
      <c r="T379" s="304">
        <f t="shared" ca="1" si="146"/>
        <v>44.272530000000017</v>
      </c>
      <c r="U379" s="311">
        <f t="shared" ca="1" si="147"/>
        <v>0</v>
      </c>
      <c r="V379" s="306">
        <f t="shared" ca="1" si="148"/>
        <v>1.2057089326636923</v>
      </c>
      <c r="W379" s="304">
        <f t="shared" ca="1" si="149"/>
        <v>37.856057974976437</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1.4220705524631221</v>
      </c>
      <c r="AH379" s="304">
        <f t="shared" ca="1" si="173"/>
        <v>-8.3562660386047245</v>
      </c>
    </row>
    <row r="380" spans="1:34" x14ac:dyDescent="0.2">
      <c r="A380" s="347">
        <f t="shared" ca="1" si="151"/>
        <v>0.1</v>
      </c>
      <c r="B380" s="304">
        <f t="shared" ca="1" si="152"/>
        <v>28.60000000000014</v>
      </c>
      <c r="D380" s="306">
        <f t="shared" ca="1" si="153"/>
        <v>-0.66691574837210588</v>
      </c>
      <c r="E380" s="307">
        <f t="shared" ca="1" si="154"/>
        <v>-1.4483293149671734</v>
      </c>
      <c r="F380" s="304">
        <f t="shared" ca="1" si="155"/>
        <v>1.5945013076256813</v>
      </c>
      <c r="G380" s="306">
        <f t="shared" ca="1" si="156"/>
        <v>7.9967860492962179</v>
      </c>
      <c r="H380" s="307">
        <f t="shared" ca="1" si="157"/>
        <v>-101.24327697590898</v>
      </c>
      <c r="I380" s="304">
        <f t="shared" ca="1" si="158"/>
        <v>101.55860239260306</v>
      </c>
      <c r="J380" s="306">
        <f t="shared" ca="1" si="159"/>
        <v>630.43728332113415</v>
      </c>
      <c r="K380" s="307">
        <f t="shared" ca="1" si="160"/>
        <v>148.61082313692376</v>
      </c>
      <c r="L380" s="304">
        <f t="shared" ca="1" si="145"/>
        <v>647.71625342796983</v>
      </c>
      <c r="M380" s="306">
        <f t="shared" ca="1" si="161"/>
        <v>-1.4919741250505616</v>
      </c>
      <c r="N380" s="304">
        <f t="shared" ca="1" si="162"/>
        <v>-85.483820508120886</v>
      </c>
      <c r="P380" s="310">
        <f t="shared" ca="1" si="163"/>
        <v>23</v>
      </c>
      <c r="Q380" s="304">
        <f t="shared" ca="1" si="164"/>
        <v>0</v>
      </c>
      <c r="R380" s="306">
        <f t="shared" ca="1" si="165"/>
        <v>0</v>
      </c>
      <c r="S380" s="307">
        <f t="shared" ca="1" si="166"/>
        <v>4.5130000000000017</v>
      </c>
      <c r="T380" s="304">
        <f t="shared" ca="1" si="146"/>
        <v>44.272530000000017</v>
      </c>
      <c r="U380" s="311">
        <f t="shared" ca="1" si="147"/>
        <v>0</v>
      </c>
      <c r="V380" s="306">
        <f t="shared" ca="1" si="148"/>
        <v>1.2069294481450121</v>
      </c>
      <c r="W380" s="304">
        <f t="shared" ca="1" si="149"/>
        <v>37.998398339155671</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1.3907205167535981</v>
      </c>
      <c r="AH380" s="304">
        <f t="shared" ca="1" si="173"/>
        <v>-8.3882246787007357</v>
      </c>
    </row>
    <row r="381" spans="1:34" x14ac:dyDescent="0.2">
      <c r="A381" s="347">
        <f t="shared" ca="1" si="151"/>
        <v>0.1</v>
      </c>
      <c r="B381" s="304">
        <f t="shared" ca="1" si="152"/>
        <v>28.700000000000141</v>
      </c>
      <c r="D381" s="306">
        <f t="shared" ca="1" si="153"/>
        <v>-0.6629773918172952</v>
      </c>
      <c r="E381" s="307">
        <f t="shared" ca="1" si="154"/>
        <v>-1.416377450296876</v>
      </c>
      <c r="F381" s="304">
        <f t="shared" ca="1" si="155"/>
        <v>1.5638619196624564</v>
      </c>
      <c r="G381" s="306">
        <f t="shared" ca="1" si="156"/>
        <v>7.9304883101144883</v>
      </c>
      <c r="H381" s="307">
        <f t="shared" ca="1" si="157"/>
        <v>-101.38491472093867</v>
      </c>
      <c r="I381" s="304">
        <f t="shared" ca="1" si="158"/>
        <v>101.69460938421894</v>
      </c>
      <c r="J381" s="306">
        <f t="shared" ca="1" si="159"/>
        <v>631.23364703910465</v>
      </c>
      <c r="K381" s="307">
        <f t="shared" ca="1" si="160"/>
        <v>138.47941355208138</v>
      </c>
      <c r="L381" s="304">
        <f t="shared" ca="1" si="145"/>
        <v>646.24489563324005</v>
      </c>
      <c r="M381" s="306">
        <f t="shared" ca="1" si="161"/>
        <v>-1.492733698678441</v>
      </c>
      <c r="N381" s="304">
        <f t="shared" ca="1" si="162"/>
        <v>-85.527340871227821</v>
      </c>
      <c r="P381" s="310">
        <f t="shared" ca="1" si="163"/>
        <v>23</v>
      </c>
      <c r="Q381" s="304">
        <f t="shared" ca="1" si="164"/>
        <v>0</v>
      </c>
      <c r="R381" s="306">
        <f t="shared" ca="1" si="165"/>
        <v>0</v>
      </c>
      <c r="S381" s="307">
        <f t="shared" ca="1" si="166"/>
        <v>4.5130000000000017</v>
      </c>
      <c r="T381" s="304">
        <f t="shared" ca="1" si="146"/>
        <v>44.272530000000017</v>
      </c>
      <c r="U381" s="311">
        <f t="shared" ca="1" si="147"/>
        <v>0</v>
      </c>
      <c r="V381" s="306">
        <f t="shared" ca="1" si="148"/>
        <v>1.2081529205241639</v>
      </c>
      <c r="W381" s="304">
        <f t="shared" ca="1" si="149"/>
        <v>38.138863648368016</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1.3597765515825291</v>
      </c>
      <c r="AH381" s="304">
        <f t="shared" ca="1" si="173"/>
        <v>-8.4197647549646923</v>
      </c>
    </row>
    <row r="382" spans="1:34" x14ac:dyDescent="0.2">
      <c r="A382" s="347">
        <f t="shared" ca="1" si="151"/>
        <v>0.1</v>
      </c>
      <c r="B382" s="304">
        <f t="shared" ca="1" si="152"/>
        <v>28.800000000000143</v>
      </c>
      <c r="D382" s="306">
        <f t="shared" ca="1" si="153"/>
        <v>-0.65902882784869987</v>
      </c>
      <c r="E382" s="307">
        <f t="shared" ca="1" si="154"/>
        <v>-1.3848464788902657</v>
      </c>
      <c r="F382" s="304">
        <f t="shared" ca="1" si="155"/>
        <v>1.5336618812601421</v>
      </c>
      <c r="G382" s="306">
        <f t="shared" ca="1" si="156"/>
        <v>7.8645854273296187</v>
      </c>
      <c r="H382" s="307">
        <f t="shared" ca="1" si="157"/>
        <v>-101.5233993688277</v>
      </c>
      <c r="I382" s="304">
        <f t="shared" ca="1" si="158"/>
        <v>101.82756170775302</v>
      </c>
      <c r="J382" s="306">
        <f t="shared" ca="1" si="159"/>
        <v>632.0234007259769</v>
      </c>
      <c r="K382" s="307">
        <f t="shared" ca="1" si="160"/>
        <v>128.33399784759305</v>
      </c>
      <c r="L382" s="304">
        <f t="shared" ca="1" si="145"/>
        <v>644.92107584476935</v>
      </c>
      <c r="M382" s="306">
        <f t="shared" ca="1" si="161"/>
        <v>-1.4934849853781611</v>
      </c>
      <c r="N382" s="304">
        <f t="shared" ca="1" si="162"/>
        <v>-85.570386428326088</v>
      </c>
      <c r="P382" s="310">
        <f t="shared" ca="1" si="163"/>
        <v>23</v>
      </c>
      <c r="Q382" s="304">
        <f t="shared" ca="1" si="164"/>
        <v>0</v>
      </c>
      <c r="R382" s="306">
        <f t="shared" ca="1" si="165"/>
        <v>0</v>
      </c>
      <c r="S382" s="307">
        <f t="shared" ca="1" si="166"/>
        <v>4.5130000000000017</v>
      </c>
      <c r="T382" s="304">
        <f t="shared" ca="1" si="146"/>
        <v>44.272530000000017</v>
      </c>
      <c r="U382" s="311">
        <f t="shared" ca="1" si="147"/>
        <v>0</v>
      </c>
      <c r="V382" s="306">
        <f t="shared" ca="1" si="148"/>
        <v>1.2093793184890405</v>
      </c>
      <c r="W382" s="304">
        <f t="shared" ca="1" si="149"/>
        <v>38.277468046479711</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1.3292358618329665</v>
      </c>
      <c r="AH382" s="304">
        <f t="shared" ca="1" si="173"/>
        <v>-8.4508893526186579</v>
      </c>
    </row>
    <row r="383" spans="1:34" x14ac:dyDescent="0.2">
      <c r="A383" s="347">
        <f t="shared" ca="1" si="151"/>
        <v>0.1</v>
      </c>
      <c r="B383" s="304">
        <f t="shared" ca="1" si="152"/>
        <v>28.900000000000144</v>
      </c>
      <c r="D383" s="306">
        <f t="shared" ca="1" si="153"/>
        <v>-0.65507097754111843</v>
      </c>
      <c r="E383" s="307">
        <f t="shared" ca="1" si="154"/>
        <v>-1.3537332225130676</v>
      </c>
      <c r="F383" s="304">
        <f t="shared" ca="1" si="155"/>
        <v>1.5038988075506581</v>
      </c>
      <c r="G383" s="306">
        <f t="shared" ca="1" si="156"/>
        <v>7.7990783295755071</v>
      </c>
      <c r="H383" s="307">
        <f t="shared" ca="1" si="157"/>
        <v>-101.65877269107901</v>
      </c>
      <c r="I383" s="304">
        <f t="shared" ca="1" si="158"/>
        <v>101.9574994193528</v>
      </c>
      <c r="J383" s="306">
        <f t="shared" ca="1" si="159"/>
        <v>632.80658391382212</v>
      </c>
      <c r="K383" s="307">
        <f t="shared" ca="1" si="160"/>
        <v>118.17488924459772</v>
      </c>
      <c r="L383" s="304">
        <f t="shared" ca="1" si="145"/>
        <v>643.7464385087145</v>
      </c>
      <c r="M383" s="306">
        <f t="shared" ca="1" si="161"/>
        <v>-1.4942281077935193</v>
      </c>
      <c r="N383" s="304">
        <f t="shared" ca="1" si="162"/>
        <v>-85.612964206387687</v>
      </c>
      <c r="P383" s="310">
        <f t="shared" ca="1" si="163"/>
        <v>23</v>
      </c>
      <c r="Q383" s="304">
        <f t="shared" ca="1" si="164"/>
        <v>0</v>
      </c>
      <c r="R383" s="306">
        <f t="shared" ca="1" si="165"/>
        <v>0</v>
      </c>
      <c r="S383" s="307">
        <f t="shared" ca="1" si="166"/>
        <v>4.5130000000000017</v>
      </c>
      <c r="T383" s="304">
        <f t="shared" ca="1" si="146"/>
        <v>44.272530000000017</v>
      </c>
      <c r="U383" s="311">
        <f t="shared" ca="1" si="147"/>
        <v>0</v>
      </c>
      <c r="V383" s="306">
        <f t="shared" ca="1" si="148"/>
        <v>1.2106086111069623</v>
      </c>
      <c r="W383" s="304">
        <f t="shared" ca="1" si="149"/>
        <v>38.41422588477699</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1.2990955955899697</v>
      </c>
      <c r="AH383" s="304">
        <f t="shared" ca="1" si="173"/>
        <v>-8.4816016056901606</v>
      </c>
    </row>
    <row r="384" spans="1:34" x14ac:dyDescent="0.2">
      <c r="A384" s="347">
        <f t="shared" ca="1" si="151"/>
        <v>0.1</v>
      </c>
      <c r="B384" s="304">
        <f t="shared" ca="1" si="152"/>
        <v>29.000000000000146</v>
      </c>
      <c r="D384" s="306">
        <f t="shared" ca="1" si="153"/>
        <v>-0.65110474287574993</v>
      </c>
      <c r="E384" s="307">
        <f t="shared" ca="1" si="154"/>
        <v>-1.3230344565096868</v>
      </c>
      <c r="F384" s="304">
        <f t="shared" ca="1" si="155"/>
        <v>1.4745702964956193</v>
      </c>
      <c r="G384" s="306">
        <f t="shared" ca="1" si="156"/>
        <v>7.7339678552879318</v>
      </c>
      <c r="H384" s="307">
        <f t="shared" ca="1" si="157"/>
        <v>-101.79107613672997</v>
      </c>
      <c r="I384" s="304">
        <f t="shared" ca="1" si="158"/>
        <v>102.08446228422906</v>
      </c>
      <c r="J384" s="306">
        <f t="shared" ca="1" si="159"/>
        <v>633.58323622306534</v>
      </c>
      <c r="K384" s="307">
        <f t="shared" ca="1" si="160"/>
        <v>108.00239680320728</v>
      </c>
      <c r="L384" s="304">
        <f t="shared" ca="1" si="145"/>
        <v>642.72251783964293</v>
      </c>
      <c r="M384" s="306">
        <f t="shared" ca="1" si="161"/>
        <v>-1.4949631859332417</v>
      </c>
      <c r="N384" s="304">
        <f t="shared" ca="1" si="162"/>
        <v>-85.655081081406109</v>
      </c>
      <c r="P384" s="310">
        <f t="shared" ca="1" si="163"/>
        <v>23</v>
      </c>
      <c r="Q384" s="304">
        <f t="shared" ca="1" si="164"/>
        <v>0</v>
      </c>
      <c r="R384" s="306">
        <f t="shared" ca="1" si="165"/>
        <v>0</v>
      </c>
      <c r="S384" s="307">
        <f t="shared" ca="1" si="166"/>
        <v>4.5130000000000017</v>
      </c>
      <c r="T384" s="304">
        <f t="shared" ca="1" si="146"/>
        <v>44.272530000000017</v>
      </c>
      <c r="U384" s="311">
        <f t="shared" ca="1" si="147"/>
        <v>0</v>
      </c>
      <c r="V384" s="306">
        <f t="shared" ca="1" si="148"/>
        <v>1.2118407678223708</v>
      </c>
      <c r="W384" s="304">
        <f t="shared" ca="1" si="149"/>
        <v>38.549151709435492</v>
      </c>
      <c r="Y384" s="314" t="str">
        <f t="shared" ca="1" si="167"/>
        <v/>
      </c>
      <c r="Z384" s="315" t="str">
        <f t="shared" ca="1" si="168"/>
        <v/>
      </c>
      <c r="AA384" s="316" t="str">
        <f t="shared" ca="1" si="169"/>
        <v/>
      </c>
      <c r="AC384" s="310">
        <f t="shared" ca="1" si="170"/>
        <v>29.000000000000146</v>
      </c>
      <c r="AD384" s="323">
        <f t="shared" ca="1" si="171"/>
        <v>633.58323622306534</v>
      </c>
      <c r="AE384" s="324" t="e">
        <f t="shared" ca="1" si="150"/>
        <v>#N/A</v>
      </c>
      <c r="AG384" s="306">
        <f t="shared" ca="1" si="172"/>
        <v>1.269352847248939</v>
      </c>
      <c r="AH384" s="304">
        <f t="shared" ca="1" si="173"/>
        <v>-8.5119046941672885</v>
      </c>
    </row>
    <row r="385" spans="1:34" x14ac:dyDescent="0.2">
      <c r="A385" s="347">
        <f t="shared" ca="1" si="151"/>
        <v>0.1</v>
      </c>
      <c r="B385" s="304">
        <f t="shared" ca="1" si="152"/>
        <v>29.100000000000147</v>
      </c>
      <c r="D385" s="306">
        <f t="shared" ca="1" si="153"/>
        <v>-0.64713100689424985</v>
      </c>
      <c r="E385" s="307">
        <f t="shared" ca="1" si="154"/>
        <v>-1.2927469126119178</v>
      </c>
      <c r="F385" s="304">
        <f t="shared" ca="1" si="155"/>
        <v>1.4456739328602459</v>
      </c>
      <c r="G385" s="306">
        <f t="shared" ca="1" si="156"/>
        <v>7.6692547545985068</v>
      </c>
      <c r="H385" s="307">
        <f t="shared" ca="1" si="157"/>
        <v>-101.92035082799116</v>
      </c>
      <c r="I385" s="304">
        <f t="shared" ca="1" si="158"/>
        <v>102.20848977160229</v>
      </c>
      <c r="J385" s="306">
        <f t="shared" ca="1" si="159"/>
        <v>634.35339735355967</v>
      </c>
      <c r="K385" s="307">
        <f t="shared" ca="1" si="160"/>
        <v>97.816825454971223</v>
      </c>
      <c r="L385" s="304">
        <f t="shared" ca="1" si="145"/>
        <v>641.85073348566914</v>
      </c>
      <c r="M385" s="306">
        <f t="shared" ca="1" si="161"/>
        <v>-1.4956903372444452</v>
      </c>
      <c r="N385" s="304">
        <f t="shared" ca="1" si="162"/>
        <v>-85.696743782605481</v>
      </c>
      <c r="P385" s="310">
        <f t="shared" ca="1" si="163"/>
        <v>23</v>
      </c>
      <c r="Q385" s="304">
        <f t="shared" ca="1" si="164"/>
        <v>0</v>
      </c>
      <c r="R385" s="306">
        <f t="shared" ca="1" si="165"/>
        <v>0</v>
      </c>
      <c r="S385" s="307">
        <f t="shared" ca="1" si="166"/>
        <v>4.5130000000000017</v>
      </c>
      <c r="T385" s="304">
        <f t="shared" ca="1" si="146"/>
        <v>44.272530000000017</v>
      </c>
      <c r="U385" s="311">
        <f t="shared" ca="1" si="147"/>
        <v>0</v>
      </c>
      <c r="V385" s="306">
        <f t="shared" ca="1" si="148"/>
        <v>1.2130757584544631</v>
      </c>
      <c r="W385" s="304">
        <f t="shared" ca="1" si="149"/>
        <v>38.682260249296206</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1.2400046605454662</v>
      </c>
      <c r="AH385" s="304">
        <f t="shared" ca="1" si="173"/>
        <v>-8.5418018412221315</v>
      </c>
    </row>
    <row r="386" spans="1:34" x14ac:dyDescent="0.2">
      <c r="A386" s="347">
        <f t="shared" ca="1" si="151"/>
        <v>0.1</v>
      </c>
      <c r="B386" s="304">
        <f t="shared" ca="1" si="152"/>
        <v>29.200000000000149</v>
      </c>
      <c r="D386" s="306">
        <f t="shared" ca="1" si="153"/>
        <v>-0.6431506338591374</v>
      </c>
      <c r="E386" s="307">
        <f t="shared" ca="1" si="154"/>
        <v>-1.2628672816789432</v>
      </c>
      <c r="F386" s="304">
        <f t="shared" ca="1" si="155"/>
        <v>1.417207292166031</v>
      </c>
      <c r="G386" s="306">
        <f t="shared" ca="1" si="156"/>
        <v>7.6049396912125928</v>
      </c>
      <c r="H386" s="307">
        <f t="shared" ca="1" si="157"/>
        <v>-102.04663755615906</v>
      </c>
      <c r="I386" s="304">
        <f t="shared" ca="1" si="158"/>
        <v>102.32962104994365</v>
      </c>
      <c r="J386" s="306">
        <f t="shared" ca="1" si="159"/>
        <v>635.11710707585019</v>
      </c>
      <c r="K386" s="307">
        <f t="shared" ca="1" si="160"/>
        <v>87.618476035763706</v>
      </c>
      <c r="L386" s="304">
        <f t="shared" ca="1" si="145"/>
        <v>641.13238651874906</v>
      </c>
      <c r="M386" s="306">
        <f t="shared" ca="1" si="161"/>
        <v>-1.4964096766836876</v>
      </c>
      <c r="N386" s="304">
        <f t="shared" ca="1" si="162"/>
        <v>-85.737958896511373</v>
      </c>
      <c r="P386" s="310">
        <f t="shared" ca="1" si="163"/>
        <v>23</v>
      </c>
      <c r="Q386" s="304">
        <f t="shared" ca="1" si="164"/>
        <v>0</v>
      </c>
      <c r="R386" s="306">
        <f t="shared" ca="1" si="165"/>
        <v>0</v>
      </c>
      <c r="S386" s="307">
        <f t="shared" ca="1" si="166"/>
        <v>4.5130000000000017</v>
      </c>
      <c r="T386" s="304">
        <f t="shared" ca="1" si="146"/>
        <v>44.272530000000017</v>
      </c>
      <c r="U386" s="311">
        <f t="shared" ca="1" si="147"/>
        <v>0</v>
      </c>
      <c r="V386" s="306">
        <f t="shared" ca="1" si="148"/>
        <v>1.2143135531947844</v>
      </c>
      <c r="W386" s="304">
        <f t="shared" ca="1" si="149"/>
        <v>38.813566403946147</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1.2110480315075858</v>
      </c>
      <c r="AH386" s="304">
        <f t="shared" ca="1" si="173"/>
        <v>-8.5712963105021469</v>
      </c>
    </row>
    <row r="387" spans="1:34" x14ac:dyDescent="0.2">
      <c r="A387" s="347">
        <f t="shared" ca="1" si="151"/>
        <v>0.1</v>
      </c>
      <c r="B387" s="304">
        <f t="shared" ca="1" si="152"/>
        <v>29.30000000000015</v>
      </c>
      <c r="D387" s="306">
        <f t="shared" ca="1" si="153"/>
        <v>-0.63916446942020144</v>
      </c>
      <c r="E387" s="307">
        <f t="shared" ca="1" si="154"/>
        <v>-1.2333922163690314</v>
      </c>
      <c r="F387" s="304">
        <f t="shared" ca="1" si="155"/>
        <v>1.3891679446232983</v>
      </c>
      <c r="G387" s="306">
        <f t="shared" ca="1" si="156"/>
        <v>7.5410232442705727</v>
      </c>
      <c r="H387" s="307">
        <f t="shared" ca="1" si="157"/>
        <v>-102.16997677779595</v>
      </c>
      <c r="I387" s="304">
        <f t="shared" ca="1" si="158"/>
        <v>102.44789498250314</v>
      </c>
      <c r="J387" s="306">
        <f t="shared" ca="1" si="159"/>
        <v>635.87440522262432</v>
      </c>
      <c r="K387" s="307">
        <f t="shared" ca="1" si="160"/>
        <v>77.407645319065949</v>
      </c>
      <c r="L387" s="304">
        <f t="shared" ca="1" si="145"/>
        <v>640.56865578255429</v>
      </c>
      <c r="M387" s="306">
        <f t="shared" ca="1" si="161"/>
        <v>-1.4971213167856978</v>
      </c>
      <c r="N387" s="304">
        <f t="shared" ca="1" si="162"/>
        <v>-85.778732870888817</v>
      </c>
      <c r="P387" s="310">
        <f t="shared" ca="1" si="163"/>
        <v>23</v>
      </c>
      <c r="Q387" s="304">
        <f t="shared" ca="1" si="164"/>
        <v>0</v>
      </c>
      <c r="R387" s="306">
        <f t="shared" ca="1" si="165"/>
        <v>0</v>
      </c>
      <c r="S387" s="307">
        <f t="shared" ca="1" si="166"/>
        <v>4.5130000000000017</v>
      </c>
      <c r="T387" s="304">
        <f t="shared" ca="1" si="146"/>
        <v>44.272530000000017</v>
      </c>
      <c r="U387" s="311">
        <f t="shared" ca="1" si="147"/>
        <v>0</v>
      </c>
      <c r="V387" s="306">
        <f t="shared" ca="1" si="148"/>
        <v>1.2155541226047717</v>
      </c>
      <c r="W387" s="304">
        <f t="shared" ca="1" si="149"/>
        <v>38.943085232101375</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1.1824799113311908</v>
      </c>
      <c r="AH387" s="304">
        <f t="shared" ca="1" si="173"/>
        <v>-8.6003914034890609</v>
      </c>
    </row>
    <row r="388" spans="1:34" x14ac:dyDescent="0.2">
      <c r="A388" s="347">
        <f t="shared" ca="1" si="151"/>
        <v>0.1</v>
      </c>
      <c r="B388" s="304">
        <f t="shared" ca="1" si="152"/>
        <v>29.400000000000151</v>
      </c>
      <c r="D388" s="306">
        <f t="shared" ca="1" si="153"/>
        <v>-0.63517334078651821</v>
      </c>
      <c r="E388" s="307">
        <f t="shared" ca="1" si="154"/>
        <v>-1.2043183337434726</v>
      </c>
      <c r="F388" s="304">
        <f t="shared" ca="1" si="155"/>
        <v>1.3615534590446903</v>
      </c>
      <c r="G388" s="306">
        <f t="shared" ca="1" si="156"/>
        <v>7.4775059101919208</v>
      </c>
      <c r="H388" s="307">
        <f t="shared" ca="1" si="157"/>
        <v>-102.29040861117031</v>
      </c>
      <c r="I388" s="304">
        <f t="shared" ca="1" si="158"/>
        <v>102.56335012311727</v>
      </c>
      <c r="J388" s="306">
        <f t="shared" ca="1" si="159"/>
        <v>636.62533168034747</v>
      </c>
      <c r="K388" s="307">
        <f t="shared" ca="1" si="160"/>
        <v>67.184626049617634</v>
      </c>
      <c r="L388" s="304">
        <f t="shared" ref="L388:L451" ca="1" si="174">SQRT(pos_x^2+pos_z^2)</f>
        <v>640.1605946280506</v>
      </c>
      <c r="M388" s="306">
        <f t="shared" ca="1" si="161"/>
        <v>-1.4978253677298714</v>
      </c>
      <c r="N388" s="304">
        <f t="shared" ca="1" si="162"/>
        <v>-85.819072018552163</v>
      </c>
      <c r="P388" s="310">
        <f t="shared" ca="1" si="163"/>
        <v>23</v>
      </c>
      <c r="Q388" s="304">
        <f t="shared" ca="1" si="164"/>
        <v>0</v>
      </c>
      <c r="R388" s="306">
        <f t="shared" ca="1" si="165"/>
        <v>0</v>
      </c>
      <c r="S388" s="307">
        <f t="shared" ca="1" si="166"/>
        <v>4.5130000000000017</v>
      </c>
      <c r="T388" s="304">
        <f t="shared" ref="T388:T451" ca="1" si="175">m*g</f>
        <v>44.272530000000017</v>
      </c>
      <c r="U388" s="311">
        <f t="shared" ref="U388:U451" ca="1" si="176">IF(pos_xz&lt;L_rampe,Poids*COS(Beta),0)</f>
        <v>0</v>
      </c>
      <c r="V388" s="306">
        <f t="shared" ref="V388:V451" ca="1" si="177">Rho_moyen*(20000-Alt_rampe-pos_z)/(20000+Alt_rampe+pos_z)</f>
        <v>1.216797437613252</v>
      </c>
      <c r="W388" s="304">
        <f t="shared" ref="W388:W451" ca="1" si="178">1/2*Rho*Sref*Cx*vit_xz^2</f>
        <v>39.070831940289885</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1.1542972091796404</v>
      </c>
      <c r="AH388" s="304">
        <f t="shared" ca="1" si="173"/>
        <v>-8.6290904569247413</v>
      </c>
    </row>
    <row r="389" spans="1:34" x14ac:dyDescent="0.2">
      <c r="A389" s="347">
        <f t="shared" ref="A389:A452" ca="1" si="180">IF(B388+0.01&lt;=T_ini+ROUNDUP(Temps_fin_propu,0), 0.01, IF(K388&gt;0, 0.1, 0.0001))</f>
        <v>0.1</v>
      </c>
      <c r="B389" s="304">
        <f t="shared" ref="B389:B452" ca="1" si="181">B388+pas</f>
        <v>29.500000000000153</v>
      </c>
      <c r="D389" s="306">
        <f t="shared" ref="D389:D452" ca="1" si="182">IF(AND(L388&lt;L_rampe,Poussee&lt;Poids*SIN(M388)),0,(-W388+Poussee)/m*COS(M388)-U388/m*SIN(M388))</f>
        <v>-0.63117805690373496</v>
      </c>
      <c r="E389" s="307">
        <f t="shared" ref="E389:E452" ca="1" si="183">IF(AND(L388&lt;L_rampe,Poussee&lt;Poids*SIN(M388)),0,(-W388+Poussee)/m*SIN(M388)+U388/m*COS(M388)-Poids/m)</f>
        <v>-1.1756422178032881</v>
      </c>
      <c r="F389" s="304">
        <f t="shared" ref="F389:F452" ca="1" si="184">SQRT(acc_x^2+acc_z^2)</f>
        <v>1.3343614067403959</v>
      </c>
      <c r="G389" s="306">
        <f t="shared" ref="G389:G452" ca="1" si="185">G388+acc_x*pas</f>
        <v>7.4143881045015476</v>
      </c>
      <c r="H389" s="307">
        <f t="shared" ref="H389:H452" ca="1" si="186">H388+acc_z*pas</f>
        <v>-102.40797283295063</v>
      </c>
      <c r="I389" s="304">
        <f t="shared" ref="I389:I452" ca="1" si="187">SQRT(vit_x^2+vit_z^2)</f>
        <v>102.67602471228874</v>
      </c>
      <c r="J389" s="306">
        <f t="shared" ref="J389:J452" ca="1" si="188">J388+0.5*(vit_x+G388)*pas*(K388&gt;=0)</f>
        <v>637.36992638108211</v>
      </c>
      <c r="K389" s="307">
        <f t="shared" ref="K389:K452" ca="1" si="189">K388+0.5*(vit_z+H388)*pas</f>
        <v>56.949706977411587</v>
      </c>
      <c r="L389" s="304">
        <f t="shared" ca="1" si="174"/>
        <v>639.90912806416429</v>
      </c>
      <c r="M389" s="306">
        <f t="shared" ref="M389:M452" ca="1" si="190">IF(AND(L388&gt;L_rampe,G389&gt;0),ATAN2(G389,H389),$M$4)</f>
        <v>-1.4985219374046146</v>
      </c>
      <c r="N389" s="304">
        <f t="shared" ref="N389:N452" ca="1" si="191">DEGREES(Beta)</f>
        <v>-85.858982521051743</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4.5130000000000017</v>
      </c>
      <c r="T389" s="304">
        <f t="shared" ca="1" si="175"/>
        <v>44.272530000000017</v>
      </c>
      <c r="U389" s="311">
        <f t="shared" ca="1" si="176"/>
        <v>0</v>
      </c>
      <c r="V389" s="306">
        <f t="shared" ca="1" si="177"/>
        <v>1.2180434695139053</v>
      </c>
      <c r="W389" s="304">
        <f t="shared" ca="1" si="178"/>
        <v>39.196821871831965</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1.1264967949083999</v>
      </c>
      <c r="AH389" s="304">
        <f t="shared" ref="AH389:AH452" ca="1" si="202">IF(AND(L388&lt;L_rampe,Poussee&lt;Poids*SIN(M388)), g*SIN(M388), (-W388+Poussee)/m)</f>
        <v>-8.6573968403035391</v>
      </c>
    </row>
    <row r="390" spans="1:34" x14ac:dyDescent="0.2">
      <c r="A390" s="347">
        <f t="shared" ca="1" si="180"/>
        <v>0.1</v>
      </c>
      <c r="B390" s="304">
        <f t="shared" ca="1" si="181"/>
        <v>29.600000000000154</v>
      </c>
      <c r="D390" s="306">
        <f t="shared" ca="1" si="182"/>
        <v>-0.62717940863627308</v>
      </c>
      <c r="E390" s="307">
        <f t="shared" ca="1" si="183"/>
        <v>-1.1473604219592755</v>
      </c>
      <c r="F390" s="304">
        <f t="shared" ca="1" si="184"/>
        <v>1.3075893653956931</v>
      </c>
      <c r="G390" s="306">
        <f t="shared" ca="1" si="185"/>
        <v>7.3516701636379205</v>
      </c>
      <c r="H390" s="307">
        <f t="shared" ca="1" si="186"/>
        <v>-102.52270887514656</v>
      </c>
      <c r="I390" s="304">
        <f t="shared" ca="1" si="187"/>
        <v>102.78595667353093</v>
      </c>
      <c r="J390" s="306">
        <f t="shared" ca="1" si="188"/>
        <v>638.10822929448909</v>
      </c>
      <c r="K390" s="307">
        <f t="shared" ca="1" si="189"/>
        <v>46.703172892006727</v>
      </c>
      <c r="L390" s="304">
        <f t="shared" ca="1" si="174"/>
        <v>639.8150503477774</v>
      </c>
      <c r="M390" s="306">
        <f t="shared" ca="1" si="190"/>
        <v>-1.4992111314696175</v>
      </c>
      <c r="N390" s="304">
        <f t="shared" ca="1" si="191"/>
        <v>-85.898470432241879</v>
      </c>
      <c r="P390" s="310">
        <f t="shared" ca="1" si="192"/>
        <v>23</v>
      </c>
      <c r="Q390" s="304">
        <f t="shared" ca="1" si="193"/>
        <v>0</v>
      </c>
      <c r="R390" s="306">
        <f t="shared" ca="1" si="194"/>
        <v>0</v>
      </c>
      <c r="S390" s="307">
        <f t="shared" ca="1" si="195"/>
        <v>4.5130000000000017</v>
      </c>
      <c r="T390" s="304">
        <f t="shared" ca="1" si="175"/>
        <v>44.272530000000017</v>
      </c>
      <c r="U390" s="311">
        <f t="shared" ca="1" si="176"/>
        <v>0</v>
      </c>
      <c r="V390" s="306">
        <f t="shared" ca="1" si="177"/>
        <v>1.2192921899626794</v>
      </c>
      <c r="W390" s="304">
        <f t="shared" ca="1" si="178"/>
        <v>39.321070496114864</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1.0990755017156477</v>
      </c>
      <c r="AH390" s="304">
        <f t="shared" ca="1" si="202"/>
        <v>-8.6853139534305228</v>
      </c>
    </row>
    <row r="391" spans="1:34" x14ac:dyDescent="0.2">
      <c r="A391" s="347">
        <f t="shared" ca="1" si="180"/>
        <v>0.1</v>
      </c>
      <c r="B391" s="304">
        <f t="shared" ca="1" si="181"/>
        <v>29.700000000000156</v>
      </c>
      <c r="D391" s="306">
        <f t="shared" ca="1" si="182"/>
        <v>-0.62317816895409972</v>
      </c>
      <c r="E391" s="307">
        <f t="shared" ca="1" si="183"/>
        <v>-1.1194694714360587</v>
      </c>
      <c r="F391" s="304">
        <f t="shared" ca="1" si="184"/>
        <v>1.28123492293112</v>
      </c>
      <c r="G391" s="306">
        <f t="shared" ca="1" si="185"/>
        <v>7.2893523467425103</v>
      </c>
      <c r="H391" s="307">
        <f t="shared" ca="1" si="186"/>
        <v>-102.63465582229017</v>
      </c>
      <c r="I391" s="304">
        <f t="shared" ca="1" si="187"/>
        <v>102.89318360996963</v>
      </c>
      <c r="J391" s="306">
        <f t="shared" ca="1" si="188"/>
        <v>638.84028042000807</v>
      </c>
      <c r="K391" s="307">
        <f t="shared" ca="1" si="189"/>
        <v>36.445304657134891</v>
      </c>
      <c r="L391" s="304">
        <f t="shared" ca="1" si="174"/>
        <v>639.87902303378087</v>
      </c>
      <c r="M391" s="306">
        <f t="shared" ca="1" si="190"/>
        <v>-1.4998930534161308</v>
      </c>
      <c r="N391" s="304">
        <f t="shared" ca="1" si="191"/>
        <v>-85.93754168173443</v>
      </c>
      <c r="P391" s="310">
        <f t="shared" ca="1" si="192"/>
        <v>23</v>
      </c>
      <c r="Q391" s="304">
        <f t="shared" ca="1" si="193"/>
        <v>0</v>
      </c>
      <c r="R391" s="306">
        <f t="shared" ca="1" si="194"/>
        <v>0</v>
      </c>
      <c r="S391" s="307">
        <f t="shared" ca="1" si="195"/>
        <v>4.5130000000000017</v>
      </c>
      <c r="T391" s="304">
        <f t="shared" ca="1" si="175"/>
        <v>44.272530000000017</v>
      </c>
      <c r="U391" s="311">
        <f t="shared" ca="1" si="176"/>
        <v>0</v>
      </c>
      <c r="V391" s="306">
        <f t="shared" ca="1" si="177"/>
        <v>1.2205435709751755</v>
      </c>
      <c r="W391" s="304">
        <f t="shared" ca="1" si="178"/>
        <v>39.443593398158974</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1.072030128719895</v>
      </c>
      <c r="AH391" s="304">
        <f t="shared" ca="1" si="202"/>
        <v>-8.7128452240449477</v>
      </c>
    </row>
    <row r="392" spans="1:34" x14ac:dyDescent="0.2">
      <c r="A392" s="347">
        <f t="shared" ca="1" si="180"/>
        <v>0.1</v>
      </c>
      <c r="B392" s="304">
        <f t="shared" ca="1" si="181"/>
        <v>29.800000000000157</v>
      </c>
      <c r="D392" s="306">
        <f t="shared" ca="1" si="182"/>
        <v>-0.61917509312375596</v>
      </c>
      <c r="E392" s="307">
        <f t="shared" ca="1" si="183"/>
        <v>-1.0919658656108133</v>
      </c>
      <c r="F392" s="304">
        <f t="shared" ca="1" si="184"/>
        <v>1.2552956813452298</v>
      </c>
      <c r="G392" s="306">
        <f t="shared" ca="1" si="185"/>
        <v>7.2274348374301347</v>
      </c>
      <c r="H392" s="307">
        <f t="shared" ca="1" si="186"/>
        <v>-102.74385240885125</v>
      </c>
      <c r="I392" s="304">
        <f t="shared" ca="1" si="187"/>
        <v>102.99774280119496</v>
      </c>
      <c r="J392" s="306">
        <f t="shared" ca="1" si="188"/>
        <v>639.56611977921671</v>
      </c>
      <c r="K392" s="307">
        <f t="shared" ca="1" si="189"/>
        <v>26.17637924557782</v>
      </c>
      <c r="L392" s="304">
        <f t="shared" ca="1" si="174"/>
        <v>640.1015735020901</v>
      </c>
      <c r="M392" s="306">
        <f t="shared" ca="1" si="190"/>
        <v>-1.5005678046253201</v>
      </c>
      <c r="N392" s="304">
        <f t="shared" ca="1" si="191"/>
        <v>-85.976202078242338</v>
      </c>
      <c r="P392" s="310">
        <f t="shared" ca="1" si="192"/>
        <v>23</v>
      </c>
      <c r="Q392" s="304">
        <f t="shared" ca="1" si="193"/>
        <v>0</v>
      </c>
      <c r="R392" s="306">
        <f t="shared" ca="1" si="194"/>
        <v>0</v>
      </c>
      <c r="S392" s="307">
        <f t="shared" ca="1" si="195"/>
        <v>4.5130000000000017</v>
      </c>
      <c r="T392" s="304">
        <f t="shared" ca="1" si="175"/>
        <v>44.272530000000017</v>
      </c>
      <c r="U392" s="311">
        <f t="shared" ca="1" si="176"/>
        <v>0</v>
      </c>
      <c r="V392" s="306">
        <f t="shared" ca="1" si="177"/>
        <v>1.2217975849239933</v>
      </c>
      <c r="W392" s="304">
        <f t="shared" ca="1" si="178"/>
        <v>39.564406268472219</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1.0453574434655462</v>
      </c>
      <c r="AH392" s="304">
        <f t="shared" ca="1" si="202"/>
        <v>-8.7399941055083001</v>
      </c>
    </row>
    <row r="393" spans="1:34" x14ac:dyDescent="0.2">
      <c r="A393" s="347">
        <f t="shared" ca="1" si="180"/>
        <v>0.1</v>
      </c>
      <c r="B393" s="304">
        <f t="shared" ca="1" si="181"/>
        <v>29.900000000000158</v>
      </c>
      <c r="D393" s="306">
        <f t="shared" ca="1" si="182"/>
        <v>-0.61517091890331632</v>
      </c>
      <c r="E393" s="307">
        <f t="shared" ca="1" si="183"/>
        <v>-1.0648460802873725</v>
      </c>
      <c r="F393" s="304">
        <f t="shared" ca="1" si="184"/>
        <v>1.2297692605394444</v>
      </c>
      <c r="G393" s="306">
        <f t="shared" ca="1" si="185"/>
        <v>7.1659177455398027</v>
      </c>
      <c r="H393" s="307">
        <f t="shared" ca="1" si="186"/>
        <v>-102.85033701687999</v>
      </c>
      <c r="I393" s="304">
        <f t="shared" ca="1" si="187"/>
        <v>103.0996712003566</v>
      </c>
      <c r="J393" s="306">
        <f t="shared" ca="1" si="188"/>
        <v>640.2857874083652</v>
      </c>
      <c r="K393" s="307">
        <f t="shared" ca="1" si="189"/>
        <v>15.896669774291256</v>
      </c>
      <c r="L393" s="304">
        <f t="shared" ca="1" si="174"/>
        <v>640.48309397443359</v>
      </c>
      <c r="M393" s="306">
        <f t="shared" ca="1" si="190"/>
        <v>-1.5012354844247675</v>
      </c>
      <c r="N393" s="304">
        <f t="shared" ca="1" si="191"/>
        <v>-86.014457312816816</v>
      </c>
      <c r="P393" s="310">
        <f t="shared" ca="1" si="192"/>
        <v>23</v>
      </c>
      <c r="Q393" s="304">
        <f t="shared" ca="1" si="193"/>
        <v>0</v>
      </c>
      <c r="R393" s="306">
        <f t="shared" ca="1" si="194"/>
        <v>0</v>
      </c>
      <c r="S393" s="307">
        <f t="shared" ca="1" si="195"/>
        <v>4.5130000000000017</v>
      </c>
      <c r="T393" s="304">
        <f t="shared" ca="1" si="175"/>
        <v>44.272530000000017</v>
      </c>
      <c r="U393" s="311">
        <f t="shared" ca="1" si="176"/>
        <v>0</v>
      </c>
      <c r="V393" s="306">
        <f t="shared" ca="1" si="177"/>
        <v>1.2230542045360464</v>
      </c>
      <c r="W393" s="304">
        <f t="shared" ca="1" si="178"/>
        <v>39.683524893189656</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1.0190541843574845</v>
      </c>
      <c r="AH393" s="304">
        <f t="shared" ca="1" si="202"/>
        <v>-8.7667640745562156</v>
      </c>
    </row>
    <row r="394" spans="1:34" x14ac:dyDescent="0.2">
      <c r="A394" s="347">
        <f t="shared" ca="1" si="180"/>
        <v>0.1</v>
      </c>
      <c r="B394" s="304">
        <f t="shared" ca="1" si="181"/>
        <v>30.00000000000016</v>
      </c>
      <c r="D394" s="306">
        <f t="shared" ca="1" si="182"/>
        <v>-0.61116636674098024</v>
      </c>
      <c r="E394" s="307">
        <f t="shared" ca="1" si="183"/>
        <v>-1.0381065699063896</v>
      </c>
      <c r="F394" s="304">
        <f t="shared" ca="1" si="184"/>
        <v>1.204653302123968</v>
      </c>
      <c r="G394" s="306">
        <f t="shared" ca="1" si="185"/>
        <v>7.104801108865705</v>
      </c>
      <c r="H394" s="307">
        <f t="shared" ca="1" si="186"/>
        <v>-102.95414767387064</v>
      </c>
      <c r="I394" s="304">
        <f t="shared" ca="1" si="187"/>
        <v>103.19900543149484</v>
      </c>
      <c r="J394" s="306">
        <f t="shared" ca="1" si="188"/>
        <v>640.99932335108542</v>
      </c>
      <c r="K394" s="307">
        <f t="shared" ca="1" si="189"/>
        <v>5.6064455397537234</v>
      </c>
      <c r="L394" s="304">
        <f t="shared" ca="1" si="174"/>
        <v>641.02384102944222</v>
      </c>
      <c r="M394" s="306">
        <f t="shared" ca="1" si="190"/>
        <v>-1.5018961901431878</v>
      </c>
      <c r="N394" s="304">
        <f t="shared" ca="1" si="191"/>
        <v>-86.052312961982452</v>
      </c>
      <c r="P394" s="310">
        <f t="shared" ca="1" si="192"/>
        <v>23</v>
      </c>
      <c r="Q394" s="304">
        <f t="shared" ca="1" si="193"/>
        <v>0</v>
      </c>
      <c r="R394" s="306">
        <f t="shared" ca="1" si="194"/>
        <v>0</v>
      </c>
      <c r="S394" s="307">
        <f t="shared" ca="1" si="195"/>
        <v>4.5130000000000017</v>
      </c>
      <c r="T394" s="304">
        <f t="shared" ca="1" si="175"/>
        <v>44.272530000000017</v>
      </c>
      <c r="U394" s="311">
        <f t="shared" ca="1" si="176"/>
        <v>0</v>
      </c>
      <c r="V394" s="306">
        <f t="shared" ca="1" si="177"/>
        <v>1.2243134028898457</v>
      </c>
      <c r="W394" s="304">
        <f t="shared" ca="1" si="178"/>
        <v>39.800965144494377</v>
      </c>
      <c r="Y394" s="314" t="str">
        <f t="shared" ca="1" si="196"/>
        <v/>
      </c>
      <c r="Z394" s="315" t="str">
        <f t="shared" ca="1" si="197"/>
        <v/>
      </c>
      <c r="AA394" s="316" t="str">
        <f t="shared" ca="1" si="198"/>
        <v/>
      </c>
      <c r="AC394" s="310">
        <f t="shared" ca="1" si="199"/>
        <v>30.00000000000016</v>
      </c>
      <c r="AD394" s="323">
        <f t="shared" ca="1" si="200"/>
        <v>640.99932335108542</v>
      </c>
      <c r="AE394" s="324" t="e">
        <f t="shared" ca="1" si="179"/>
        <v>#N/A</v>
      </c>
      <c r="AG394" s="306">
        <f t="shared" ca="1" si="201"/>
        <v>0.99311706302560054</v>
      </c>
      <c r="AH394" s="304">
        <f t="shared" ca="1" si="202"/>
        <v>-8.7931586291135915</v>
      </c>
    </row>
    <row r="395" spans="1:34" x14ac:dyDescent="0.2">
      <c r="A395" s="347">
        <f t="shared" ca="1" si="180"/>
        <v>0.1</v>
      </c>
      <c r="B395" s="304">
        <f t="shared" ca="1" si="181"/>
        <v>30.100000000000161</v>
      </c>
      <c r="D395" s="306">
        <f t="shared" ca="1" si="182"/>
        <v>-0.60716213997698232</v>
      </c>
      <c r="E395" s="307">
        <f t="shared" ca="1" si="183"/>
        <v>-1.0117437696924583</v>
      </c>
      <c r="F395" s="304">
        <f t="shared" ca="1" si="184"/>
        <v>1.1799454732032895</v>
      </c>
      <c r="G395" s="306">
        <f t="shared" ca="1" si="185"/>
        <v>7.044084894868007</v>
      </c>
      <c r="H395" s="307">
        <f t="shared" ca="1" si="186"/>
        <v>-103.05532205083988</v>
      </c>
      <c r="I395" s="304">
        <f t="shared" ca="1" si="187"/>
        <v>103.29578178710122</v>
      </c>
      <c r="J395" s="306">
        <f t="shared" ca="1" si="188"/>
        <v>641.70676765127212</v>
      </c>
      <c r="K395" s="307">
        <f t="shared" ca="1" si="189"/>
        <v>-4.6940279464818033</v>
      </c>
      <c r="L395" s="304">
        <f t="shared" ca="1" si="174"/>
        <v>641.72393562014349</v>
      </c>
      <c r="M395" s="306">
        <f t="shared" ca="1" si="190"/>
        <v>-1.5025500171634216</v>
      </c>
      <c r="N395" s="304">
        <f t="shared" ca="1" si="191"/>
        <v>-86.089774490773465</v>
      </c>
      <c r="P395" s="310">
        <f t="shared" ca="1" si="192"/>
        <v>23</v>
      </c>
      <c r="Q395" s="304">
        <f t="shared" ca="1" si="193"/>
        <v>0</v>
      </c>
      <c r="R395" s="306">
        <f t="shared" ca="1" si="194"/>
        <v>0</v>
      </c>
      <c r="S395" s="307">
        <f t="shared" ca="1" si="195"/>
        <v>4.5130000000000017</v>
      </c>
      <c r="T395" s="304">
        <f t="shared" ca="1" si="175"/>
        <v>44.272530000000017</v>
      </c>
      <c r="U395" s="311">
        <f t="shared" ca="1" si="176"/>
        <v>0</v>
      </c>
      <c r="V395" s="306">
        <f t="shared" ca="1" si="177"/>
        <v>1.2255751534127539</v>
      </c>
      <c r="W395" s="304">
        <f t="shared" ca="1" si="178"/>
        <v>39.916742971316602</v>
      </c>
      <c r="Y395" s="314" t="str">
        <f t="shared" ca="1" si="196"/>
        <v>Impact balistique</v>
      </c>
      <c r="Z395" s="315" t="str">
        <f t="shared" ca="1" si="197"/>
        <v/>
      </c>
      <c r="AA395" s="316" t="str">
        <f t="shared" ca="1" si="198"/>
        <v/>
      </c>
      <c r="AC395" s="310" t="e">
        <f t="shared" ca="1" si="199"/>
        <v>#N/A</v>
      </c>
      <c r="AD395" s="323" t="e">
        <f t="shared" ca="1" si="200"/>
        <v>#N/A</v>
      </c>
      <c r="AE395" s="324" t="e">
        <f t="shared" ca="1" si="179"/>
        <v>#N/A</v>
      </c>
      <c r="AG395" s="306">
        <f t="shared" ca="1" si="201"/>
        <v>0.96754276662043814</v>
      </c>
      <c r="AH395" s="304">
        <f t="shared" ca="1" si="202"/>
        <v>-8.8191812861720287</v>
      </c>
    </row>
    <row r="396" spans="1:34" x14ac:dyDescent="0.2">
      <c r="A396" s="347">
        <f t="shared" ca="1" si="180"/>
        <v>1E-4</v>
      </c>
      <c r="B396" s="304">
        <f t="shared" ca="1" si="181"/>
        <v>30.100100000000161</v>
      </c>
      <c r="D396" s="306">
        <f t="shared" ca="1" si="182"/>
        <v>-0.60315892504856961</v>
      </c>
      <c r="E396" s="307">
        <f t="shared" ca="1" si="183"/>
        <v>-0.98575409773884815</v>
      </c>
      <c r="F396" s="304">
        <f t="shared" ca="1" si="184"/>
        <v>1.1556434701388991</v>
      </c>
      <c r="G396" s="306">
        <f t="shared" ca="1" si="185"/>
        <v>7.0440245789755025</v>
      </c>
      <c r="H396" s="307">
        <f t="shared" ca="1" si="186"/>
        <v>-103.05542062624966</v>
      </c>
      <c r="I396" s="304">
        <f t="shared" ca="1" si="187"/>
        <v>103.29587601991889</v>
      </c>
      <c r="J396" s="306">
        <f t="shared" ca="1" si="188"/>
        <v>641.70676765127212</v>
      </c>
      <c r="K396" s="307">
        <f t="shared" ca="1" si="189"/>
        <v>-4.7043334836156578</v>
      </c>
      <c r="L396" s="304">
        <f t="shared" ca="1" si="174"/>
        <v>641.72401108495922</v>
      </c>
      <c r="M396" s="306">
        <f t="shared" ca="1" si="190"/>
        <v>-1.5025506647950031</v>
      </c>
      <c r="N396" s="304">
        <f t="shared" ca="1" si="191"/>
        <v>-86.089811597329756</v>
      </c>
      <c r="P396" s="310">
        <f t="shared" ca="1" si="192"/>
        <v>23</v>
      </c>
      <c r="Q396" s="304">
        <f t="shared" ca="1" si="193"/>
        <v>0</v>
      </c>
      <c r="R396" s="306">
        <f t="shared" ca="1" si="194"/>
        <v>0</v>
      </c>
      <c r="S396" s="307">
        <f t="shared" ca="1" si="195"/>
        <v>4.5130000000000017</v>
      </c>
      <c r="T396" s="304">
        <f t="shared" ca="1" si="175"/>
        <v>44.272530000000017</v>
      </c>
      <c r="U396" s="311">
        <f t="shared" ca="1" si="176"/>
        <v>0</v>
      </c>
      <c r="V396" s="306">
        <f t="shared" ca="1" si="177"/>
        <v>1.2255764164344998</v>
      </c>
      <c r="W396" s="304">
        <f t="shared" ca="1" si="178"/>
        <v>39.916856936852511</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0.94232796004093267</v>
      </c>
      <c r="AH396" s="304">
        <f t="shared" ca="1" si="202"/>
        <v>-8.8448355797289135</v>
      </c>
    </row>
    <row r="397" spans="1:34" x14ac:dyDescent="0.2">
      <c r="A397" s="347">
        <f t="shared" ca="1" si="180"/>
        <v>1E-4</v>
      </c>
      <c r="B397" s="304">
        <f t="shared" ca="1" si="181"/>
        <v>30.100200000000161</v>
      </c>
      <c r="D397" s="306">
        <f t="shared" ca="1" si="182"/>
        <v>-0.60315493223940686</v>
      </c>
      <c r="E397" s="307">
        <f t="shared" ca="1" si="183"/>
        <v>-0.98572851317767274</v>
      </c>
      <c r="F397" s="304">
        <f t="shared" ca="1" si="184"/>
        <v>1.1556195628216879</v>
      </c>
      <c r="G397" s="306">
        <f t="shared" ca="1" si="185"/>
        <v>7.0439642634822786</v>
      </c>
      <c r="H397" s="307">
        <f t="shared" ca="1" si="186"/>
        <v>-103.05551919910097</v>
      </c>
      <c r="I397" s="304">
        <f t="shared" ca="1" si="187"/>
        <v>103.29597025025461</v>
      </c>
      <c r="J397" s="306">
        <f t="shared" ca="1" si="188"/>
        <v>641.70676765127212</v>
      </c>
      <c r="K397" s="307">
        <f t="shared" ca="1" si="189"/>
        <v>-4.714639030606925</v>
      </c>
      <c r="L397" s="304">
        <f t="shared" ca="1" si="174"/>
        <v>641.7240867153364</v>
      </c>
      <c r="M397" s="306">
        <f t="shared" ca="1" si="190"/>
        <v>-1.5025513124198575</v>
      </c>
      <c r="N397" s="304">
        <f t="shared" ca="1" si="191"/>
        <v>-86.089848703500635</v>
      </c>
      <c r="P397" s="310">
        <f t="shared" ca="1" si="192"/>
        <v>23</v>
      </c>
      <c r="Q397" s="304">
        <f t="shared" ca="1" si="193"/>
        <v>0</v>
      </c>
      <c r="R397" s="306">
        <f t="shared" ca="1" si="194"/>
        <v>0</v>
      </c>
      <c r="S397" s="307">
        <f t="shared" ca="1" si="195"/>
        <v>4.5130000000000017</v>
      </c>
      <c r="T397" s="304">
        <f t="shared" ca="1" si="175"/>
        <v>44.272530000000017</v>
      </c>
      <c r="U397" s="311">
        <f t="shared" ca="1" si="176"/>
        <v>0</v>
      </c>
      <c r="V397" s="306">
        <f t="shared" ca="1" si="177"/>
        <v>1.2255776794587558</v>
      </c>
      <c r="W397" s="304">
        <f t="shared" ca="1" si="178"/>
        <v>39.916970900768504</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0.94230314056698994</v>
      </c>
      <c r="AH397" s="304">
        <f t="shared" ca="1" si="202"/>
        <v>-8.8448608324512517</v>
      </c>
    </row>
    <row r="398" spans="1:34" x14ac:dyDescent="0.2">
      <c r="A398" s="347">
        <f t="shared" ca="1" si="180"/>
        <v>1E-4</v>
      </c>
      <c r="B398" s="304">
        <f t="shared" ca="1" si="181"/>
        <v>30.100300000000161</v>
      </c>
      <c r="D398" s="306">
        <f t="shared" ca="1" si="182"/>
        <v>-0.60315093943224274</v>
      </c>
      <c r="E398" s="307">
        <f t="shared" ca="1" si="183"/>
        <v>-0.98570292898013712</v>
      </c>
      <c r="F398" s="304">
        <f t="shared" ca="1" si="184"/>
        <v>1.1555956559013272</v>
      </c>
      <c r="G398" s="306">
        <f t="shared" ca="1" si="185"/>
        <v>7.0439039483883352</v>
      </c>
      <c r="H398" s="307">
        <f t="shared" ca="1" si="186"/>
        <v>-103.05561776939386</v>
      </c>
      <c r="I398" s="304">
        <f t="shared" ca="1" si="187"/>
        <v>103.29606447810839</v>
      </c>
      <c r="J398" s="306">
        <f t="shared" ca="1" si="188"/>
        <v>641.70676765127212</v>
      </c>
      <c r="K398" s="307">
        <f t="shared" ca="1" si="189"/>
        <v>-4.72494458745535</v>
      </c>
      <c r="L398" s="304">
        <f t="shared" ca="1" si="174"/>
        <v>641.72416251127572</v>
      </c>
      <c r="M398" s="306">
        <f t="shared" ca="1" si="190"/>
        <v>-1.5025519600379851</v>
      </c>
      <c r="N398" s="304">
        <f t="shared" ca="1" si="191"/>
        <v>-86.089885809286073</v>
      </c>
      <c r="P398" s="310">
        <f t="shared" ca="1" si="192"/>
        <v>23</v>
      </c>
      <c r="Q398" s="304">
        <f t="shared" ca="1" si="193"/>
        <v>0</v>
      </c>
      <c r="R398" s="306">
        <f t="shared" ca="1" si="194"/>
        <v>0</v>
      </c>
      <c r="S398" s="307">
        <f t="shared" ca="1" si="195"/>
        <v>4.5130000000000017</v>
      </c>
      <c r="T398" s="304">
        <f t="shared" ca="1" si="175"/>
        <v>44.272530000000017</v>
      </c>
      <c r="U398" s="311">
        <f t="shared" ca="1" si="176"/>
        <v>0</v>
      </c>
      <c r="V398" s="306">
        <f t="shared" ca="1" si="177"/>
        <v>1.2255789424855215</v>
      </c>
      <c r="W398" s="304">
        <f t="shared" ca="1" si="178"/>
        <v>39.917084863064566</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0.94227832144338741</v>
      </c>
      <c r="AH398" s="304">
        <f t="shared" ca="1" si="202"/>
        <v>-8.8448860848146449</v>
      </c>
    </row>
    <row r="399" spans="1:34" x14ac:dyDescent="0.2">
      <c r="A399" s="347">
        <f t="shared" ca="1" si="180"/>
        <v>1E-4</v>
      </c>
      <c r="B399" s="304">
        <f t="shared" ca="1" si="181"/>
        <v>30.10040000000016</v>
      </c>
      <c r="D399" s="306">
        <f t="shared" ca="1" si="182"/>
        <v>-0.60314694662707635</v>
      </c>
      <c r="E399" s="307">
        <f t="shared" ca="1" si="183"/>
        <v>-0.98567734514624128</v>
      </c>
      <c r="F399" s="304">
        <f t="shared" ca="1" si="184"/>
        <v>1.1555717493778168</v>
      </c>
      <c r="G399" s="306">
        <f t="shared" ca="1" si="185"/>
        <v>7.0438436336936725</v>
      </c>
      <c r="H399" s="307">
        <f t="shared" ca="1" si="186"/>
        <v>-103.05571633712837</v>
      </c>
      <c r="I399" s="304">
        <f t="shared" ca="1" si="187"/>
        <v>103.29615870348033</v>
      </c>
      <c r="J399" s="306">
        <f t="shared" ca="1" si="188"/>
        <v>641.70676765127212</v>
      </c>
      <c r="K399" s="307">
        <f t="shared" ca="1" si="189"/>
        <v>-4.735250154160676</v>
      </c>
      <c r="L399" s="304">
        <f t="shared" ca="1" si="174"/>
        <v>641.72423847277753</v>
      </c>
      <c r="M399" s="306">
        <f t="shared" ca="1" si="190"/>
        <v>-1.5025526076493856</v>
      </c>
      <c r="N399" s="304">
        <f t="shared" ca="1" si="191"/>
        <v>-86.089922914686085</v>
      </c>
      <c r="P399" s="310">
        <f t="shared" ca="1" si="192"/>
        <v>23</v>
      </c>
      <c r="Q399" s="304">
        <f t="shared" ca="1" si="193"/>
        <v>0</v>
      </c>
      <c r="R399" s="306">
        <f t="shared" ca="1" si="194"/>
        <v>0</v>
      </c>
      <c r="S399" s="307">
        <f t="shared" ca="1" si="195"/>
        <v>4.5130000000000017</v>
      </c>
      <c r="T399" s="304">
        <f t="shared" ca="1" si="175"/>
        <v>44.272530000000017</v>
      </c>
      <c r="U399" s="311">
        <f t="shared" ca="1" si="176"/>
        <v>0</v>
      </c>
      <c r="V399" s="306">
        <f t="shared" ca="1" si="177"/>
        <v>1.2255802055147975</v>
      </c>
      <c r="W399" s="304">
        <f t="shared" ca="1" si="178"/>
        <v>39.917198823740783</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0.94225350267012864</v>
      </c>
      <c r="AH399" s="304">
        <f t="shared" ca="1" si="202"/>
        <v>-8.8449113368190897</v>
      </c>
    </row>
    <row r="400" spans="1:34" x14ac:dyDescent="0.2">
      <c r="A400" s="347">
        <f t="shared" ca="1" si="180"/>
        <v>1E-4</v>
      </c>
      <c r="B400" s="304">
        <f t="shared" ca="1" si="181"/>
        <v>30.10050000000016</v>
      </c>
      <c r="D400" s="306">
        <f t="shared" ca="1" si="182"/>
        <v>-0.60314295382391203</v>
      </c>
      <c r="E400" s="307">
        <f t="shared" ca="1" si="183"/>
        <v>-0.98565176167596746</v>
      </c>
      <c r="F400" s="304">
        <f t="shared" ca="1" si="184"/>
        <v>1.1555478432511446</v>
      </c>
      <c r="G400" s="306">
        <f t="shared" ca="1" si="185"/>
        <v>7.0437833193982904</v>
      </c>
      <c r="H400" s="307">
        <f t="shared" ca="1" si="186"/>
        <v>-103.05581490230455</v>
      </c>
      <c r="I400" s="304">
        <f t="shared" ca="1" si="187"/>
        <v>103.29625292637041</v>
      </c>
      <c r="J400" s="306">
        <f t="shared" ca="1" si="188"/>
        <v>641.70676765127212</v>
      </c>
      <c r="K400" s="307">
        <f t="shared" ca="1" si="189"/>
        <v>-4.7455557307226472</v>
      </c>
      <c r="L400" s="304">
        <f t="shared" ca="1" si="174"/>
        <v>641.72431459984205</v>
      </c>
      <c r="M400" s="306">
        <f t="shared" ca="1" si="190"/>
        <v>-1.5025532552540597</v>
      </c>
      <c r="N400" s="304">
        <f t="shared" ca="1" si="191"/>
        <v>-86.089960019700712</v>
      </c>
      <c r="P400" s="310">
        <f t="shared" ca="1" si="192"/>
        <v>23</v>
      </c>
      <c r="Q400" s="304">
        <f t="shared" ca="1" si="193"/>
        <v>0</v>
      </c>
      <c r="R400" s="306">
        <f t="shared" ca="1" si="194"/>
        <v>0</v>
      </c>
      <c r="S400" s="307">
        <f t="shared" ca="1" si="195"/>
        <v>4.5130000000000017</v>
      </c>
      <c r="T400" s="304">
        <f t="shared" ca="1" si="175"/>
        <v>44.272530000000017</v>
      </c>
      <c r="U400" s="311">
        <f t="shared" ca="1" si="176"/>
        <v>0</v>
      </c>
      <c r="V400" s="306">
        <f t="shared" ca="1" si="177"/>
        <v>1.2255814685465833</v>
      </c>
      <c r="W400" s="304">
        <f t="shared" ca="1" si="178"/>
        <v>39.917312782797133</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0.94222868424719408</v>
      </c>
      <c r="AH400" s="304">
        <f t="shared" ca="1" si="202"/>
        <v>-8.8449365884646056</v>
      </c>
    </row>
    <row r="401" spans="1:34" x14ac:dyDescent="0.2">
      <c r="A401" s="347">
        <f t="shared" ca="1" si="180"/>
        <v>1E-4</v>
      </c>
      <c r="B401" s="304">
        <f t="shared" ca="1" si="181"/>
        <v>30.10060000000016</v>
      </c>
      <c r="D401" s="306">
        <f t="shared" ca="1" si="182"/>
        <v>-0.60313896102274522</v>
      </c>
      <c r="E401" s="307">
        <f t="shared" ca="1" si="183"/>
        <v>-0.98562617856931922</v>
      </c>
      <c r="F401" s="304">
        <f t="shared" ca="1" si="184"/>
        <v>1.1555239375213116</v>
      </c>
      <c r="G401" s="306">
        <f t="shared" ca="1" si="185"/>
        <v>7.043723005502188</v>
      </c>
      <c r="H401" s="307">
        <f t="shared" ca="1" si="186"/>
        <v>-103.0559134649224</v>
      </c>
      <c r="I401" s="304">
        <f t="shared" ca="1" si="187"/>
        <v>103.29634714677869</v>
      </c>
      <c r="J401" s="306">
        <f t="shared" ca="1" si="188"/>
        <v>641.70676765127212</v>
      </c>
      <c r="K401" s="307">
        <f t="shared" ca="1" si="189"/>
        <v>-4.7558613171410089</v>
      </c>
      <c r="L401" s="304">
        <f t="shared" ca="1" si="174"/>
        <v>641.72439089246996</v>
      </c>
      <c r="M401" s="306">
        <f t="shared" ca="1" si="190"/>
        <v>-1.5025539028520067</v>
      </c>
      <c r="N401" s="304">
        <f t="shared" ca="1" si="191"/>
        <v>-86.089997124329898</v>
      </c>
      <c r="P401" s="310">
        <f t="shared" ca="1" si="192"/>
        <v>23</v>
      </c>
      <c r="Q401" s="304">
        <f t="shared" ca="1" si="193"/>
        <v>0</v>
      </c>
      <c r="R401" s="306">
        <f t="shared" ca="1" si="194"/>
        <v>0</v>
      </c>
      <c r="S401" s="307">
        <f t="shared" ca="1" si="195"/>
        <v>4.5130000000000017</v>
      </c>
      <c r="T401" s="304">
        <f t="shared" ca="1" si="175"/>
        <v>44.272530000000017</v>
      </c>
      <c r="U401" s="311">
        <f t="shared" ca="1" si="176"/>
        <v>0</v>
      </c>
      <c r="V401" s="306">
        <f t="shared" ca="1" si="177"/>
        <v>1.2255827315808792</v>
      </c>
      <c r="W401" s="304">
        <f t="shared" ca="1" si="178"/>
        <v>39.917426740233616</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0.94220386617458551</v>
      </c>
      <c r="AH401" s="304">
        <f t="shared" ca="1" si="202"/>
        <v>-8.8449618397511891</v>
      </c>
    </row>
    <row r="402" spans="1:34" x14ac:dyDescent="0.2">
      <c r="A402" s="347">
        <f t="shared" ca="1" si="180"/>
        <v>1E-4</v>
      </c>
      <c r="B402" s="304">
        <f t="shared" ca="1" si="181"/>
        <v>30.10070000000016</v>
      </c>
      <c r="D402" s="306">
        <f t="shared" ca="1" si="182"/>
        <v>-0.60313496822358248</v>
      </c>
      <c r="E402" s="307">
        <f t="shared" ca="1" si="183"/>
        <v>-0.98560059582629655</v>
      </c>
      <c r="F402" s="304">
        <f t="shared" ca="1" si="184"/>
        <v>1.1555000321883218</v>
      </c>
      <c r="G402" s="306">
        <f t="shared" ca="1" si="185"/>
        <v>7.0436626920053653</v>
      </c>
      <c r="H402" s="307">
        <f t="shared" ca="1" si="186"/>
        <v>-103.05601202498198</v>
      </c>
      <c r="I402" s="304">
        <f t="shared" ca="1" si="187"/>
        <v>103.2964413647052</v>
      </c>
      <c r="J402" s="306">
        <f t="shared" ca="1" si="188"/>
        <v>641.70676765127212</v>
      </c>
      <c r="K402" s="307">
        <f t="shared" ca="1" si="189"/>
        <v>-4.7661669134155042</v>
      </c>
      <c r="L402" s="304">
        <f t="shared" ca="1" si="174"/>
        <v>641.72446735066148</v>
      </c>
      <c r="M402" s="306">
        <f t="shared" ca="1" si="190"/>
        <v>-1.5025545504432276</v>
      </c>
      <c r="N402" s="304">
        <f t="shared" ca="1" si="191"/>
        <v>-86.0900342285737</v>
      </c>
      <c r="P402" s="310">
        <f t="shared" ca="1" si="192"/>
        <v>23</v>
      </c>
      <c r="Q402" s="304">
        <f t="shared" ca="1" si="193"/>
        <v>0</v>
      </c>
      <c r="R402" s="306">
        <f t="shared" ca="1" si="194"/>
        <v>0</v>
      </c>
      <c r="S402" s="307">
        <f t="shared" ca="1" si="195"/>
        <v>4.5130000000000017</v>
      </c>
      <c r="T402" s="304">
        <f t="shared" ca="1" si="175"/>
        <v>44.272530000000017</v>
      </c>
      <c r="U402" s="311">
        <f t="shared" ca="1" si="176"/>
        <v>0</v>
      </c>
      <c r="V402" s="306">
        <f t="shared" ca="1" si="177"/>
        <v>1.2255839946176845</v>
      </c>
      <c r="W402" s="304">
        <f t="shared" ca="1" si="178"/>
        <v>39.917540696050267</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0.94217904845230827</v>
      </c>
      <c r="AH402" s="304">
        <f t="shared" ca="1" si="202"/>
        <v>-8.8449870906788384</v>
      </c>
    </row>
    <row r="403" spans="1:34" x14ac:dyDescent="0.2">
      <c r="A403" s="347">
        <f t="shared" ca="1" si="180"/>
        <v>1E-4</v>
      </c>
      <c r="B403" s="304">
        <f t="shared" ca="1" si="181"/>
        <v>30.100800000000159</v>
      </c>
      <c r="D403" s="306">
        <f t="shared" ca="1" si="182"/>
        <v>-0.60313097542641791</v>
      </c>
      <c r="E403" s="307">
        <f t="shared" ca="1" si="183"/>
        <v>-0.98557501344689058</v>
      </c>
      <c r="F403" s="304">
        <f t="shared" ca="1" si="184"/>
        <v>1.1554761272521648</v>
      </c>
      <c r="G403" s="306">
        <f t="shared" ca="1" si="185"/>
        <v>7.0436023789078224</v>
      </c>
      <c r="H403" s="307">
        <f t="shared" ca="1" si="186"/>
        <v>-103.05611058248333</v>
      </c>
      <c r="I403" s="304">
        <f t="shared" ca="1" si="187"/>
        <v>103.29653558014996</v>
      </c>
      <c r="J403" s="306">
        <f t="shared" ca="1" si="188"/>
        <v>641.70676765127212</v>
      </c>
      <c r="K403" s="307">
        <f t="shared" ca="1" si="189"/>
        <v>-4.7764725195458775</v>
      </c>
      <c r="L403" s="304">
        <f t="shared" ca="1" si="174"/>
        <v>641.7245439744172</v>
      </c>
      <c r="M403" s="306">
        <f t="shared" ca="1" si="190"/>
        <v>-1.5025551980277219</v>
      </c>
      <c r="N403" s="304">
        <f t="shared" ca="1" si="191"/>
        <v>-86.090071332432103</v>
      </c>
      <c r="P403" s="310">
        <f t="shared" ca="1" si="192"/>
        <v>23</v>
      </c>
      <c r="Q403" s="304">
        <f t="shared" ca="1" si="193"/>
        <v>0</v>
      </c>
      <c r="R403" s="306">
        <f t="shared" ca="1" si="194"/>
        <v>0</v>
      </c>
      <c r="S403" s="307">
        <f t="shared" ca="1" si="195"/>
        <v>4.5130000000000017</v>
      </c>
      <c r="T403" s="304">
        <f t="shared" ca="1" si="175"/>
        <v>44.272530000000017</v>
      </c>
      <c r="U403" s="311">
        <f t="shared" ca="1" si="176"/>
        <v>0</v>
      </c>
      <c r="V403" s="306">
        <f t="shared" ca="1" si="177"/>
        <v>1.2255852576570001</v>
      </c>
      <c r="W403" s="304">
        <f t="shared" ca="1" si="178"/>
        <v>39.917654650247108</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0.94215423108035168</v>
      </c>
      <c r="AH403" s="304">
        <f t="shared" ca="1" si="202"/>
        <v>-8.8450123412475623</v>
      </c>
    </row>
    <row r="404" spans="1:34" x14ac:dyDescent="0.2">
      <c r="A404" s="347">
        <f t="shared" ca="1" si="180"/>
        <v>1E-4</v>
      </c>
      <c r="B404" s="304">
        <f t="shared" ca="1" si="181"/>
        <v>30.100900000000159</v>
      </c>
      <c r="D404" s="306">
        <f t="shared" ca="1" si="182"/>
        <v>-0.60312698263125708</v>
      </c>
      <c r="E404" s="307">
        <f t="shared" ca="1" si="183"/>
        <v>-0.98554943143109774</v>
      </c>
      <c r="F404" s="304">
        <f t="shared" ca="1" si="184"/>
        <v>1.155452222712841</v>
      </c>
      <c r="G404" s="306">
        <f t="shared" ca="1" si="185"/>
        <v>7.0435420662095591</v>
      </c>
      <c r="H404" s="307">
        <f t="shared" ca="1" si="186"/>
        <v>-103.05620913742646</v>
      </c>
      <c r="I404" s="304">
        <f t="shared" ca="1" si="187"/>
        <v>103.29662979311303</v>
      </c>
      <c r="J404" s="306">
        <f t="shared" ca="1" si="188"/>
        <v>641.70676765127212</v>
      </c>
      <c r="K404" s="307">
        <f t="shared" ca="1" si="189"/>
        <v>-4.7867781355318728</v>
      </c>
      <c r="L404" s="304">
        <f t="shared" ca="1" si="174"/>
        <v>641.72462076373733</v>
      </c>
      <c r="M404" s="306">
        <f t="shared" ca="1" si="190"/>
        <v>-1.5025558456054895</v>
      </c>
      <c r="N404" s="304">
        <f t="shared" ca="1" si="191"/>
        <v>-86.090108435905094</v>
      </c>
      <c r="P404" s="310">
        <f t="shared" ca="1" si="192"/>
        <v>23</v>
      </c>
      <c r="Q404" s="304">
        <f t="shared" ca="1" si="193"/>
        <v>0</v>
      </c>
      <c r="R404" s="306">
        <f t="shared" ca="1" si="194"/>
        <v>0</v>
      </c>
      <c r="S404" s="307">
        <f t="shared" ca="1" si="195"/>
        <v>4.5130000000000017</v>
      </c>
      <c r="T404" s="304">
        <f t="shared" ca="1" si="175"/>
        <v>44.272530000000017</v>
      </c>
      <c r="U404" s="311">
        <f t="shared" ca="1" si="176"/>
        <v>0</v>
      </c>
      <c r="V404" s="306">
        <f t="shared" ca="1" si="177"/>
        <v>1.2255865206988255</v>
      </c>
      <c r="W404" s="304">
        <f t="shared" ca="1" si="178"/>
        <v>39.91776860282414</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0.9421294140587122</v>
      </c>
      <c r="AH404" s="304">
        <f t="shared" ca="1" si="202"/>
        <v>-8.8450375914573662</v>
      </c>
    </row>
    <row r="405" spans="1:34" x14ac:dyDescent="0.2">
      <c r="A405" s="347">
        <f t="shared" ca="1" si="180"/>
        <v>1E-4</v>
      </c>
      <c r="B405" s="304">
        <f t="shared" ca="1" si="181"/>
        <v>30.101000000000159</v>
      </c>
      <c r="D405" s="306">
        <f t="shared" ca="1" si="182"/>
        <v>-0.60312298983810109</v>
      </c>
      <c r="E405" s="307">
        <f t="shared" ca="1" si="183"/>
        <v>-0.98552384977891805</v>
      </c>
      <c r="F405" s="304">
        <f t="shared" ca="1" si="184"/>
        <v>1.1554283185703516</v>
      </c>
      <c r="G405" s="306">
        <f t="shared" ca="1" si="185"/>
        <v>7.0434817539105756</v>
      </c>
      <c r="H405" s="307">
        <f t="shared" ca="1" si="186"/>
        <v>-103.05630768981145</v>
      </c>
      <c r="I405" s="304">
        <f t="shared" ca="1" si="187"/>
        <v>103.29672400359443</v>
      </c>
      <c r="J405" s="306">
        <f t="shared" ca="1" si="188"/>
        <v>641.70676765127212</v>
      </c>
      <c r="K405" s="307">
        <f t="shared" ca="1" si="189"/>
        <v>-4.7970837613732344</v>
      </c>
      <c r="L405" s="304">
        <f t="shared" ca="1" si="174"/>
        <v>641.72469771862245</v>
      </c>
      <c r="M405" s="306">
        <f t="shared" ca="1" si="190"/>
        <v>-1.5025564931765312</v>
      </c>
      <c r="N405" s="304">
        <f t="shared" ca="1" si="191"/>
        <v>-86.090145538992715</v>
      </c>
      <c r="P405" s="310">
        <f t="shared" ca="1" si="192"/>
        <v>23</v>
      </c>
      <c r="Q405" s="304">
        <f t="shared" ca="1" si="193"/>
        <v>0</v>
      </c>
      <c r="R405" s="306">
        <f t="shared" ca="1" si="194"/>
        <v>0</v>
      </c>
      <c r="S405" s="307">
        <f t="shared" ca="1" si="195"/>
        <v>4.5130000000000017</v>
      </c>
      <c r="T405" s="304">
        <f t="shared" ca="1" si="175"/>
        <v>44.272530000000017</v>
      </c>
      <c r="U405" s="311">
        <f t="shared" ca="1" si="176"/>
        <v>0</v>
      </c>
      <c r="V405" s="306">
        <f t="shared" ca="1" si="177"/>
        <v>1.2255877837431608</v>
      </c>
      <c r="W405" s="304">
        <f t="shared" ca="1" si="178"/>
        <v>39.917882553781389</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0.94210459738738983</v>
      </c>
      <c r="AH405" s="304">
        <f t="shared" ca="1" si="202"/>
        <v>-8.8450628413082484</v>
      </c>
    </row>
    <row r="406" spans="1:34" x14ac:dyDescent="0.2">
      <c r="A406" s="347">
        <f t="shared" ca="1" si="180"/>
        <v>1E-4</v>
      </c>
      <c r="B406" s="304">
        <f t="shared" ca="1" si="181"/>
        <v>30.101100000000159</v>
      </c>
      <c r="D406" s="306">
        <f t="shared" ca="1" si="182"/>
        <v>-0.6031189970469456</v>
      </c>
      <c r="E406" s="307">
        <f t="shared" ca="1" si="183"/>
        <v>-0.98549826849034616</v>
      </c>
      <c r="F406" s="304">
        <f t="shared" ca="1" si="184"/>
        <v>1.1554044148246898</v>
      </c>
      <c r="G406" s="306">
        <f t="shared" ca="1" si="185"/>
        <v>7.0434214420108709</v>
      </c>
      <c r="H406" s="307">
        <f t="shared" ca="1" si="186"/>
        <v>-103.05640623963829</v>
      </c>
      <c r="I406" s="304">
        <f t="shared" ca="1" si="187"/>
        <v>103.29681821159419</v>
      </c>
      <c r="J406" s="306">
        <f t="shared" ca="1" si="188"/>
        <v>641.70676765127212</v>
      </c>
      <c r="K406" s="307">
        <f t="shared" ca="1" si="189"/>
        <v>-4.8073893970697066</v>
      </c>
      <c r="L406" s="304">
        <f t="shared" ca="1" si="174"/>
        <v>641.72477483907289</v>
      </c>
      <c r="M406" s="306">
        <f t="shared" ca="1" si="190"/>
        <v>-1.5025571407408465</v>
      </c>
      <c r="N406" s="304">
        <f t="shared" ca="1" si="191"/>
        <v>-86.090182641694938</v>
      </c>
      <c r="P406" s="310">
        <f t="shared" ca="1" si="192"/>
        <v>23</v>
      </c>
      <c r="Q406" s="304">
        <f t="shared" ca="1" si="193"/>
        <v>0</v>
      </c>
      <c r="R406" s="306">
        <f t="shared" ca="1" si="194"/>
        <v>0</v>
      </c>
      <c r="S406" s="307">
        <f t="shared" ca="1" si="195"/>
        <v>4.5130000000000017</v>
      </c>
      <c r="T406" s="304">
        <f t="shared" ca="1" si="175"/>
        <v>44.272530000000017</v>
      </c>
      <c r="U406" s="311">
        <f t="shared" ca="1" si="176"/>
        <v>0</v>
      </c>
      <c r="V406" s="306">
        <f t="shared" ca="1" si="177"/>
        <v>1.2255890467900057</v>
      </c>
      <c r="W406" s="304">
        <f t="shared" ca="1" si="178"/>
        <v>39.917996503118857</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0.94207978106637924</v>
      </c>
      <c r="AH406" s="304">
        <f t="shared" ca="1" si="202"/>
        <v>-8.8450880908002159</v>
      </c>
    </row>
    <row r="407" spans="1:34" x14ac:dyDescent="0.2">
      <c r="A407" s="347">
        <f t="shared" ca="1" si="180"/>
        <v>1E-4</v>
      </c>
      <c r="B407" s="304">
        <f t="shared" ca="1" si="181"/>
        <v>30.101200000000158</v>
      </c>
      <c r="D407" s="306">
        <f t="shared" ca="1" si="182"/>
        <v>-0.60311500425779596</v>
      </c>
      <c r="E407" s="307">
        <f t="shared" ca="1" si="183"/>
        <v>-0.98547268756538031</v>
      </c>
      <c r="F407" s="304">
        <f t="shared" ca="1" si="184"/>
        <v>1.1553805114758577</v>
      </c>
      <c r="G407" s="306">
        <f t="shared" ca="1" si="185"/>
        <v>7.0433611305104451</v>
      </c>
      <c r="H407" s="307">
        <f t="shared" ca="1" si="186"/>
        <v>-103.05650478690706</v>
      </c>
      <c r="I407" s="304">
        <f t="shared" ca="1" si="187"/>
        <v>103.29691241711237</v>
      </c>
      <c r="J407" s="306">
        <f t="shared" ca="1" si="188"/>
        <v>641.70676765127212</v>
      </c>
      <c r="K407" s="307">
        <f t="shared" ca="1" si="189"/>
        <v>-4.8176950426210334</v>
      </c>
      <c r="L407" s="304">
        <f t="shared" ca="1" si="174"/>
        <v>641.724852125089</v>
      </c>
      <c r="M407" s="306">
        <f t="shared" ca="1" si="190"/>
        <v>-1.5025577882984358</v>
      </c>
      <c r="N407" s="304">
        <f t="shared" ca="1" si="191"/>
        <v>-86.090219744011804</v>
      </c>
      <c r="P407" s="310">
        <f t="shared" ca="1" si="192"/>
        <v>23</v>
      </c>
      <c r="Q407" s="304">
        <f t="shared" ca="1" si="193"/>
        <v>0</v>
      </c>
      <c r="R407" s="306">
        <f t="shared" ca="1" si="194"/>
        <v>0</v>
      </c>
      <c r="S407" s="307">
        <f t="shared" ca="1" si="195"/>
        <v>4.5130000000000017</v>
      </c>
      <c r="T407" s="304">
        <f t="shared" ca="1" si="175"/>
        <v>44.272530000000017</v>
      </c>
      <c r="U407" s="311">
        <f t="shared" ca="1" si="176"/>
        <v>0</v>
      </c>
      <c r="V407" s="306">
        <f t="shared" ca="1" si="177"/>
        <v>1.2255903098393606</v>
      </c>
      <c r="W407" s="304">
        <f t="shared" ca="1" si="178"/>
        <v>39.918110450836579</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0.94205496509568043</v>
      </c>
      <c r="AH407" s="304">
        <f t="shared" ca="1" si="202"/>
        <v>-8.8451133399332686</v>
      </c>
    </row>
    <row r="408" spans="1:34" x14ac:dyDescent="0.2">
      <c r="A408" s="347">
        <f t="shared" ca="1" si="180"/>
        <v>1E-4</v>
      </c>
      <c r="B408" s="304">
        <f t="shared" ca="1" si="181"/>
        <v>30.101300000000158</v>
      </c>
      <c r="D408" s="306">
        <f t="shared" ca="1" si="182"/>
        <v>-0.60311101147065005</v>
      </c>
      <c r="E408" s="307">
        <f t="shared" ca="1" si="183"/>
        <v>-0.98544710700401161</v>
      </c>
      <c r="F408" s="304">
        <f t="shared" ca="1" si="184"/>
        <v>1.1553566085238471</v>
      </c>
      <c r="G408" s="306">
        <f t="shared" ca="1" si="185"/>
        <v>7.0433008194092981</v>
      </c>
      <c r="H408" s="307">
        <f t="shared" ca="1" si="186"/>
        <v>-103.05660333161775</v>
      </c>
      <c r="I408" s="304">
        <f t="shared" ca="1" si="187"/>
        <v>103.29700662014896</v>
      </c>
      <c r="J408" s="306">
        <f t="shared" ca="1" si="188"/>
        <v>641.70676765127212</v>
      </c>
      <c r="K408" s="307">
        <f t="shared" ca="1" si="189"/>
        <v>-4.8280006980269601</v>
      </c>
      <c r="L408" s="304">
        <f t="shared" ca="1" si="174"/>
        <v>641.72492957667134</v>
      </c>
      <c r="M408" s="306">
        <f t="shared" ca="1" si="190"/>
        <v>-1.5025584358492989</v>
      </c>
      <c r="N408" s="304">
        <f t="shared" ca="1" si="191"/>
        <v>-86.090256845943287</v>
      </c>
      <c r="P408" s="310">
        <f t="shared" ca="1" si="192"/>
        <v>23</v>
      </c>
      <c r="Q408" s="304">
        <f t="shared" ca="1" si="193"/>
        <v>0</v>
      </c>
      <c r="R408" s="306">
        <f t="shared" ca="1" si="194"/>
        <v>0</v>
      </c>
      <c r="S408" s="307">
        <f t="shared" ca="1" si="195"/>
        <v>4.5130000000000017</v>
      </c>
      <c r="T408" s="304">
        <f t="shared" ca="1" si="175"/>
        <v>44.272530000000017</v>
      </c>
      <c r="U408" s="311">
        <f t="shared" ca="1" si="176"/>
        <v>0</v>
      </c>
      <c r="V408" s="306">
        <f t="shared" ca="1" si="177"/>
        <v>1.225591572891225</v>
      </c>
      <c r="W408" s="304">
        <f t="shared" ca="1" si="178"/>
        <v>39.918224396934548</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0.94203014947528274</v>
      </c>
      <c r="AH408" s="304">
        <f t="shared" ca="1" si="202"/>
        <v>-8.8451385887074156</v>
      </c>
    </row>
    <row r="409" spans="1:34" x14ac:dyDescent="0.2">
      <c r="A409" s="347">
        <f t="shared" ca="1" si="180"/>
        <v>1E-4</v>
      </c>
      <c r="B409" s="304">
        <f t="shared" ca="1" si="181"/>
        <v>30.101400000000158</v>
      </c>
      <c r="D409" s="306">
        <f t="shared" ca="1" si="182"/>
        <v>-0.60310701868551053</v>
      </c>
      <c r="E409" s="307">
        <f t="shared" ca="1" si="183"/>
        <v>-0.9854215268062454</v>
      </c>
      <c r="F409" s="304">
        <f t="shared" ca="1" si="184"/>
        <v>1.1553327059686644</v>
      </c>
      <c r="G409" s="306">
        <f t="shared" ca="1" si="185"/>
        <v>7.0432405087074299</v>
      </c>
      <c r="H409" s="307">
        <f t="shared" ca="1" si="186"/>
        <v>-103.05670187377044</v>
      </c>
      <c r="I409" s="304">
        <f t="shared" ca="1" si="187"/>
        <v>103.29710082070405</v>
      </c>
      <c r="J409" s="306">
        <f t="shared" ca="1" si="188"/>
        <v>641.70676765127212</v>
      </c>
      <c r="K409" s="307">
        <f t="shared" ca="1" si="189"/>
        <v>-4.8383063632872298</v>
      </c>
      <c r="L409" s="304">
        <f t="shared" ca="1" si="174"/>
        <v>641.72500719382037</v>
      </c>
      <c r="M409" s="306">
        <f t="shared" ca="1" si="190"/>
        <v>-1.5025590833934361</v>
      </c>
      <c r="N409" s="304">
        <f t="shared" ca="1" si="191"/>
        <v>-86.090293947489386</v>
      </c>
      <c r="P409" s="310">
        <f t="shared" ca="1" si="192"/>
        <v>23</v>
      </c>
      <c r="Q409" s="304">
        <f t="shared" ca="1" si="193"/>
        <v>0</v>
      </c>
      <c r="R409" s="306">
        <f t="shared" ca="1" si="194"/>
        <v>0</v>
      </c>
      <c r="S409" s="307">
        <f t="shared" ca="1" si="195"/>
        <v>4.5130000000000017</v>
      </c>
      <c r="T409" s="304">
        <f t="shared" ca="1" si="175"/>
        <v>44.272530000000017</v>
      </c>
      <c r="U409" s="311">
        <f t="shared" ca="1" si="176"/>
        <v>0</v>
      </c>
      <c r="V409" s="306">
        <f t="shared" ca="1" si="177"/>
        <v>1.2255928359455992</v>
      </c>
      <c r="W409" s="304">
        <f t="shared" ca="1" si="178"/>
        <v>39.918338341412799</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0.9420053342051915</v>
      </c>
      <c r="AH409" s="304">
        <f t="shared" ca="1" si="202"/>
        <v>-8.8451638371226533</v>
      </c>
    </row>
    <row r="410" spans="1:34" x14ac:dyDescent="0.2">
      <c r="A410" s="347">
        <f t="shared" ca="1" si="180"/>
        <v>1E-4</v>
      </c>
      <c r="B410" s="304">
        <f t="shared" ca="1" si="181"/>
        <v>30.101500000000158</v>
      </c>
      <c r="D410" s="306">
        <f t="shared" ca="1" si="182"/>
        <v>-0.60310302590237752</v>
      </c>
      <c r="E410" s="307">
        <f t="shared" ca="1" si="183"/>
        <v>-0.98539594697207278</v>
      </c>
      <c r="F410" s="304">
        <f t="shared" ca="1" si="184"/>
        <v>1.1553088038103025</v>
      </c>
      <c r="G410" s="306">
        <f t="shared" ca="1" si="185"/>
        <v>7.0431801984048397</v>
      </c>
      <c r="H410" s="307">
        <f t="shared" ca="1" si="186"/>
        <v>-103.05680041336514</v>
      </c>
      <c r="I410" s="304">
        <f t="shared" ca="1" si="187"/>
        <v>103.29719501877763</v>
      </c>
      <c r="J410" s="306">
        <f t="shared" ca="1" si="188"/>
        <v>641.70676765127212</v>
      </c>
      <c r="K410" s="307">
        <f t="shared" ca="1" si="189"/>
        <v>-4.8486120384015869</v>
      </c>
      <c r="L410" s="304">
        <f t="shared" ca="1" si="174"/>
        <v>641.72508497653621</v>
      </c>
      <c r="M410" s="306">
        <f t="shared" ca="1" si="190"/>
        <v>-1.5025597309308476</v>
      </c>
      <c r="N410" s="304">
        <f t="shared" ca="1" si="191"/>
        <v>-86.090331048650143</v>
      </c>
      <c r="P410" s="310">
        <f t="shared" ca="1" si="192"/>
        <v>23</v>
      </c>
      <c r="Q410" s="304">
        <f t="shared" ca="1" si="193"/>
        <v>0</v>
      </c>
      <c r="R410" s="306">
        <f t="shared" ca="1" si="194"/>
        <v>0</v>
      </c>
      <c r="S410" s="307">
        <f t="shared" ca="1" si="195"/>
        <v>4.5130000000000017</v>
      </c>
      <c r="T410" s="304">
        <f t="shared" ca="1" si="175"/>
        <v>44.272530000000017</v>
      </c>
      <c r="U410" s="311">
        <f t="shared" ca="1" si="176"/>
        <v>0</v>
      </c>
      <c r="V410" s="306">
        <f t="shared" ca="1" si="177"/>
        <v>1.225594099002483</v>
      </c>
      <c r="W410" s="304">
        <f t="shared" ca="1" si="178"/>
        <v>39.918452284271332</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0.94198051928539606</v>
      </c>
      <c r="AH410" s="304">
        <f t="shared" ca="1" si="202"/>
        <v>-8.8451890851789905</v>
      </c>
    </row>
    <row r="411" spans="1:34" x14ac:dyDescent="0.2">
      <c r="A411" s="347">
        <f t="shared" ca="1" si="180"/>
        <v>1E-4</v>
      </c>
      <c r="B411" s="304">
        <f t="shared" ca="1" si="181"/>
        <v>30.101600000000158</v>
      </c>
      <c r="D411" s="306">
        <f t="shared" ca="1" si="182"/>
        <v>-0.60309903312125035</v>
      </c>
      <c r="E411" s="307">
        <f t="shared" ca="1" si="183"/>
        <v>-0.98537036750149021</v>
      </c>
      <c r="F411" s="304">
        <f t="shared" ca="1" si="184"/>
        <v>1.1552849020487583</v>
      </c>
      <c r="G411" s="306">
        <f t="shared" ca="1" si="185"/>
        <v>7.0431198885015274</v>
      </c>
      <c r="H411" s="307">
        <f t="shared" ca="1" si="186"/>
        <v>-103.05689895040189</v>
      </c>
      <c r="I411" s="304">
        <f t="shared" ca="1" si="187"/>
        <v>103.29728921436977</v>
      </c>
      <c r="J411" s="306">
        <f t="shared" ca="1" si="188"/>
        <v>641.70676765127212</v>
      </c>
      <c r="K411" s="307">
        <f t="shared" ca="1" si="189"/>
        <v>-4.8589177233697756</v>
      </c>
      <c r="L411" s="304">
        <f t="shared" ca="1" si="174"/>
        <v>641.72516292481953</v>
      </c>
      <c r="M411" s="306">
        <f t="shared" ca="1" si="190"/>
        <v>-1.5025603784615333</v>
      </c>
      <c r="N411" s="304">
        <f t="shared" ca="1" si="191"/>
        <v>-86.090368149425544</v>
      </c>
      <c r="P411" s="310">
        <f t="shared" ca="1" si="192"/>
        <v>23</v>
      </c>
      <c r="Q411" s="304">
        <f t="shared" ca="1" si="193"/>
        <v>0</v>
      </c>
      <c r="R411" s="306">
        <f t="shared" ca="1" si="194"/>
        <v>0</v>
      </c>
      <c r="S411" s="307">
        <f t="shared" ca="1" si="195"/>
        <v>4.5130000000000017</v>
      </c>
      <c r="T411" s="304">
        <f t="shared" ca="1" si="175"/>
        <v>44.272530000000017</v>
      </c>
      <c r="U411" s="311">
        <f t="shared" ca="1" si="176"/>
        <v>0</v>
      </c>
      <c r="V411" s="306">
        <f t="shared" ca="1" si="177"/>
        <v>1.2255953620618765</v>
      </c>
      <c r="W411" s="304">
        <f t="shared" ca="1" si="178"/>
        <v>39.91856622551019</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0.94195570471590173</v>
      </c>
      <c r="AH411" s="304">
        <f t="shared" ca="1" si="202"/>
        <v>-8.8452143328764272</v>
      </c>
    </row>
    <row r="412" spans="1:34" x14ac:dyDescent="0.2">
      <c r="A412" s="347">
        <f t="shared" ca="1" si="180"/>
        <v>1E-4</v>
      </c>
      <c r="B412" s="304">
        <f t="shared" ca="1" si="181"/>
        <v>30.101700000000157</v>
      </c>
      <c r="D412" s="306">
        <f t="shared" ca="1" si="182"/>
        <v>-0.60309504034213057</v>
      </c>
      <c r="E412" s="307">
        <f t="shared" ca="1" si="183"/>
        <v>-0.98534478839449058</v>
      </c>
      <c r="F412" s="304">
        <f t="shared" ca="1" si="184"/>
        <v>1.1552610006840269</v>
      </c>
      <c r="G412" s="306">
        <f t="shared" ca="1" si="185"/>
        <v>7.043059578997493</v>
      </c>
      <c r="H412" s="307">
        <f t="shared" ca="1" si="186"/>
        <v>-103.05699748488072</v>
      </c>
      <c r="I412" s="304">
        <f t="shared" ca="1" si="187"/>
        <v>103.29738340748047</v>
      </c>
      <c r="J412" s="306">
        <f t="shared" ca="1" si="188"/>
        <v>641.70676765127212</v>
      </c>
      <c r="K412" s="307">
        <f t="shared" ca="1" si="189"/>
        <v>-4.8692234181915399</v>
      </c>
      <c r="L412" s="304">
        <f t="shared" ca="1" si="174"/>
        <v>641.72524103867067</v>
      </c>
      <c r="M412" s="306">
        <f t="shared" ca="1" si="190"/>
        <v>-1.5025610259854936</v>
      </c>
      <c r="N412" s="304">
        <f t="shared" ca="1" si="191"/>
        <v>-86.090405249815603</v>
      </c>
      <c r="P412" s="310">
        <f t="shared" ca="1" si="192"/>
        <v>23</v>
      </c>
      <c r="Q412" s="304">
        <f t="shared" ca="1" si="193"/>
        <v>0</v>
      </c>
      <c r="R412" s="306">
        <f t="shared" ca="1" si="194"/>
        <v>0</v>
      </c>
      <c r="S412" s="307">
        <f t="shared" ca="1" si="195"/>
        <v>4.5130000000000017</v>
      </c>
      <c r="T412" s="304">
        <f t="shared" ca="1" si="175"/>
        <v>44.272530000000017</v>
      </c>
      <c r="U412" s="311">
        <f t="shared" ca="1" si="176"/>
        <v>0</v>
      </c>
      <c r="V412" s="306">
        <f t="shared" ca="1" si="177"/>
        <v>1.2255966251237795</v>
      </c>
      <c r="W412" s="304">
        <f t="shared" ca="1" si="178"/>
        <v>39.918680165129345</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0.94193089049669254</v>
      </c>
      <c r="AH412" s="304">
        <f t="shared" ca="1" si="202"/>
        <v>-8.8452395802149741</v>
      </c>
    </row>
    <row r="413" spans="1:34" x14ac:dyDescent="0.2">
      <c r="A413" s="347">
        <f t="shared" ca="1" si="180"/>
        <v>1E-4</v>
      </c>
      <c r="B413" s="304">
        <f t="shared" ca="1" si="181"/>
        <v>30.101800000000157</v>
      </c>
      <c r="D413" s="306">
        <f t="shared" ca="1" si="182"/>
        <v>-0.60309104756501719</v>
      </c>
      <c r="E413" s="307">
        <f t="shared" ca="1" si="183"/>
        <v>-0.985319209651081</v>
      </c>
      <c r="F413" s="304">
        <f t="shared" ca="1" si="184"/>
        <v>1.155237099716115</v>
      </c>
      <c r="G413" s="306">
        <f t="shared" ca="1" si="185"/>
        <v>7.0429992698927366</v>
      </c>
      <c r="H413" s="307">
        <f t="shared" ca="1" si="186"/>
        <v>-103.05709601680169</v>
      </c>
      <c r="I413" s="304">
        <f t="shared" ca="1" si="187"/>
        <v>103.29747759810978</v>
      </c>
      <c r="J413" s="306">
        <f t="shared" ca="1" si="188"/>
        <v>641.70676765127212</v>
      </c>
      <c r="K413" s="307">
        <f t="shared" ca="1" si="189"/>
        <v>-4.8795291228666242</v>
      </c>
      <c r="L413" s="304">
        <f t="shared" ca="1" si="174"/>
        <v>641.72531931808999</v>
      </c>
      <c r="M413" s="306">
        <f t="shared" ca="1" si="190"/>
        <v>-1.5025616735027281</v>
      </c>
      <c r="N413" s="304">
        <f t="shared" ca="1" si="191"/>
        <v>-86.090442349820293</v>
      </c>
      <c r="P413" s="310">
        <f t="shared" ca="1" si="192"/>
        <v>23</v>
      </c>
      <c r="Q413" s="304">
        <f t="shared" ca="1" si="193"/>
        <v>0</v>
      </c>
      <c r="R413" s="306">
        <f t="shared" ca="1" si="194"/>
        <v>0</v>
      </c>
      <c r="S413" s="307">
        <f t="shared" ca="1" si="195"/>
        <v>4.5130000000000017</v>
      </c>
      <c r="T413" s="304">
        <f t="shared" ca="1" si="175"/>
        <v>44.272530000000017</v>
      </c>
      <c r="U413" s="311">
        <f t="shared" ca="1" si="176"/>
        <v>0</v>
      </c>
      <c r="V413" s="306">
        <f t="shared" ca="1" si="177"/>
        <v>1.2255978881881926</v>
      </c>
      <c r="W413" s="304">
        <f t="shared" ca="1" si="178"/>
        <v>39.918794103128853</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0.94190607662778092</v>
      </c>
      <c r="AH413" s="304">
        <f t="shared" ca="1" si="202"/>
        <v>-8.8452648271946224</v>
      </c>
    </row>
    <row r="414" spans="1:34" x14ac:dyDescent="0.2">
      <c r="A414" s="347">
        <f t="shared" ca="1" si="180"/>
        <v>1E-4</v>
      </c>
      <c r="B414" s="304">
        <f t="shared" ca="1" si="181"/>
        <v>30.101900000000157</v>
      </c>
      <c r="D414" s="306">
        <f t="shared" ca="1" si="182"/>
        <v>-0.6030870547899142</v>
      </c>
      <c r="E414" s="307">
        <f t="shared" ca="1" si="183"/>
        <v>-0.98529363127124725</v>
      </c>
      <c r="F414" s="304">
        <f t="shared" ca="1" si="184"/>
        <v>1.1552131991450121</v>
      </c>
      <c r="G414" s="306">
        <f t="shared" ca="1" si="185"/>
        <v>7.0429389611872573</v>
      </c>
      <c r="H414" s="307">
        <f t="shared" ca="1" si="186"/>
        <v>-103.05719454616482</v>
      </c>
      <c r="I414" s="304">
        <f t="shared" ca="1" si="187"/>
        <v>103.29757178625775</v>
      </c>
      <c r="J414" s="306">
        <f t="shared" ca="1" si="188"/>
        <v>641.70676765127212</v>
      </c>
      <c r="K414" s="307">
        <f t="shared" ca="1" si="189"/>
        <v>-4.8898348373947726</v>
      </c>
      <c r="L414" s="304">
        <f t="shared" ca="1" si="174"/>
        <v>641.72539776307804</v>
      </c>
      <c r="M414" s="306">
        <f t="shared" ca="1" si="190"/>
        <v>-1.5025623210132371</v>
      </c>
      <c r="N414" s="304">
        <f t="shared" ca="1" si="191"/>
        <v>-86.090479449439655</v>
      </c>
      <c r="P414" s="310">
        <f t="shared" ca="1" si="192"/>
        <v>23</v>
      </c>
      <c r="Q414" s="304">
        <f t="shared" ca="1" si="193"/>
        <v>0</v>
      </c>
      <c r="R414" s="306">
        <f t="shared" ca="1" si="194"/>
        <v>0</v>
      </c>
      <c r="S414" s="307">
        <f t="shared" ca="1" si="195"/>
        <v>4.5130000000000017</v>
      </c>
      <c r="T414" s="304">
        <f t="shared" ca="1" si="175"/>
        <v>44.272530000000017</v>
      </c>
      <c r="U414" s="311">
        <f t="shared" ca="1" si="176"/>
        <v>0</v>
      </c>
      <c r="V414" s="306">
        <f t="shared" ca="1" si="177"/>
        <v>1.225599151255115</v>
      </c>
      <c r="W414" s="304">
        <f t="shared" ca="1" si="178"/>
        <v>39.918908039508715</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0.94188126310915266</v>
      </c>
      <c r="AH414" s="304">
        <f t="shared" ca="1" si="202"/>
        <v>-8.8452900738153861</v>
      </c>
    </row>
    <row r="415" spans="1:34" x14ac:dyDescent="0.2">
      <c r="A415" s="347">
        <f t="shared" ca="1" si="180"/>
        <v>1E-4</v>
      </c>
      <c r="B415" s="304">
        <f t="shared" ca="1" si="181"/>
        <v>30.102000000000157</v>
      </c>
      <c r="D415" s="306">
        <f t="shared" ca="1" si="182"/>
        <v>-0.60308306201682083</v>
      </c>
      <c r="E415" s="307">
        <f t="shared" ca="1" si="183"/>
        <v>-0.98526805325498934</v>
      </c>
      <c r="F415" s="304">
        <f t="shared" ca="1" si="184"/>
        <v>1.1551892989707189</v>
      </c>
      <c r="G415" s="306">
        <f t="shared" ca="1" si="185"/>
        <v>7.0428786528810559</v>
      </c>
      <c r="H415" s="307">
        <f t="shared" ca="1" si="186"/>
        <v>-103.05729307297015</v>
      </c>
      <c r="I415" s="304">
        <f t="shared" ca="1" si="187"/>
        <v>103.2976659719244</v>
      </c>
      <c r="J415" s="306">
        <f t="shared" ca="1" si="188"/>
        <v>641.70676765127212</v>
      </c>
      <c r="K415" s="307">
        <f t="shared" ca="1" si="189"/>
        <v>-4.9001405617757294</v>
      </c>
      <c r="L415" s="304">
        <f t="shared" ca="1" si="174"/>
        <v>641.72547637363505</v>
      </c>
      <c r="M415" s="306">
        <f t="shared" ca="1" si="190"/>
        <v>-1.5025629685170208</v>
      </c>
      <c r="N415" s="304">
        <f t="shared" ca="1" si="191"/>
        <v>-86.090516548673676</v>
      </c>
      <c r="P415" s="310">
        <f t="shared" ca="1" si="192"/>
        <v>23</v>
      </c>
      <c r="Q415" s="304">
        <f t="shared" ca="1" si="193"/>
        <v>0</v>
      </c>
      <c r="R415" s="306">
        <f t="shared" ca="1" si="194"/>
        <v>0</v>
      </c>
      <c r="S415" s="307">
        <f t="shared" ca="1" si="195"/>
        <v>4.5130000000000017</v>
      </c>
      <c r="T415" s="304">
        <f t="shared" ca="1" si="175"/>
        <v>44.272530000000017</v>
      </c>
      <c r="U415" s="311">
        <f t="shared" ca="1" si="176"/>
        <v>0</v>
      </c>
      <c r="V415" s="306">
        <f t="shared" ca="1" si="177"/>
        <v>1.2256004143245469</v>
      </c>
      <c r="W415" s="304">
        <f t="shared" ca="1" si="178"/>
        <v>39.919021974268944</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0.9418564499408042</v>
      </c>
      <c r="AH415" s="304">
        <f t="shared" ca="1" si="202"/>
        <v>-8.8453153200772654</v>
      </c>
    </row>
    <row r="416" spans="1:34" x14ac:dyDescent="0.2">
      <c r="A416" s="347">
        <f t="shared" ca="1" si="180"/>
        <v>1E-4</v>
      </c>
      <c r="B416" s="304">
        <f t="shared" ca="1" si="181"/>
        <v>30.102100000000156</v>
      </c>
      <c r="D416" s="306">
        <f t="shared" ca="1" si="182"/>
        <v>-0.60307906924573673</v>
      </c>
      <c r="E416" s="307">
        <f t="shared" ca="1" si="183"/>
        <v>-0.98524247560230549</v>
      </c>
      <c r="F416" s="304">
        <f t="shared" ca="1" si="184"/>
        <v>1.155165399193234</v>
      </c>
      <c r="G416" s="306">
        <f t="shared" ca="1" si="185"/>
        <v>7.0428183449741315</v>
      </c>
      <c r="H416" s="307">
        <f t="shared" ca="1" si="186"/>
        <v>-103.05739159721772</v>
      </c>
      <c r="I416" s="304">
        <f t="shared" ca="1" si="187"/>
        <v>103.29776015510977</v>
      </c>
      <c r="J416" s="306">
        <f t="shared" ca="1" si="188"/>
        <v>641.70676765127212</v>
      </c>
      <c r="K416" s="307">
        <f t="shared" ca="1" si="189"/>
        <v>-4.9104462960092388</v>
      </c>
      <c r="L416" s="304">
        <f t="shared" ca="1" si="174"/>
        <v>641.72555514976159</v>
      </c>
      <c r="M416" s="306">
        <f t="shared" ca="1" si="190"/>
        <v>-1.5025636160140792</v>
      </c>
      <c r="N416" s="304">
        <f t="shared" ca="1" si="191"/>
        <v>-86.09055364752237</v>
      </c>
      <c r="P416" s="310">
        <f t="shared" ca="1" si="192"/>
        <v>23</v>
      </c>
      <c r="Q416" s="304">
        <f t="shared" ca="1" si="193"/>
        <v>0</v>
      </c>
      <c r="R416" s="306">
        <f t="shared" ca="1" si="194"/>
        <v>0</v>
      </c>
      <c r="S416" s="307">
        <f t="shared" ca="1" si="195"/>
        <v>4.5130000000000017</v>
      </c>
      <c r="T416" s="304">
        <f t="shared" ca="1" si="175"/>
        <v>44.272530000000017</v>
      </c>
      <c r="U416" s="311">
        <f t="shared" ca="1" si="176"/>
        <v>0</v>
      </c>
      <c r="V416" s="306">
        <f t="shared" ca="1" si="177"/>
        <v>1.2256016773964884</v>
      </c>
      <c r="W416" s="304">
        <f t="shared" ca="1" si="178"/>
        <v>39.919135907409562</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0.94183163712273554</v>
      </c>
      <c r="AH416" s="304">
        <f t="shared" ca="1" si="202"/>
        <v>-8.8453405659802637</v>
      </c>
    </row>
    <row r="417" spans="1:34" x14ac:dyDescent="0.2">
      <c r="A417" s="347">
        <f t="shared" ca="1" si="180"/>
        <v>1E-4</v>
      </c>
      <c r="B417" s="304">
        <f t="shared" ca="1" si="181"/>
        <v>30.102200000000156</v>
      </c>
      <c r="D417" s="306">
        <f t="shared" ca="1" si="182"/>
        <v>-0.60307507647666325</v>
      </c>
      <c r="E417" s="307">
        <f t="shared" ca="1" si="183"/>
        <v>-0.98521689831318859</v>
      </c>
      <c r="F417" s="304">
        <f t="shared" ca="1" si="184"/>
        <v>1.1551414998125524</v>
      </c>
      <c r="G417" s="306">
        <f t="shared" ca="1" si="185"/>
        <v>7.0427580374664842</v>
      </c>
      <c r="H417" s="307">
        <f t="shared" ca="1" si="186"/>
        <v>-103.05749011890755</v>
      </c>
      <c r="I417" s="304">
        <f t="shared" ca="1" si="187"/>
        <v>103.29785433581389</v>
      </c>
      <c r="J417" s="306">
        <f t="shared" ca="1" si="188"/>
        <v>641.70676765127212</v>
      </c>
      <c r="K417" s="307">
        <f t="shared" ca="1" si="189"/>
        <v>-4.9207520400950449</v>
      </c>
      <c r="L417" s="304">
        <f t="shared" ca="1" si="174"/>
        <v>641.72563409145801</v>
      </c>
      <c r="M417" s="306">
        <f t="shared" ca="1" si="190"/>
        <v>-1.5025642635044123</v>
      </c>
      <c r="N417" s="304">
        <f t="shared" ca="1" si="191"/>
        <v>-86.090590745985736</v>
      </c>
      <c r="P417" s="310">
        <f t="shared" ca="1" si="192"/>
        <v>23</v>
      </c>
      <c r="Q417" s="304">
        <f t="shared" ca="1" si="193"/>
        <v>0</v>
      </c>
      <c r="R417" s="306">
        <f t="shared" ca="1" si="194"/>
        <v>0</v>
      </c>
      <c r="S417" s="307">
        <f t="shared" ca="1" si="195"/>
        <v>4.5130000000000017</v>
      </c>
      <c r="T417" s="304">
        <f t="shared" ca="1" si="175"/>
        <v>44.272530000000017</v>
      </c>
      <c r="U417" s="311">
        <f t="shared" ca="1" si="176"/>
        <v>0</v>
      </c>
      <c r="V417" s="306">
        <f t="shared" ca="1" si="177"/>
        <v>1.2256029404709394</v>
      </c>
      <c r="W417" s="304">
        <f t="shared" ca="1" si="178"/>
        <v>39.919249838930575</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0.94180682465494492</v>
      </c>
      <c r="AH417" s="304">
        <f t="shared" ca="1" si="202"/>
        <v>-8.8453658115243847</v>
      </c>
    </row>
    <row r="418" spans="1:34" x14ac:dyDescent="0.2">
      <c r="A418" s="347">
        <f t="shared" ca="1" si="180"/>
        <v>1E-4</v>
      </c>
      <c r="B418" s="304">
        <f t="shared" ca="1" si="181"/>
        <v>30.102300000000156</v>
      </c>
      <c r="D418" s="306">
        <f t="shared" ca="1" si="182"/>
        <v>-0.6030710837096015</v>
      </c>
      <c r="E418" s="307">
        <f t="shared" ca="1" si="183"/>
        <v>-0.98519132138764043</v>
      </c>
      <c r="F418" s="304">
        <f t="shared" ca="1" si="184"/>
        <v>1.1551176008286768</v>
      </c>
      <c r="G418" s="306">
        <f t="shared" ca="1" si="185"/>
        <v>7.0426977303581131</v>
      </c>
      <c r="H418" s="307">
        <f t="shared" ca="1" si="186"/>
        <v>-103.05758863803969</v>
      </c>
      <c r="I418" s="304">
        <f t="shared" ca="1" si="187"/>
        <v>103.2979485140368</v>
      </c>
      <c r="J418" s="306">
        <f t="shared" ca="1" si="188"/>
        <v>641.70676765127212</v>
      </c>
      <c r="K418" s="307">
        <f t="shared" ca="1" si="189"/>
        <v>-4.9310577940328919</v>
      </c>
      <c r="L418" s="304">
        <f t="shared" ca="1" si="174"/>
        <v>641.72571319872463</v>
      </c>
      <c r="M418" s="306">
        <f t="shared" ca="1" si="190"/>
        <v>-1.5025649109880204</v>
      </c>
      <c r="N418" s="304">
        <f t="shared" ca="1" si="191"/>
        <v>-86.090627844063775</v>
      </c>
      <c r="P418" s="310">
        <f t="shared" ca="1" si="192"/>
        <v>23</v>
      </c>
      <c r="Q418" s="304">
        <f t="shared" ca="1" si="193"/>
        <v>0</v>
      </c>
      <c r="R418" s="306">
        <f t="shared" ca="1" si="194"/>
        <v>0</v>
      </c>
      <c r="S418" s="307">
        <f t="shared" ca="1" si="195"/>
        <v>4.5130000000000017</v>
      </c>
      <c r="T418" s="304">
        <f t="shared" ca="1" si="175"/>
        <v>44.272530000000017</v>
      </c>
      <c r="U418" s="311">
        <f t="shared" ca="1" si="176"/>
        <v>0</v>
      </c>
      <c r="V418" s="306">
        <f t="shared" ca="1" si="177"/>
        <v>1.2256042035479</v>
      </c>
      <c r="W418" s="304">
        <f t="shared" ca="1" si="178"/>
        <v>39.919363768832007</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0.94178201253742522</v>
      </c>
      <c r="AH418" s="304">
        <f t="shared" ca="1" si="202"/>
        <v>-8.8453910567096301</v>
      </c>
    </row>
    <row r="419" spans="1:34" x14ac:dyDescent="0.2">
      <c r="A419" s="347">
        <f t="shared" ca="1" si="180"/>
        <v>1E-4</v>
      </c>
      <c r="B419" s="304">
        <f t="shared" ca="1" si="181"/>
        <v>30.102400000000156</v>
      </c>
      <c r="D419" s="306">
        <f t="shared" ca="1" si="182"/>
        <v>-0.60306709094455158</v>
      </c>
      <c r="E419" s="307">
        <f t="shared" ca="1" si="183"/>
        <v>-0.98516574482565211</v>
      </c>
      <c r="F419" s="304">
        <f t="shared" ca="1" si="184"/>
        <v>1.1550937022415999</v>
      </c>
      <c r="G419" s="306">
        <f t="shared" ca="1" si="185"/>
        <v>7.042637423649019</v>
      </c>
      <c r="H419" s="307">
        <f t="shared" ca="1" si="186"/>
        <v>-103.05768715461417</v>
      </c>
      <c r="I419" s="304">
        <f t="shared" ca="1" si="187"/>
        <v>103.29804268977854</v>
      </c>
      <c r="J419" s="306">
        <f t="shared" ca="1" si="188"/>
        <v>641.70676765127212</v>
      </c>
      <c r="K419" s="307">
        <f t="shared" ca="1" si="189"/>
        <v>-4.941363557822525</v>
      </c>
      <c r="L419" s="304">
        <f t="shared" ca="1" si="174"/>
        <v>641.72579247156204</v>
      </c>
      <c r="M419" s="306">
        <f t="shared" ca="1" si="190"/>
        <v>-1.5025655584649034</v>
      </c>
      <c r="N419" s="304">
        <f t="shared" ca="1" si="191"/>
        <v>-86.090664941756515</v>
      </c>
      <c r="P419" s="310">
        <f t="shared" ca="1" si="192"/>
        <v>23</v>
      </c>
      <c r="Q419" s="304">
        <f t="shared" ca="1" si="193"/>
        <v>0</v>
      </c>
      <c r="R419" s="306">
        <f t="shared" ca="1" si="194"/>
        <v>0</v>
      </c>
      <c r="S419" s="307">
        <f t="shared" ca="1" si="195"/>
        <v>4.5130000000000017</v>
      </c>
      <c r="T419" s="304">
        <f t="shared" ca="1" si="175"/>
        <v>44.272530000000017</v>
      </c>
      <c r="U419" s="311">
        <f t="shared" ca="1" si="176"/>
        <v>0</v>
      </c>
      <c r="V419" s="306">
        <f t="shared" ca="1" si="177"/>
        <v>1.2256054666273699</v>
      </c>
      <c r="W419" s="304">
        <f t="shared" ca="1" si="178"/>
        <v>39.919477697113877</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0.94175720077017822</v>
      </c>
      <c r="AH419" s="304">
        <f t="shared" ca="1" si="202"/>
        <v>-8.8454163015360052</v>
      </c>
    </row>
    <row r="420" spans="1:34" x14ac:dyDescent="0.2">
      <c r="A420" s="347">
        <f t="shared" ca="1" si="180"/>
        <v>1E-4</v>
      </c>
      <c r="B420" s="304">
        <f t="shared" ca="1" si="181"/>
        <v>30.102500000000155</v>
      </c>
      <c r="D420" s="306">
        <f t="shared" ca="1" si="182"/>
        <v>-0.6030630981815146</v>
      </c>
      <c r="E420" s="307">
        <f t="shared" ca="1" si="183"/>
        <v>-0.98514016862722187</v>
      </c>
      <c r="F420" s="304">
        <f t="shared" ca="1" si="184"/>
        <v>1.1550698040513214</v>
      </c>
      <c r="G420" s="306">
        <f t="shared" ca="1" si="185"/>
        <v>7.0425771173392011</v>
      </c>
      <c r="H420" s="307">
        <f t="shared" ca="1" si="186"/>
        <v>-103.05778566863104</v>
      </c>
      <c r="I420" s="304">
        <f t="shared" ca="1" si="187"/>
        <v>103.29813686303913</v>
      </c>
      <c r="J420" s="306">
        <f t="shared" ca="1" si="188"/>
        <v>641.70676765127212</v>
      </c>
      <c r="K420" s="307">
        <f t="shared" ca="1" si="189"/>
        <v>-4.9516693314636875</v>
      </c>
      <c r="L420" s="304">
        <f t="shared" ca="1" si="174"/>
        <v>641.72587190997058</v>
      </c>
      <c r="M420" s="306">
        <f t="shared" ca="1" si="190"/>
        <v>-1.5025662059350615</v>
      </c>
      <c r="N420" s="304">
        <f t="shared" ca="1" si="191"/>
        <v>-86.090702039063927</v>
      </c>
      <c r="P420" s="310">
        <f t="shared" ca="1" si="192"/>
        <v>23</v>
      </c>
      <c r="Q420" s="304">
        <f t="shared" ca="1" si="193"/>
        <v>0</v>
      </c>
      <c r="R420" s="306">
        <f t="shared" ca="1" si="194"/>
        <v>0</v>
      </c>
      <c r="S420" s="307">
        <f t="shared" ca="1" si="195"/>
        <v>4.5130000000000017</v>
      </c>
      <c r="T420" s="304">
        <f t="shared" ca="1" si="175"/>
        <v>44.272530000000017</v>
      </c>
      <c r="U420" s="311">
        <f t="shared" ca="1" si="176"/>
        <v>0</v>
      </c>
      <c r="V420" s="306">
        <f t="shared" ca="1" si="177"/>
        <v>1.2256067297093494</v>
      </c>
      <c r="W420" s="304">
        <f t="shared" ca="1" si="178"/>
        <v>39.919591623776192</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0.94173238935319326</v>
      </c>
      <c r="AH420" s="304">
        <f t="shared" ca="1" si="202"/>
        <v>-8.8454415460035154</v>
      </c>
    </row>
    <row r="421" spans="1:34" x14ac:dyDescent="0.2">
      <c r="A421" s="347">
        <f t="shared" ca="1" si="180"/>
        <v>1E-4</v>
      </c>
      <c r="B421" s="304">
        <f t="shared" ca="1" si="181"/>
        <v>30.102600000000155</v>
      </c>
      <c r="D421" s="306">
        <f t="shared" ca="1" si="182"/>
        <v>-0.60305910542049013</v>
      </c>
      <c r="E421" s="307">
        <f t="shared" ca="1" si="183"/>
        <v>-0.98511459279234792</v>
      </c>
      <c r="F421" s="304">
        <f t="shared" ca="1" si="184"/>
        <v>1.1550459062578402</v>
      </c>
      <c r="G421" s="306">
        <f t="shared" ca="1" si="185"/>
        <v>7.0425168114286594</v>
      </c>
      <c r="H421" s="307">
        <f t="shared" ca="1" si="186"/>
        <v>-103.05788418009033</v>
      </c>
      <c r="I421" s="304">
        <f t="shared" ca="1" si="187"/>
        <v>103.29823103381861</v>
      </c>
      <c r="J421" s="306">
        <f t="shared" ca="1" si="188"/>
        <v>641.70676765127212</v>
      </c>
      <c r="K421" s="307">
        <f t="shared" ca="1" si="189"/>
        <v>-4.9619751149561235</v>
      </c>
      <c r="L421" s="304">
        <f t="shared" ca="1" si="174"/>
        <v>641.72595151395046</v>
      </c>
      <c r="M421" s="306">
        <f t="shared" ca="1" si="190"/>
        <v>-1.5025668533984948</v>
      </c>
      <c r="N421" s="304">
        <f t="shared" ca="1" si="191"/>
        <v>-86.090739135986055</v>
      </c>
      <c r="P421" s="310">
        <f t="shared" ca="1" si="192"/>
        <v>23</v>
      </c>
      <c r="Q421" s="304">
        <f t="shared" ca="1" si="193"/>
        <v>0</v>
      </c>
      <c r="R421" s="306">
        <f t="shared" ca="1" si="194"/>
        <v>0</v>
      </c>
      <c r="S421" s="307">
        <f t="shared" ca="1" si="195"/>
        <v>4.5130000000000017</v>
      </c>
      <c r="T421" s="304">
        <f t="shared" ca="1" si="175"/>
        <v>44.272530000000017</v>
      </c>
      <c r="U421" s="311">
        <f t="shared" ca="1" si="176"/>
        <v>0</v>
      </c>
      <c r="V421" s="306">
        <f t="shared" ca="1" si="177"/>
        <v>1.2256079927938377</v>
      </c>
      <c r="W421" s="304">
        <f t="shared" ca="1" si="178"/>
        <v>39.919705548818939</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0.94170757828647211</v>
      </c>
      <c r="AH421" s="304">
        <f t="shared" ca="1" si="202"/>
        <v>-8.8454667901121606</v>
      </c>
    </row>
    <row r="422" spans="1:34" x14ac:dyDescent="0.2">
      <c r="A422" s="347">
        <f t="shared" ca="1" si="180"/>
        <v>1E-4</v>
      </c>
      <c r="B422" s="304">
        <f t="shared" ca="1" si="181"/>
        <v>30.102700000000155</v>
      </c>
      <c r="D422" s="306">
        <f t="shared" ca="1" si="182"/>
        <v>-0.60305511266147893</v>
      </c>
      <c r="E422" s="307">
        <f t="shared" ca="1" si="183"/>
        <v>-0.98508901732103382</v>
      </c>
      <c r="F422" s="304">
        <f t="shared" ca="1" si="184"/>
        <v>1.1550220088611598</v>
      </c>
      <c r="G422" s="306">
        <f t="shared" ca="1" si="185"/>
        <v>7.0424565059173929</v>
      </c>
      <c r="H422" s="307">
        <f t="shared" ca="1" si="186"/>
        <v>-103.05798268899206</v>
      </c>
      <c r="I422" s="304">
        <f t="shared" ca="1" si="187"/>
        <v>103.29832520211703</v>
      </c>
      <c r="J422" s="306">
        <f t="shared" ca="1" si="188"/>
        <v>641.70676765127212</v>
      </c>
      <c r="K422" s="307">
        <f t="shared" ca="1" si="189"/>
        <v>-4.9722809082995774</v>
      </c>
      <c r="L422" s="304">
        <f t="shared" ca="1" si="174"/>
        <v>641.72603128350249</v>
      </c>
      <c r="M422" s="306">
        <f t="shared" ca="1" si="190"/>
        <v>-1.5025675008552033</v>
      </c>
      <c r="N422" s="304">
        <f t="shared" ca="1" si="191"/>
        <v>-86.090776232522856</v>
      </c>
      <c r="P422" s="310">
        <f t="shared" ca="1" si="192"/>
        <v>23</v>
      </c>
      <c r="Q422" s="304">
        <f t="shared" ca="1" si="193"/>
        <v>0</v>
      </c>
      <c r="R422" s="306">
        <f t="shared" ca="1" si="194"/>
        <v>0</v>
      </c>
      <c r="S422" s="307">
        <f t="shared" ca="1" si="195"/>
        <v>4.5130000000000017</v>
      </c>
      <c r="T422" s="304">
        <f t="shared" ca="1" si="175"/>
        <v>44.272530000000017</v>
      </c>
      <c r="U422" s="311">
        <f t="shared" ca="1" si="176"/>
        <v>0</v>
      </c>
      <c r="V422" s="306">
        <f t="shared" ca="1" si="177"/>
        <v>1.225609255880836</v>
      </c>
      <c r="W422" s="304">
        <f t="shared" ca="1" si="178"/>
        <v>39.91981947224221</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0.94168276757002012</v>
      </c>
      <c r="AH422" s="304">
        <f t="shared" ca="1" si="202"/>
        <v>-8.8454920338619374</v>
      </c>
    </row>
    <row r="423" spans="1:34" x14ac:dyDescent="0.2">
      <c r="A423" s="347">
        <f t="shared" ca="1" si="180"/>
        <v>1E-4</v>
      </c>
      <c r="B423" s="304">
        <f t="shared" ca="1" si="181"/>
        <v>30.102800000000155</v>
      </c>
      <c r="D423" s="306">
        <f t="shared" ca="1" si="182"/>
        <v>-0.60305111990448401</v>
      </c>
      <c r="E423" s="307">
        <f t="shared" ca="1" si="183"/>
        <v>-0.98506344221325648</v>
      </c>
      <c r="F423" s="304">
        <f t="shared" ca="1" si="184"/>
        <v>1.1549981118612629</v>
      </c>
      <c r="G423" s="306">
        <f t="shared" ca="1" si="185"/>
        <v>7.0423962008054026</v>
      </c>
      <c r="H423" s="307">
        <f t="shared" ca="1" si="186"/>
        <v>-103.05808119533627</v>
      </c>
      <c r="I423" s="304">
        <f t="shared" ca="1" si="187"/>
        <v>103.29841936793439</v>
      </c>
      <c r="J423" s="306">
        <f t="shared" ca="1" si="188"/>
        <v>641.70676765127212</v>
      </c>
      <c r="K423" s="307">
        <f t="shared" ca="1" si="189"/>
        <v>-4.9825867114937941</v>
      </c>
      <c r="L423" s="304">
        <f t="shared" ca="1" si="174"/>
        <v>641.72611121862678</v>
      </c>
      <c r="M423" s="306">
        <f t="shared" ca="1" si="190"/>
        <v>-1.5025681483051874</v>
      </c>
      <c r="N423" s="304">
        <f t="shared" ca="1" si="191"/>
        <v>-86.0908133286744</v>
      </c>
      <c r="P423" s="310">
        <f t="shared" ca="1" si="192"/>
        <v>23</v>
      </c>
      <c r="Q423" s="304">
        <f t="shared" ca="1" si="193"/>
        <v>0</v>
      </c>
      <c r="R423" s="306">
        <f t="shared" ca="1" si="194"/>
        <v>0</v>
      </c>
      <c r="S423" s="307">
        <f t="shared" ca="1" si="195"/>
        <v>4.5130000000000017</v>
      </c>
      <c r="T423" s="304">
        <f t="shared" ca="1" si="175"/>
        <v>44.272530000000017</v>
      </c>
      <c r="U423" s="311">
        <f t="shared" ca="1" si="176"/>
        <v>0</v>
      </c>
      <c r="V423" s="306">
        <f t="shared" ca="1" si="177"/>
        <v>1.2256105189703432</v>
      </c>
      <c r="W423" s="304">
        <f t="shared" ca="1" si="178"/>
        <v>39.919933394045934</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0.9416579572038124</v>
      </c>
      <c r="AH423" s="304">
        <f t="shared" ca="1" si="202"/>
        <v>-8.8455172772528687</v>
      </c>
    </row>
    <row r="424" spans="1:34" x14ac:dyDescent="0.2">
      <c r="A424" s="347">
        <f t="shared" ca="1" si="180"/>
        <v>1E-4</v>
      </c>
      <c r="B424" s="304">
        <f t="shared" ca="1" si="181"/>
        <v>30.102900000000155</v>
      </c>
      <c r="D424" s="306">
        <f t="shared" ca="1" si="182"/>
        <v>-0.60304712714950115</v>
      </c>
      <c r="E424" s="307">
        <f t="shared" ca="1" si="183"/>
        <v>-0.98503786746903188</v>
      </c>
      <c r="F424" s="304">
        <f t="shared" ca="1" si="184"/>
        <v>1.154974215258161</v>
      </c>
      <c r="G424" s="306">
        <f t="shared" ca="1" si="185"/>
        <v>7.0423358960926876</v>
      </c>
      <c r="H424" s="307">
        <f t="shared" ca="1" si="186"/>
        <v>-103.05817969912302</v>
      </c>
      <c r="I424" s="304">
        <f t="shared" ca="1" si="187"/>
        <v>103.29851353127076</v>
      </c>
      <c r="J424" s="306">
        <f t="shared" ca="1" si="188"/>
        <v>641.70676765127212</v>
      </c>
      <c r="K424" s="307">
        <f t="shared" ca="1" si="189"/>
        <v>-4.992892524538517</v>
      </c>
      <c r="L424" s="304">
        <f t="shared" ca="1" si="174"/>
        <v>641.72619131932379</v>
      </c>
      <c r="M424" s="306">
        <f t="shared" ca="1" si="190"/>
        <v>-1.5025687957484466</v>
      </c>
      <c r="N424" s="304">
        <f t="shared" ca="1" si="191"/>
        <v>-86.090850424440617</v>
      </c>
      <c r="P424" s="310">
        <f t="shared" ca="1" si="192"/>
        <v>23</v>
      </c>
      <c r="Q424" s="304">
        <f t="shared" ca="1" si="193"/>
        <v>0</v>
      </c>
      <c r="R424" s="306">
        <f t="shared" ca="1" si="194"/>
        <v>0</v>
      </c>
      <c r="S424" s="307">
        <f t="shared" ca="1" si="195"/>
        <v>4.5130000000000017</v>
      </c>
      <c r="T424" s="304">
        <f t="shared" ca="1" si="175"/>
        <v>44.272530000000017</v>
      </c>
      <c r="U424" s="311">
        <f t="shared" ca="1" si="176"/>
        <v>0</v>
      </c>
      <c r="V424" s="306">
        <f t="shared" ca="1" si="177"/>
        <v>1.22561178206236</v>
      </c>
      <c r="W424" s="304">
        <f t="shared" ca="1" si="178"/>
        <v>39.920047314230189</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0.94163314718786673</v>
      </c>
      <c r="AH424" s="304">
        <f t="shared" ca="1" si="202"/>
        <v>-8.8455425202849369</v>
      </c>
    </row>
    <row r="425" spans="1:34" x14ac:dyDescent="0.2">
      <c r="A425" s="347">
        <f t="shared" ca="1" si="180"/>
        <v>1E-4</v>
      </c>
      <c r="B425" s="304">
        <f t="shared" ca="1" si="181"/>
        <v>30.103000000000154</v>
      </c>
      <c r="D425" s="306">
        <f t="shared" ca="1" si="182"/>
        <v>-0.6030431343965369</v>
      </c>
      <c r="E425" s="307">
        <f t="shared" ca="1" si="183"/>
        <v>-0.98501229308834581</v>
      </c>
      <c r="F425" s="304">
        <f t="shared" ca="1" si="184"/>
        <v>1.154950319051846</v>
      </c>
      <c r="G425" s="306">
        <f t="shared" ca="1" si="185"/>
        <v>7.0422755917792479</v>
      </c>
      <c r="H425" s="307">
        <f t="shared" ca="1" si="186"/>
        <v>-103.05827820035232</v>
      </c>
      <c r="I425" s="304">
        <f t="shared" ca="1" si="187"/>
        <v>103.29860769212615</v>
      </c>
      <c r="J425" s="306">
        <f t="shared" ca="1" si="188"/>
        <v>641.70676765127212</v>
      </c>
      <c r="K425" s="307">
        <f t="shared" ca="1" si="189"/>
        <v>-5.0031983474334911</v>
      </c>
      <c r="L425" s="304">
        <f t="shared" ca="1" si="174"/>
        <v>641.72627158559396</v>
      </c>
      <c r="M425" s="306">
        <f t="shared" ca="1" si="190"/>
        <v>-1.5025694431849816</v>
      </c>
      <c r="N425" s="304">
        <f t="shared" ca="1" si="191"/>
        <v>-86.090887519821578</v>
      </c>
      <c r="P425" s="310">
        <f t="shared" ca="1" si="192"/>
        <v>23</v>
      </c>
      <c r="Q425" s="304">
        <f t="shared" ca="1" si="193"/>
        <v>0</v>
      </c>
      <c r="R425" s="306">
        <f t="shared" ca="1" si="194"/>
        <v>0</v>
      </c>
      <c r="S425" s="307">
        <f t="shared" ca="1" si="195"/>
        <v>4.5130000000000017</v>
      </c>
      <c r="T425" s="304">
        <f t="shared" ca="1" si="175"/>
        <v>44.272530000000017</v>
      </c>
      <c r="U425" s="311">
        <f t="shared" ca="1" si="176"/>
        <v>0</v>
      </c>
      <c r="V425" s="306">
        <f t="shared" ca="1" si="177"/>
        <v>1.2256130451568863</v>
      </c>
      <c r="W425" s="304">
        <f t="shared" ca="1" si="178"/>
        <v>39.920161232794975</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0.94160833752216888</v>
      </c>
      <c r="AH425" s="304">
        <f t="shared" ca="1" si="202"/>
        <v>-8.8455677629581597</v>
      </c>
    </row>
    <row r="426" spans="1:34" x14ac:dyDescent="0.2">
      <c r="A426" s="347">
        <f t="shared" ca="1" si="180"/>
        <v>1E-4</v>
      </c>
      <c r="B426" s="304">
        <f t="shared" ca="1" si="181"/>
        <v>30.103100000000154</v>
      </c>
      <c r="D426" s="306">
        <f t="shared" ca="1" si="182"/>
        <v>-0.6030391416455867</v>
      </c>
      <c r="E426" s="307">
        <f t="shared" ca="1" si="183"/>
        <v>-0.9849867190711965</v>
      </c>
      <c r="F426" s="304">
        <f t="shared" ca="1" si="184"/>
        <v>1.1549264232423146</v>
      </c>
      <c r="G426" s="306">
        <f t="shared" ca="1" si="185"/>
        <v>7.0422152878650834</v>
      </c>
      <c r="H426" s="307">
        <f t="shared" ca="1" si="186"/>
        <v>-103.05837669902422</v>
      </c>
      <c r="I426" s="304">
        <f t="shared" ca="1" si="187"/>
        <v>103.29870185050062</v>
      </c>
      <c r="J426" s="306">
        <f t="shared" ca="1" si="188"/>
        <v>641.70676765127212</v>
      </c>
      <c r="K426" s="307">
        <f t="shared" ca="1" si="189"/>
        <v>-5.0135041801784599</v>
      </c>
      <c r="L426" s="304">
        <f t="shared" ca="1" si="174"/>
        <v>641.72635201743765</v>
      </c>
      <c r="M426" s="306">
        <f t="shared" ca="1" si="190"/>
        <v>-1.5025700906147921</v>
      </c>
      <c r="N426" s="304">
        <f t="shared" ca="1" si="191"/>
        <v>-86.090924614817254</v>
      </c>
      <c r="P426" s="310">
        <f t="shared" ca="1" si="192"/>
        <v>23</v>
      </c>
      <c r="Q426" s="304">
        <f t="shared" ca="1" si="193"/>
        <v>0</v>
      </c>
      <c r="R426" s="306">
        <f t="shared" ca="1" si="194"/>
        <v>0</v>
      </c>
      <c r="S426" s="307">
        <f t="shared" ca="1" si="195"/>
        <v>4.5130000000000017</v>
      </c>
      <c r="T426" s="304">
        <f t="shared" ca="1" si="175"/>
        <v>44.272530000000017</v>
      </c>
      <c r="U426" s="311">
        <f t="shared" ca="1" si="176"/>
        <v>0</v>
      </c>
      <c r="V426" s="306">
        <f t="shared" ca="1" si="177"/>
        <v>1.2256143082539217</v>
      </c>
      <c r="W426" s="304">
        <f t="shared" ca="1" si="178"/>
        <v>39.920275149740291</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0.94158352820671354</v>
      </c>
      <c r="AH426" s="304">
        <f t="shared" ca="1" si="202"/>
        <v>-8.8455930052725371</v>
      </c>
    </row>
    <row r="427" spans="1:34" x14ac:dyDescent="0.2">
      <c r="A427" s="347">
        <f t="shared" ca="1" si="180"/>
        <v>1E-4</v>
      </c>
      <c r="B427" s="304">
        <f t="shared" ca="1" si="181"/>
        <v>30.103200000000154</v>
      </c>
      <c r="D427" s="306">
        <f t="shared" ca="1" si="182"/>
        <v>-0.60303514889665533</v>
      </c>
      <c r="E427" s="307">
        <f t="shared" ca="1" si="183"/>
        <v>-0.98496114541758217</v>
      </c>
      <c r="F427" s="304">
        <f t="shared" ca="1" si="184"/>
        <v>1.1549025278295684</v>
      </c>
      <c r="G427" s="306">
        <f t="shared" ca="1" si="185"/>
        <v>7.0421549843501934</v>
      </c>
      <c r="H427" s="307">
        <f t="shared" ca="1" si="186"/>
        <v>-103.05847519513877</v>
      </c>
      <c r="I427" s="304">
        <f t="shared" ca="1" si="187"/>
        <v>103.2987960063942</v>
      </c>
      <c r="J427" s="306">
        <f t="shared" ca="1" si="188"/>
        <v>641.70676765127212</v>
      </c>
      <c r="K427" s="307">
        <f t="shared" ca="1" si="189"/>
        <v>-5.0238100227731683</v>
      </c>
      <c r="L427" s="304">
        <f t="shared" ca="1" si="174"/>
        <v>641.72643261485541</v>
      </c>
      <c r="M427" s="306">
        <f t="shared" ca="1" si="190"/>
        <v>-1.5025707380378783</v>
      </c>
      <c r="N427" s="304">
        <f t="shared" ca="1" si="191"/>
        <v>-86.09096170942766</v>
      </c>
      <c r="P427" s="310">
        <f t="shared" ca="1" si="192"/>
        <v>23</v>
      </c>
      <c r="Q427" s="304">
        <f t="shared" ca="1" si="193"/>
        <v>0</v>
      </c>
      <c r="R427" s="306">
        <f t="shared" ca="1" si="194"/>
        <v>0</v>
      </c>
      <c r="S427" s="307">
        <f t="shared" ca="1" si="195"/>
        <v>4.5130000000000017</v>
      </c>
      <c r="T427" s="304">
        <f t="shared" ca="1" si="175"/>
        <v>44.272530000000017</v>
      </c>
      <c r="U427" s="311">
        <f t="shared" ca="1" si="176"/>
        <v>0</v>
      </c>
      <c r="V427" s="306">
        <f t="shared" ca="1" si="177"/>
        <v>1.2256155713534664</v>
      </c>
      <c r="W427" s="304">
        <f t="shared" ca="1" si="178"/>
        <v>39.920389065066175</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0.94155871924150603</v>
      </c>
      <c r="AH427" s="304">
        <f t="shared" ca="1" si="202"/>
        <v>-8.8456182472280691</v>
      </c>
    </row>
    <row r="428" spans="1:34" x14ac:dyDescent="0.2">
      <c r="A428" s="347">
        <f t="shared" ca="1" si="180"/>
        <v>1E-4</v>
      </c>
      <c r="B428" s="304">
        <f t="shared" ca="1" si="181"/>
        <v>30.103300000000154</v>
      </c>
      <c r="D428" s="306">
        <f t="shared" ca="1" si="182"/>
        <v>-0.60303115614974101</v>
      </c>
      <c r="E428" s="307">
        <f t="shared" ca="1" si="183"/>
        <v>-0.98493557212749572</v>
      </c>
      <c r="F428" s="304">
        <f t="shared" ca="1" si="184"/>
        <v>1.1548786328136003</v>
      </c>
      <c r="G428" s="306">
        <f t="shared" ca="1" si="185"/>
        <v>7.0420946812345786</v>
      </c>
      <c r="H428" s="307">
        <f t="shared" ca="1" si="186"/>
        <v>-103.05857368869599</v>
      </c>
      <c r="I428" s="304">
        <f t="shared" ca="1" si="187"/>
        <v>103.29889015980692</v>
      </c>
      <c r="J428" s="306">
        <f t="shared" ca="1" si="188"/>
        <v>641.70676765127212</v>
      </c>
      <c r="K428" s="307">
        <f t="shared" ca="1" si="189"/>
        <v>-5.0341158752173598</v>
      </c>
      <c r="L428" s="304">
        <f t="shared" ca="1" si="174"/>
        <v>641.7265133778476</v>
      </c>
      <c r="M428" s="306">
        <f t="shared" ca="1" si="190"/>
        <v>-1.5025713854542404</v>
      </c>
      <c r="N428" s="304">
        <f t="shared" ca="1" si="191"/>
        <v>-86.090998803652795</v>
      </c>
      <c r="P428" s="310">
        <f t="shared" ca="1" si="192"/>
        <v>23</v>
      </c>
      <c r="Q428" s="304">
        <f t="shared" ca="1" si="193"/>
        <v>0</v>
      </c>
      <c r="R428" s="306">
        <f t="shared" ca="1" si="194"/>
        <v>0</v>
      </c>
      <c r="S428" s="307">
        <f t="shared" ca="1" si="195"/>
        <v>4.5130000000000017</v>
      </c>
      <c r="T428" s="304">
        <f t="shared" ca="1" si="175"/>
        <v>44.272530000000017</v>
      </c>
      <c r="U428" s="311">
        <f t="shared" ca="1" si="176"/>
        <v>0</v>
      </c>
      <c r="V428" s="306">
        <f t="shared" ca="1" si="177"/>
        <v>1.2256168344555203</v>
      </c>
      <c r="W428" s="304">
        <f t="shared" ca="1" si="178"/>
        <v>39.920502978772639</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0.94153391062653391</v>
      </c>
      <c r="AH428" s="304">
        <f t="shared" ca="1" si="202"/>
        <v>-8.8456434888247646</v>
      </c>
    </row>
    <row r="429" spans="1:34" x14ac:dyDescent="0.2">
      <c r="A429" s="347">
        <f t="shared" ca="1" si="180"/>
        <v>1E-4</v>
      </c>
      <c r="B429" s="304">
        <f t="shared" ca="1" si="181"/>
        <v>30.103400000000153</v>
      </c>
      <c r="D429" s="306">
        <f t="shared" ca="1" si="182"/>
        <v>-0.60302716340484475</v>
      </c>
      <c r="E429" s="307">
        <f t="shared" ca="1" si="183"/>
        <v>-0.98490999920093714</v>
      </c>
      <c r="F429" s="304">
        <f t="shared" ca="1" si="184"/>
        <v>1.1548547381944119</v>
      </c>
      <c r="G429" s="306">
        <f t="shared" ca="1" si="185"/>
        <v>7.0420343785182382</v>
      </c>
      <c r="H429" s="307">
        <f t="shared" ca="1" si="186"/>
        <v>-103.0586721796959</v>
      </c>
      <c r="I429" s="304">
        <f t="shared" ca="1" si="187"/>
        <v>103.29898431073879</v>
      </c>
      <c r="J429" s="306">
        <f t="shared" ca="1" si="188"/>
        <v>641.70676765127212</v>
      </c>
      <c r="K429" s="307">
        <f t="shared" ca="1" si="189"/>
        <v>-5.0444217375107794</v>
      </c>
      <c r="L429" s="304">
        <f t="shared" ca="1" si="174"/>
        <v>641.72659430641454</v>
      </c>
      <c r="M429" s="306">
        <f t="shared" ca="1" si="190"/>
        <v>-1.5025720328638783</v>
      </c>
      <c r="N429" s="304">
        <f t="shared" ca="1" si="191"/>
        <v>-86.09103589749266</v>
      </c>
      <c r="P429" s="310">
        <f t="shared" ca="1" si="192"/>
        <v>23</v>
      </c>
      <c r="Q429" s="304">
        <f t="shared" ca="1" si="193"/>
        <v>0</v>
      </c>
      <c r="R429" s="306">
        <f t="shared" ca="1" si="194"/>
        <v>0</v>
      </c>
      <c r="S429" s="307">
        <f t="shared" ca="1" si="195"/>
        <v>4.5130000000000017</v>
      </c>
      <c r="T429" s="304">
        <f t="shared" ca="1" si="175"/>
        <v>44.272530000000017</v>
      </c>
      <c r="U429" s="311">
        <f t="shared" ca="1" si="176"/>
        <v>0</v>
      </c>
      <c r="V429" s="306">
        <f t="shared" ca="1" si="177"/>
        <v>1.2256180975600837</v>
      </c>
      <c r="W429" s="304">
        <f t="shared" ca="1" si="178"/>
        <v>39.920616890859677</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0.94150910236180074</v>
      </c>
      <c r="AH429" s="304">
        <f t="shared" ca="1" si="202"/>
        <v>-8.8456687300626236</v>
      </c>
    </row>
    <row r="430" spans="1:34" x14ac:dyDescent="0.2">
      <c r="A430" s="347">
        <f t="shared" ca="1" si="180"/>
        <v>1E-4</v>
      </c>
      <c r="B430" s="304">
        <f t="shared" ca="1" si="181"/>
        <v>30.103500000000153</v>
      </c>
      <c r="D430" s="306">
        <f t="shared" ca="1" si="182"/>
        <v>-0.60302317066196809</v>
      </c>
      <c r="E430" s="307">
        <f t="shared" ca="1" si="183"/>
        <v>-0.98488442663790288</v>
      </c>
      <c r="F430" s="304">
        <f t="shared" ca="1" si="184"/>
        <v>1.1548308439720008</v>
      </c>
      <c r="G430" s="306">
        <f t="shared" ca="1" si="185"/>
        <v>7.0419740762011722</v>
      </c>
      <c r="H430" s="307">
        <f t="shared" ca="1" si="186"/>
        <v>-103.05877066813856</v>
      </c>
      <c r="I430" s="304">
        <f t="shared" ca="1" si="187"/>
        <v>103.29907845918989</v>
      </c>
      <c r="J430" s="306">
        <f t="shared" ca="1" si="188"/>
        <v>641.70676765127212</v>
      </c>
      <c r="K430" s="307">
        <f t="shared" ca="1" si="189"/>
        <v>-5.0547276096531712</v>
      </c>
      <c r="L430" s="304">
        <f t="shared" ca="1" si="174"/>
        <v>641.72667540055681</v>
      </c>
      <c r="M430" s="306">
        <f t="shared" ca="1" si="190"/>
        <v>-1.5025726802667922</v>
      </c>
      <c r="N430" s="304">
        <f t="shared" ca="1" si="191"/>
        <v>-86.091072990947268</v>
      </c>
      <c r="P430" s="310">
        <f t="shared" ca="1" si="192"/>
        <v>23</v>
      </c>
      <c r="Q430" s="304">
        <f t="shared" ca="1" si="193"/>
        <v>0</v>
      </c>
      <c r="R430" s="306">
        <f t="shared" ca="1" si="194"/>
        <v>0</v>
      </c>
      <c r="S430" s="307">
        <f t="shared" ca="1" si="195"/>
        <v>4.5130000000000017</v>
      </c>
      <c r="T430" s="304">
        <f t="shared" ca="1" si="175"/>
        <v>44.272530000000017</v>
      </c>
      <c r="U430" s="311">
        <f t="shared" ca="1" si="176"/>
        <v>0</v>
      </c>
      <c r="V430" s="306">
        <f t="shared" ca="1" si="177"/>
        <v>1.2256193606671559</v>
      </c>
      <c r="W430" s="304">
        <f t="shared" ca="1" si="178"/>
        <v>39.920730801327338</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0.94148429444729942</v>
      </c>
      <c r="AH430" s="304">
        <f t="shared" ca="1" si="202"/>
        <v>-8.8456939709416496</v>
      </c>
    </row>
    <row r="431" spans="1:34" x14ac:dyDescent="0.2">
      <c r="A431" s="347">
        <f t="shared" ca="1" si="180"/>
        <v>1E-4</v>
      </c>
      <c r="B431" s="304">
        <f t="shared" ca="1" si="181"/>
        <v>30.103600000000153</v>
      </c>
      <c r="D431" s="306">
        <f t="shared" ca="1" si="182"/>
        <v>-0.60301917792111071</v>
      </c>
      <c r="E431" s="307">
        <f t="shared" ca="1" si="183"/>
        <v>-0.98485885443838583</v>
      </c>
      <c r="F431" s="304">
        <f t="shared" ca="1" si="184"/>
        <v>1.1548069501463618</v>
      </c>
      <c r="G431" s="306">
        <f t="shared" ca="1" si="185"/>
        <v>7.0419137742833797</v>
      </c>
      <c r="H431" s="307">
        <f t="shared" ca="1" si="186"/>
        <v>-103.05886915402401</v>
      </c>
      <c r="I431" s="304">
        <f t="shared" ca="1" si="187"/>
        <v>103.29917260516021</v>
      </c>
      <c r="J431" s="306">
        <f t="shared" ca="1" si="188"/>
        <v>641.70676765127212</v>
      </c>
      <c r="K431" s="307">
        <f t="shared" ca="1" si="189"/>
        <v>-5.0650334916442796</v>
      </c>
      <c r="L431" s="304">
        <f t="shared" ca="1" si="174"/>
        <v>641.72675666027453</v>
      </c>
      <c r="M431" s="306">
        <f t="shared" ca="1" si="190"/>
        <v>-1.5025733276629822</v>
      </c>
      <c r="N431" s="304">
        <f t="shared" ca="1" si="191"/>
        <v>-86.091110084016634</v>
      </c>
      <c r="P431" s="310">
        <f t="shared" ca="1" si="192"/>
        <v>23</v>
      </c>
      <c r="Q431" s="304">
        <f t="shared" ca="1" si="193"/>
        <v>0</v>
      </c>
      <c r="R431" s="306">
        <f t="shared" ca="1" si="194"/>
        <v>0</v>
      </c>
      <c r="S431" s="307">
        <f t="shared" ca="1" si="195"/>
        <v>4.5130000000000017</v>
      </c>
      <c r="T431" s="304">
        <f t="shared" ca="1" si="175"/>
        <v>44.272530000000017</v>
      </c>
      <c r="U431" s="311">
        <f t="shared" ca="1" si="176"/>
        <v>0</v>
      </c>
      <c r="V431" s="306">
        <f t="shared" ca="1" si="177"/>
        <v>1.2256206237767371</v>
      </c>
      <c r="W431" s="304">
        <f t="shared" ca="1" si="178"/>
        <v>39.920844710175594</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0.94145948688302816</v>
      </c>
      <c r="AH431" s="304">
        <f t="shared" ca="1" si="202"/>
        <v>-8.8457192114618479</v>
      </c>
    </row>
    <row r="432" spans="1:34" x14ac:dyDescent="0.2">
      <c r="A432" s="347">
        <f t="shared" ca="1" si="180"/>
        <v>1E-4</v>
      </c>
      <c r="B432" s="304">
        <f t="shared" ca="1" si="181"/>
        <v>30.103700000000153</v>
      </c>
      <c r="D432" s="306">
        <f t="shared" ca="1" si="182"/>
        <v>-0.60301518518227371</v>
      </c>
      <c r="E432" s="307">
        <f t="shared" ca="1" si="183"/>
        <v>-0.98483328260238956</v>
      </c>
      <c r="F432" s="304">
        <f t="shared" ca="1" si="184"/>
        <v>1.1547830567174988</v>
      </c>
      <c r="G432" s="306">
        <f t="shared" ca="1" si="185"/>
        <v>7.0418534727648616</v>
      </c>
      <c r="H432" s="307">
        <f t="shared" ca="1" si="186"/>
        <v>-103.05896763735227</v>
      </c>
      <c r="I432" s="304">
        <f t="shared" ca="1" si="187"/>
        <v>103.29926674864983</v>
      </c>
      <c r="J432" s="306">
        <f t="shared" ca="1" si="188"/>
        <v>641.70676765127212</v>
      </c>
      <c r="K432" s="307">
        <f t="shared" ca="1" si="189"/>
        <v>-5.0753393834838487</v>
      </c>
      <c r="L432" s="304">
        <f t="shared" ca="1" si="174"/>
        <v>641.72683808556837</v>
      </c>
      <c r="M432" s="306">
        <f t="shared" ca="1" si="190"/>
        <v>-1.5025739750524485</v>
      </c>
      <c r="N432" s="304">
        <f t="shared" ca="1" si="191"/>
        <v>-86.091147176700744</v>
      </c>
      <c r="P432" s="310">
        <f t="shared" ca="1" si="192"/>
        <v>23</v>
      </c>
      <c r="Q432" s="304">
        <f t="shared" ca="1" si="193"/>
        <v>0</v>
      </c>
      <c r="R432" s="306">
        <f t="shared" ca="1" si="194"/>
        <v>0</v>
      </c>
      <c r="S432" s="307">
        <f t="shared" ca="1" si="195"/>
        <v>4.5130000000000017</v>
      </c>
      <c r="T432" s="304">
        <f t="shared" ca="1" si="175"/>
        <v>44.272530000000017</v>
      </c>
      <c r="U432" s="311">
        <f t="shared" ca="1" si="176"/>
        <v>0</v>
      </c>
      <c r="V432" s="306">
        <f t="shared" ca="1" si="177"/>
        <v>1.2256218868888276</v>
      </c>
      <c r="W432" s="304">
        <f t="shared" ca="1" si="178"/>
        <v>39.920958617404494</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0.94143467966898875</v>
      </c>
      <c r="AH432" s="304">
        <f t="shared" ca="1" si="202"/>
        <v>-8.8457444516232169</v>
      </c>
    </row>
    <row r="433" spans="1:34" x14ac:dyDescent="0.2">
      <c r="A433" s="347">
        <f t="shared" ca="1" si="180"/>
        <v>1E-4</v>
      </c>
      <c r="B433" s="304">
        <f t="shared" ca="1" si="181"/>
        <v>30.103800000000152</v>
      </c>
      <c r="D433" s="306">
        <f t="shared" ca="1" si="182"/>
        <v>-0.60301119244545676</v>
      </c>
      <c r="E433" s="307">
        <f t="shared" ca="1" si="183"/>
        <v>-0.98480771112990517</v>
      </c>
      <c r="F433" s="304">
        <f t="shared" ca="1" si="184"/>
        <v>1.1547591636854042</v>
      </c>
      <c r="G433" s="306">
        <f t="shared" ca="1" si="185"/>
        <v>7.041793171645617</v>
      </c>
      <c r="H433" s="307">
        <f t="shared" ca="1" si="186"/>
        <v>-103.05906611812338</v>
      </c>
      <c r="I433" s="304">
        <f t="shared" ca="1" si="187"/>
        <v>103.29936088965876</v>
      </c>
      <c r="J433" s="306">
        <f t="shared" ca="1" si="188"/>
        <v>641.70676765127212</v>
      </c>
      <c r="K433" s="307">
        <f t="shared" ca="1" si="189"/>
        <v>-5.0856452851716227</v>
      </c>
      <c r="L433" s="304">
        <f t="shared" ca="1" si="174"/>
        <v>641.72691967643868</v>
      </c>
      <c r="M433" s="306">
        <f t="shared" ca="1" si="190"/>
        <v>-1.502574622435191</v>
      </c>
      <c r="N433" s="304">
        <f t="shared" ca="1" si="191"/>
        <v>-86.091184268999626</v>
      </c>
      <c r="P433" s="310">
        <f t="shared" ca="1" si="192"/>
        <v>23</v>
      </c>
      <c r="Q433" s="304">
        <f t="shared" ca="1" si="193"/>
        <v>0</v>
      </c>
      <c r="R433" s="306">
        <f t="shared" ca="1" si="194"/>
        <v>0</v>
      </c>
      <c r="S433" s="307">
        <f t="shared" ca="1" si="195"/>
        <v>4.5130000000000017</v>
      </c>
      <c r="T433" s="304">
        <f t="shared" ca="1" si="175"/>
        <v>44.272530000000017</v>
      </c>
      <c r="U433" s="311">
        <f t="shared" ca="1" si="176"/>
        <v>0</v>
      </c>
      <c r="V433" s="306">
        <f t="shared" ca="1" si="177"/>
        <v>1.2256231500034276</v>
      </c>
      <c r="W433" s="304">
        <f t="shared" ca="1" si="178"/>
        <v>39.921072523014061</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0.94140987280516875</v>
      </c>
      <c r="AH433" s="304">
        <f t="shared" ca="1" si="202"/>
        <v>-8.8457696914257653</v>
      </c>
    </row>
    <row r="434" spans="1:34" x14ac:dyDescent="0.2">
      <c r="A434" s="347">
        <f t="shared" ca="1" si="180"/>
        <v>1E-4</v>
      </c>
      <c r="B434" s="304">
        <f t="shared" ca="1" si="181"/>
        <v>30.103900000000152</v>
      </c>
      <c r="D434" s="306">
        <f t="shared" ca="1" si="182"/>
        <v>-0.60300719971066152</v>
      </c>
      <c r="E434" s="307">
        <f t="shared" ca="1" si="183"/>
        <v>-0.98478214002092734</v>
      </c>
      <c r="F434" s="304">
        <f t="shared" ca="1" si="184"/>
        <v>1.1547352710500753</v>
      </c>
      <c r="G434" s="306">
        <f t="shared" ca="1" si="185"/>
        <v>7.0417328709256459</v>
      </c>
      <c r="H434" s="307">
        <f t="shared" ca="1" si="186"/>
        <v>-103.05916459633738</v>
      </c>
      <c r="I434" s="304">
        <f t="shared" ca="1" si="187"/>
        <v>103.29945502818704</v>
      </c>
      <c r="J434" s="306">
        <f t="shared" ca="1" si="188"/>
        <v>641.70676765127212</v>
      </c>
      <c r="K434" s="307">
        <f t="shared" ca="1" si="189"/>
        <v>-5.0959511967073459</v>
      </c>
      <c r="L434" s="304">
        <f t="shared" ca="1" si="174"/>
        <v>641.7270014328858</v>
      </c>
      <c r="M434" s="306">
        <f t="shared" ca="1" si="190"/>
        <v>-1.5025752698112098</v>
      </c>
      <c r="N434" s="304">
        <f t="shared" ca="1" si="191"/>
        <v>-86.091221360913252</v>
      </c>
      <c r="P434" s="310">
        <f t="shared" ca="1" si="192"/>
        <v>23</v>
      </c>
      <c r="Q434" s="304">
        <f t="shared" ca="1" si="193"/>
        <v>0</v>
      </c>
      <c r="R434" s="306">
        <f t="shared" ca="1" si="194"/>
        <v>0</v>
      </c>
      <c r="S434" s="307">
        <f t="shared" ca="1" si="195"/>
        <v>4.5130000000000017</v>
      </c>
      <c r="T434" s="304">
        <f t="shared" ca="1" si="175"/>
        <v>44.272530000000017</v>
      </c>
      <c r="U434" s="311">
        <f t="shared" ca="1" si="176"/>
        <v>0</v>
      </c>
      <c r="V434" s="306">
        <f t="shared" ca="1" si="177"/>
        <v>1.2256244131205363</v>
      </c>
      <c r="W434" s="304">
        <f t="shared" ca="1" si="178"/>
        <v>39.921186427004294</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0.94138506629156815</v>
      </c>
      <c r="AH434" s="304">
        <f t="shared" ca="1" si="202"/>
        <v>-8.8457949308694985</v>
      </c>
    </row>
    <row r="435" spans="1:34" x14ac:dyDescent="0.2">
      <c r="A435" s="347">
        <f t="shared" ca="1" si="180"/>
        <v>1E-4</v>
      </c>
      <c r="B435" s="304">
        <f t="shared" ca="1" si="181"/>
        <v>30.104000000000152</v>
      </c>
      <c r="D435" s="306">
        <f t="shared" ca="1" si="182"/>
        <v>-0.60300320697788923</v>
      </c>
      <c r="E435" s="307">
        <f t="shared" ca="1" si="183"/>
        <v>-0.9847565692754543</v>
      </c>
      <c r="F435" s="304">
        <f t="shared" ca="1" si="184"/>
        <v>1.1547113788115113</v>
      </c>
      <c r="G435" s="306">
        <f t="shared" ca="1" si="185"/>
        <v>7.0416725706049483</v>
      </c>
      <c r="H435" s="307">
        <f t="shared" ca="1" si="186"/>
        <v>-103.05926307199431</v>
      </c>
      <c r="I435" s="304">
        <f t="shared" ca="1" si="187"/>
        <v>103.29954916423469</v>
      </c>
      <c r="J435" s="306">
        <f t="shared" ca="1" si="188"/>
        <v>641.70676765127212</v>
      </c>
      <c r="K435" s="307">
        <f t="shared" ca="1" si="189"/>
        <v>-5.1062571180907623</v>
      </c>
      <c r="L435" s="304">
        <f t="shared" ca="1" si="174"/>
        <v>641.72708335491018</v>
      </c>
      <c r="M435" s="306">
        <f t="shared" ca="1" si="190"/>
        <v>-1.5025759171805051</v>
      </c>
      <c r="N435" s="304">
        <f t="shared" ca="1" si="191"/>
        <v>-86.091258452441664</v>
      </c>
      <c r="P435" s="310">
        <f t="shared" ca="1" si="192"/>
        <v>23</v>
      </c>
      <c r="Q435" s="304">
        <f t="shared" ca="1" si="193"/>
        <v>0</v>
      </c>
      <c r="R435" s="306">
        <f t="shared" ca="1" si="194"/>
        <v>0</v>
      </c>
      <c r="S435" s="307">
        <f t="shared" ca="1" si="195"/>
        <v>4.5130000000000017</v>
      </c>
      <c r="T435" s="304">
        <f t="shared" ca="1" si="175"/>
        <v>44.272530000000017</v>
      </c>
      <c r="U435" s="311">
        <f t="shared" ca="1" si="176"/>
        <v>0</v>
      </c>
      <c r="V435" s="306">
        <f t="shared" ca="1" si="177"/>
        <v>1.2256256762401541</v>
      </c>
      <c r="W435" s="304">
        <f t="shared" ca="1" si="178"/>
        <v>39.921300329375192</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0.94136026012818341</v>
      </c>
      <c r="AH435" s="304">
        <f t="shared" ca="1" si="202"/>
        <v>-8.8458201699544166</v>
      </c>
    </row>
    <row r="436" spans="1:34" x14ac:dyDescent="0.2">
      <c r="A436" s="347">
        <f t="shared" ca="1" si="180"/>
        <v>1E-4</v>
      </c>
      <c r="B436" s="304">
        <f t="shared" ca="1" si="181"/>
        <v>30.104100000000152</v>
      </c>
      <c r="D436" s="306">
        <f t="shared" ca="1" si="182"/>
        <v>-0.60299921424713898</v>
      </c>
      <c r="E436" s="307">
        <f t="shared" ca="1" si="183"/>
        <v>-0.98473099889348958</v>
      </c>
      <c r="F436" s="304">
        <f t="shared" ca="1" si="184"/>
        <v>1.1546874869697155</v>
      </c>
      <c r="G436" s="306">
        <f t="shared" ca="1" si="185"/>
        <v>7.0416122706835234</v>
      </c>
      <c r="H436" s="307">
        <f t="shared" ca="1" si="186"/>
        <v>-103.05936154509419</v>
      </c>
      <c r="I436" s="304">
        <f t="shared" ca="1" si="187"/>
        <v>103.29964329780175</v>
      </c>
      <c r="J436" s="306">
        <f t="shared" ca="1" si="188"/>
        <v>641.70676765127212</v>
      </c>
      <c r="K436" s="307">
        <f t="shared" ca="1" si="189"/>
        <v>-5.1165630493216163</v>
      </c>
      <c r="L436" s="304">
        <f t="shared" ca="1" si="174"/>
        <v>641.72716544251216</v>
      </c>
      <c r="M436" s="306">
        <f t="shared" ca="1" si="190"/>
        <v>-1.5025765645430769</v>
      </c>
      <c r="N436" s="304">
        <f t="shared" ca="1" si="191"/>
        <v>-86.091295543584849</v>
      </c>
      <c r="P436" s="310">
        <f t="shared" ca="1" si="192"/>
        <v>23</v>
      </c>
      <c r="Q436" s="304">
        <f t="shared" ca="1" si="193"/>
        <v>0</v>
      </c>
      <c r="R436" s="306">
        <f t="shared" ca="1" si="194"/>
        <v>0</v>
      </c>
      <c r="S436" s="307">
        <f t="shared" ca="1" si="195"/>
        <v>4.5130000000000017</v>
      </c>
      <c r="T436" s="304">
        <f t="shared" ca="1" si="175"/>
        <v>44.272530000000017</v>
      </c>
      <c r="U436" s="311">
        <f t="shared" ca="1" si="176"/>
        <v>0</v>
      </c>
      <c r="V436" s="306">
        <f t="shared" ca="1" si="177"/>
        <v>1.225626939362281</v>
      </c>
      <c r="W436" s="304">
        <f t="shared" ca="1" si="178"/>
        <v>39.921414230126786</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0.94133545431501808</v>
      </c>
      <c r="AH436" s="304">
        <f t="shared" ca="1" si="202"/>
        <v>-8.8458454086805176</v>
      </c>
    </row>
    <row r="437" spans="1:34" x14ac:dyDescent="0.2">
      <c r="A437" s="347">
        <f t="shared" ca="1" si="180"/>
        <v>1E-4</v>
      </c>
      <c r="B437" s="304">
        <f t="shared" ca="1" si="181"/>
        <v>30.104200000000152</v>
      </c>
      <c r="D437" s="306">
        <f t="shared" ca="1" si="182"/>
        <v>-0.60299522151841278</v>
      </c>
      <c r="E437" s="307">
        <f t="shared" ca="1" si="183"/>
        <v>-0.98470542887502255</v>
      </c>
      <c r="F437" s="304">
        <f t="shared" ca="1" si="184"/>
        <v>1.15466359552468</v>
      </c>
      <c r="G437" s="306">
        <f t="shared" ca="1" si="185"/>
        <v>7.0415519711613719</v>
      </c>
      <c r="H437" s="307">
        <f t="shared" ca="1" si="186"/>
        <v>-103.05946001563707</v>
      </c>
      <c r="I437" s="304">
        <f t="shared" ca="1" si="187"/>
        <v>103.29973742888828</v>
      </c>
      <c r="J437" s="306">
        <f t="shared" ca="1" si="188"/>
        <v>641.70676765127212</v>
      </c>
      <c r="K437" s="307">
        <f t="shared" ca="1" si="189"/>
        <v>-5.1268689903996529</v>
      </c>
      <c r="L437" s="304">
        <f t="shared" ca="1" si="174"/>
        <v>641.72724769569231</v>
      </c>
      <c r="M437" s="306">
        <f t="shared" ca="1" si="190"/>
        <v>-1.5025772118989251</v>
      </c>
      <c r="N437" s="304">
        <f t="shared" ca="1" si="191"/>
        <v>-86.091332634342791</v>
      </c>
      <c r="P437" s="310">
        <f t="shared" ca="1" si="192"/>
        <v>23</v>
      </c>
      <c r="Q437" s="304">
        <f t="shared" ca="1" si="193"/>
        <v>0</v>
      </c>
      <c r="R437" s="306">
        <f t="shared" ca="1" si="194"/>
        <v>0</v>
      </c>
      <c r="S437" s="307">
        <f t="shared" ca="1" si="195"/>
        <v>4.5130000000000017</v>
      </c>
      <c r="T437" s="304">
        <f t="shared" ca="1" si="175"/>
        <v>44.272530000000017</v>
      </c>
      <c r="U437" s="311">
        <f t="shared" ca="1" si="176"/>
        <v>0</v>
      </c>
      <c r="V437" s="306">
        <f t="shared" ca="1" si="177"/>
        <v>1.2256282024869165</v>
      </c>
      <c r="W437" s="304">
        <f t="shared" ca="1" si="178"/>
        <v>39.921528129259102</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0.9413106488520615</v>
      </c>
      <c r="AH437" s="304">
        <f t="shared" ca="1" si="202"/>
        <v>-8.8458706470478106</v>
      </c>
    </row>
    <row r="438" spans="1:34" x14ac:dyDescent="0.2">
      <c r="A438" s="347">
        <f t="shared" ca="1" si="180"/>
        <v>1E-4</v>
      </c>
      <c r="B438" s="304">
        <f t="shared" ca="1" si="181"/>
        <v>30.104300000000151</v>
      </c>
      <c r="D438" s="306">
        <f t="shared" ca="1" si="182"/>
        <v>-0.60299122879171185</v>
      </c>
      <c r="E438" s="307">
        <f t="shared" ca="1" si="183"/>
        <v>-0.98467985922004964</v>
      </c>
      <c r="F438" s="304">
        <f t="shared" ca="1" si="184"/>
        <v>1.154639704476403</v>
      </c>
      <c r="G438" s="306">
        <f t="shared" ca="1" si="185"/>
        <v>7.041491672038493</v>
      </c>
      <c r="H438" s="307">
        <f t="shared" ca="1" si="186"/>
        <v>-103.05955848362299</v>
      </c>
      <c r="I438" s="304">
        <f t="shared" ca="1" si="187"/>
        <v>103.2998315574943</v>
      </c>
      <c r="J438" s="306">
        <f t="shared" ca="1" si="188"/>
        <v>641.70676765127212</v>
      </c>
      <c r="K438" s="307">
        <f t="shared" ca="1" si="189"/>
        <v>-5.1371749413246164</v>
      </c>
      <c r="L438" s="304">
        <f t="shared" ca="1" si="174"/>
        <v>641.72733011445098</v>
      </c>
      <c r="M438" s="306">
        <f t="shared" ca="1" si="190"/>
        <v>-1.5025778592480503</v>
      </c>
      <c r="N438" s="304">
        <f t="shared" ca="1" si="191"/>
        <v>-86.091369724715534</v>
      </c>
      <c r="P438" s="310">
        <f t="shared" ca="1" si="192"/>
        <v>23</v>
      </c>
      <c r="Q438" s="304">
        <f t="shared" ca="1" si="193"/>
        <v>0</v>
      </c>
      <c r="R438" s="306">
        <f t="shared" ca="1" si="194"/>
        <v>0</v>
      </c>
      <c r="S438" s="307">
        <f t="shared" ca="1" si="195"/>
        <v>4.5130000000000017</v>
      </c>
      <c r="T438" s="304">
        <f t="shared" ca="1" si="175"/>
        <v>44.272530000000017</v>
      </c>
      <c r="U438" s="311">
        <f t="shared" ca="1" si="176"/>
        <v>0</v>
      </c>
      <c r="V438" s="306">
        <f t="shared" ca="1" si="177"/>
        <v>1.2256294656140612</v>
      </c>
      <c r="W438" s="304">
        <f t="shared" ca="1" si="178"/>
        <v>39.921642026772155</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0.9412858437393119</v>
      </c>
      <c r="AH438" s="304">
        <f t="shared" ca="1" si="202"/>
        <v>-8.8458958850563008</v>
      </c>
    </row>
    <row r="439" spans="1:34" x14ac:dyDescent="0.2">
      <c r="A439" s="347">
        <f t="shared" ca="1" si="180"/>
        <v>1E-4</v>
      </c>
      <c r="B439" s="304">
        <f t="shared" ca="1" si="181"/>
        <v>30.104400000000151</v>
      </c>
      <c r="D439" s="306">
        <f t="shared" ca="1" si="182"/>
        <v>-0.60298723606703397</v>
      </c>
      <c r="E439" s="307">
        <f t="shared" ca="1" si="183"/>
        <v>-0.98465428992856552</v>
      </c>
      <c r="F439" s="304">
        <f t="shared" ca="1" si="184"/>
        <v>1.1546158138248794</v>
      </c>
      <c r="G439" s="306">
        <f t="shared" ca="1" si="185"/>
        <v>7.0414313733148859</v>
      </c>
      <c r="H439" s="307">
        <f t="shared" ca="1" si="186"/>
        <v>-103.05965694905198</v>
      </c>
      <c r="I439" s="304">
        <f t="shared" ca="1" si="187"/>
        <v>103.29992568361985</v>
      </c>
      <c r="J439" s="306">
        <f t="shared" ca="1" si="188"/>
        <v>641.70676765127212</v>
      </c>
      <c r="K439" s="307">
        <f t="shared" ca="1" si="189"/>
        <v>-5.14748090209625</v>
      </c>
      <c r="L439" s="304">
        <f t="shared" ca="1" si="174"/>
        <v>641.7274126987885</v>
      </c>
      <c r="M439" s="306">
        <f t="shared" ca="1" si="190"/>
        <v>-1.5025785065904522</v>
      </c>
      <c r="N439" s="304">
        <f t="shared" ca="1" si="191"/>
        <v>-86.091406814703063</v>
      </c>
      <c r="P439" s="310">
        <f t="shared" ca="1" si="192"/>
        <v>23</v>
      </c>
      <c r="Q439" s="304">
        <f t="shared" ca="1" si="193"/>
        <v>0</v>
      </c>
      <c r="R439" s="306">
        <f t="shared" ca="1" si="194"/>
        <v>0</v>
      </c>
      <c r="S439" s="307">
        <f t="shared" ca="1" si="195"/>
        <v>4.5130000000000017</v>
      </c>
      <c r="T439" s="304">
        <f t="shared" ca="1" si="175"/>
        <v>44.272530000000017</v>
      </c>
      <c r="U439" s="311">
        <f t="shared" ca="1" si="176"/>
        <v>0</v>
      </c>
      <c r="V439" s="306">
        <f t="shared" ca="1" si="177"/>
        <v>1.2256307287437149</v>
      </c>
      <c r="W439" s="304">
        <f t="shared" ca="1" si="178"/>
        <v>39.921755922665959</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0.94126103897676217</v>
      </c>
      <c r="AH439" s="304">
        <f t="shared" ca="1" si="202"/>
        <v>-8.8459211227059917</v>
      </c>
    </row>
    <row r="440" spans="1:34" x14ac:dyDescent="0.2">
      <c r="A440" s="347">
        <f t="shared" ca="1" si="180"/>
        <v>1E-4</v>
      </c>
      <c r="B440" s="304">
        <f t="shared" ca="1" si="181"/>
        <v>30.104500000000151</v>
      </c>
      <c r="D440" s="306">
        <f t="shared" ca="1" si="182"/>
        <v>-0.60298324334438247</v>
      </c>
      <c r="E440" s="307">
        <f t="shared" ca="1" si="183"/>
        <v>-0.9846287210005702</v>
      </c>
      <c r="F440" s="304">
        <f t="shared" ca="1" si="184"/>
        <v>1.1545919235701112</v>
      </c>
      <c r="G440" s="306">
        <f t="shared" ca="1" si="185"/>
        <v>7.0413710749905514</v>
      </c>
      <c r="H440" s="307">
        <f t="shared" ca="1" si="186"/>
        <v>-103.05975541192409</v>
      </c>
      <c r="I440" s="304">
        <f t="shared" ca="1" si="187"/>
        <v>103.30001980726495</v>
      </c>
      <c r="J440" s="306">
        <f t="shared" ca="1" si="188"/>
        <v>641.70676765127212</v>
      </c>
      <c r="K440" s="307">
        <f t="shared" ca="1" si="189"/>
        <v>-5.1577868727142988</v>
      </c>
      <c r="L440" s="304">
        <f t="shared" ca="1" si="174"/>
        <v>641.72749544870533</v>
      </c>
      <c r="M440" s="306">
        <f t="shared" ca="1" si="190"/>
        <v>-1.5025791539261313</v>
      </c>
      <c r="N440" s="304">
        <f t="shared" ca="1" si="191"/>
        <v>-86.091443904305407</v>
      </c>
      <c r="P440" s="310">
        <f t="shared" ca="1" si="192"/>
        <v>23</v>
      </c>
      <c r="Q440" s="304">
        <f t="shared" ca="1" si="193"/>
        <v>0</v>
      </c>
      <c r="R440" s="306">
        <f t="shared" ca="1" si="194"/>
        <v>0</v>
      </c>
      <c r="S440" s="307">
        <f t="shared" ca="1" si="195"/>
        <v>4.5130000000000017</v>
      </c>
      <c r="T440" s="304">
        <f t="shared" ca="1" si="175"/>
        <v>44.272530000000017</v>
      </c>
      <c r="U440" s="311">
        <f t="shared" ca="1" si="176"/>
        <v>0</v>
      </c>
      <c r="V440" s="306">
        <f t="shared" ca="1" si="177"/>
        <v>1.2256319918758776</v>
      </c>
      <c r="W440" s="304">
        <f t="shared" ca="1" si="178"/>
        <v>39.921869816940522</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0.94123623456441585</v>
      </c>
      <c r="AH440" s="304">
        <f t="shared" ca="1" si="202"/>
        <v>-8.8459463599968853</v>
      </c>
    </row>
    <row r="441" spans="1:34" x14ac:dyDescent="0.2">
      <c r="A441" s="347">
        <f t="shared" ca="1" si="180"/>
        <v>1E-4</v>
      </c>
      <c r="B441" s="304">
        <f t="shared" ca="1" si="181"/>
        <v>30.104600000000151</v>
      </c>
      <c r="D441" s="306">
        <f t="shared" ca="1" si="182"/>
        <v>-0.60297925062375479</v>
      </c>
      <c r="E441" s="307">
        <f t="shared" ca="1" si="183"/>
        <v>-0.98460315243606011</v>
      </c>
      <c r="F441" s="304">
        <f t="shared" ca="1" si="184"/>
        <v>1.1545680337120947</v>
      </c>
      <c r="G441" s="306">
        <f t="shared" ca="1" si="185"/>
        <v>7.0413107770654886</v>
      </c>
      <c r="H441" s="307">
        <f t="shared" ca="1" si="186"/>
        <v>-103.05985387223933</v>
      </c>
      <c r="I441" s="304">
        <f t="shared" ca="1" si="187"/>
        <v>103.30011392842964</v>
      </c>
      <c r="J441" s="306">
        <f t="shared" ca="1" si="188"/>
        <v>641.70676765127212</v>
      </c>
      <c r="K441" s="307">
        <f t="shared" ca="1" si="189"/>
        <v>-5.1680928531785071</v>
      </c>
      <c r="L441" s="304">
        <f t="shared" ca="1" si="174"/>
        <v>641.7275783642018</v>
      </c>
      <c r="M441" s="306">
        <f t="shared" ca="1" si="190"/>
        <v>-1.5025798012550871</v>
      </c>
      <c r="N441" s="304">
        <f t="shared" ca="1" si="191"/>
        <v>-86.091480993522524</v>
      </c>
      <c r="P441" s="310">
        <f t="shared" ca="1" si="192"/>
        <v>23</v>
      </c>
      <c r="Q441" s="304">
        <f t="shared" ca="1" si="193"/>
        <v>0</v>
      </c>
      <c r="R441" s="306">
        <f t="shared" ca="1" si="194"/>
        <v>0</v>
      </c>
      <c r="S441" s="307">
        <f t="shared" ca="1" si="195"/>
        <v>4.5130000000000017</v>
      </c>
      <c r="T441" s="304">
        <f t="shared" ca="1" si="175"/>
        <v>44.272530000000017</v>
      </c>
      <c r="U441" s="311">
        <f t="shared" ca="1" si="176"/>
        <v>0</v>
      </c>
      <c r="V441" s="306">
        <f t="shared" ca="1" si="177"/>
        <v>1.2256332550105493</v>
      </c>
      <c r="W441" s="304">
        <f t="shared" ca="1" si="178"/>
        <v>39.921983709595857</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0.94121143050226408</v>
      </c>
      <c r="AH441" s="304">
        <f t="shared" ca="1" si="202"/>
        <v>-8.8459715969289849</v>
      </c>
    </row>
    <row r="442" spans="1:34" x14ac:dyDescent="0.2">
      <c r="A442" s="347">
        <f t="shared" ca="1" si="180"/>
        <v>1E-4</v>
      </c>
      <c r="B442" s="304">
        <f t="shared" ca="1" si="181"/>
        <v>30.10470000000015</v>
      </c>
      <c r="D442" s="306">
        <f t="shared" ca="1" si="182"/>
        <v>-0.60297525790515605</v>
      </c>
      <c r="E442" s="307">
        <f t="shared" ca="1" si="183"/>
        <v>-0.98457758423503172</v>
      </c>
      <c r="F442" s="304">
        <f t="shared" ca="1" si="184"/>
        <v>1.1545441442508295</v>
      </c>
      <c r="G442" s="306">
        <f t="shared" ca="1" si="185"/>
        <v>7.0412504795396984</v>
      </c>
      <c r="H442" s="307">
        <f t="shared" ca="1" si="186"/>
        <v>-103.05995232999776</v>
      </c>
      <c r="I442" s="304">
        <f t="shared" ca="1" si="187"/>
        <v>103.30020804711395</v>
      </c>
      <c r="J442" s="306">
        <f t="shared" ca="1" si="188"/>
        <v>641.70676765127212</v>
      </c>
      <c r="K442" s="307">
        <f t="shared" ca="1" si="189"/>
        <v>-5.178398843488619</v>
      </c>
      <c r="L442" s="304">
        <f t="shared" ca="1" si="174"/>
        <v>641.7276614452785</v>
      </c>
      <c r="M442" s="306">
        <f t="shared" ca="1" si="190"/>
        <v>-1.50258044857732</v>
      </c>
      <c r="N442" s="304">
        <f t="shared" ca="1" si="191"/>
        <v>-86.091518082354455</v>
      </c>
      <c r="P442" s="310">
        <f t="shared" ca="1" si="192"/>
        <v>23</v>
      </c>
      <c r="Q442" s="304">
        <f t="shared" ca="1" si="193"/>
        <v>0</v>
      </c>
      <c r="R442" s="306">
        <f t="shared" ca="1" si="194"/>
        <v>0</v>
      </c>
      <c r="S442" s="307">
        <f t="shared" ca="1" si="195"/>
        <v>4.5130000000000017</v>
      </c>
      <c r="T442" s="304">
        <f t="shared" ca="1" si="175"/>
        <v>44.272530000000017</v>
      </c>
      <c r="U442" s="311">
        <f t="shared" ca="1" si="176"/>
        <v>0</v>
      </c>
      <c r="V442" s="306">
        <f t="shared" ca="1" si="177"/>
        <v>1.2256345181477295</v>
      </c>
      <c r="W442" s="304">
        <f t="shared" ca="1" si="178"/>
        <v>39.922097600631986</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0.9411866267903104</v>
      </c>
      <c r="AH442" s="304">
        <f t="shared" ca="1" si="202"/>
        <v>-8.8459968335022907</v>
      </c>
    </row>
    <row r="443" spans="1:34" x14ac:dyDescent="0.2">
      <c r="A443" s="347">
        <f t="shared" ca="1" si="180"/>
        <v>1E-4</v>
      </c>
      <c r="B443" s="304">
        <f t="shared" ca="1" si="181"/>
        <v>30.10480000000015</v>
      </c>
      <c r="D443" s="306">
        <f t="shared" ca="1" si="182"/>
        <v>-0.60297126518858413</v>
      </c>
      <c r="E443" s="307">
        <f t="shared" ca="1" si="183"/>
        <v>-0.98455201639748147</v>
      </c>
      <c r="F443" s="304">
        <f t="shared" ca="1" si="184"/>
        <v>1.1545202551863127</v>
      </c>
      <c r="G443" s="306">
        <f t="shared" ca="1" si="185"/>
        <v>7.04119018241318</v>
      </c>
      <c r="H443" s="307">
        <f t="shared" ca="1" si="186"/>
        <v>-103.06005078519939</v>
      </c>
      <c r="I443" s="304">
        <f t="shared" ca="1" si="187"/>
        <v>103.30030216331795</v>
      </c>
      <c r="J443" s="306">
        <f t="shared" ca="1" si="188"/>
        <v>641.70676765127212</v>
      </c>
      <c r="K443" s="307">
        <f t="shared" ca="1" si="189"/>
        <v>-5.1887048436443788</v>
      </c>
      <c r="L443" s="304">
        <f t="shared" ca="1" si="174"/>
        <v>641.72774469193564</v>
      </c>
      <c r="M443" s="306">
        <f t="shared" ca="1" si="190"/>
        <v>-1.5025810958928301</v>
      </c>
      <c r="N443" s="304">
        <f t="shared" ca="1" si="191"/>
        <v>-86.0915551708012</v>
      </c>
      <c r="P443" s="310">
        <f t="shared" ca="1" si="192"/>
        <v>23</v>
      </c>
      <c r="Q443" s="304">
        <f t="shared" ca="1" si="193"/>
        <v>0</v>
      </c>
      <c r="R443" s="306">
        <f t="shared" ca="1" si="194"/>
        <v>0</v>
      </c>
      <c r="S443" s="307">
        <f t="shared" ca="1" si="195"/>
        <v>4.5130000000000017</v>
      </c>
      <c r="T443" s="304">
        <f t="shared" ca="1" si="175"/>
        <v>44.272530000000017</v>
      </c>
      <c r="U443" s="311">
        <f t="shared" ca="1" si="176"/>
        <v>0</v>
      </c>
      <c r="V443" s="306">
        <f t="shared" ca="1" si="177"/>
        <v>1.2256357812874188</v>
      </c>
      <c r="W443" s="304">
        <f t="shared" ca="1" si="178"/>
        <v>39.922211490048937</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0.94116182342854415</v>
      </c>
      <c r="AH443" s="304">
        <f t="shared" ca="1" si="202"/>
        <v>-8.8460220697168115</v>
      </c>
    </row>
    <row r="444" spans="1:34" x14ac:dyDescent="0.2">
      <c r="A444" s="347">
        <f t="shared" ca="1" si="180"/>
        <v>1E-4</v>
      </c>
      <c r="B444" s="304">
        <f t="shared" ca="1" si="181"/>
        <v>30.10490000000015</v>
      </c>
      <c r="D444" s="306">
        <f t="shared" ca="1" si="182"/>
        <v>-0.60296727247404047</v>
      </c>
      <c r="E444" s="307">
        <f t="shared" ca="1" si="183"/>
        <v>-0.98452644892340224</v>
      </c>
      <c r="F444" s="304">
        <f t="shared" ca="1" si="184"/>
        <v>1.1544963665185388</v>
      </c>
      <c r="G444" s="306">
        <f t="shared" ca="1" si="185"/>
        <v>7.0411298856859323</v>
      </c>
      <c r="H444" s="307">
        <f t="shared" ca="1" si="186"/>
        <v>-103.06014923784429</v>
      </c>
      <c r="I444" s="304">
        <f t="shared" ca="1" si="187"/>
        <v>103.30039627704163</v>
      </c>
      <c r="J444" s="306">
        <f t="shared" ca="1" si="188"/>
        <v>641.70676765127212</v>
      </c>
      <c r="K444" s="307">
        <f t="shared" ca="1" si="189"/>
        <v>-5.1990108536455306</v>
      </c>
      <c r="L444" s="304">
        <f t="shared" ca="1" si="174"/>
        <v>641.7278281041738</v>
      </c>
      <c r="M444" s="306">
        <f t="shared" ca="1" si="190"/>
        <v>-1.5025817432016175</v>
      </c>
      <c r="N444" s="304">
        <f t="shared" ca="1" si="191"/>
        <v>-86.091592258862761</v>
      </c>
      <c r="P444" s="310">
        <f t="shared" ca="1" si="192"/>
        <v>23</v>
      </c>
      <c r="Q444" s="304">
        <f t="shared" ca="1" si="193"/>
        <v>0</v>
      </c>
      <c r="R444" s="306">
        <f t="shared" ca="1" si="194"/>
        <v>0</v>
      </c>
      <c r="S444" s="307">
        <f t="shared" ca="1" si="195"/>
        <v>4.5130000000000017</v>
      </c>
      <c r="T444" s="304">
        <f t="shared" ca="1" si="175"/>
        <v>44.272530000000017</v>
      </c>
      <c r="U444" s="311">
        <f t="shared" ca="1" si="176"/>
        <v>0</v>
      </c>
      <c r="V444" s="306">
        <f t="shared" ca="1" si="177"/>
        <v>1.2256370444296167</v>
      </c>
      <c r="W444" s="304">
        <f t="shared" ca="1" si="178"/>
        <v>39.92232537784669</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0.94113702041696357</v>
      </c>
      <c r="AH444" s="304">
        <f t="shared" ca="1" si="202"/>
        <v>-8.8460473055725508</v>
      </c>
    </row>
    <row r="445" spans="1:34" x14ac:dyDescent="0.2">
      <c r="A445" s="347">
        <f t="shared" ca="1" si="180"/>
        <v>1E-4</v>
      </c>
      <c r="B445" s="304">
        <f t="shared" ca="1" si="181"/>
        <v>30.10500000000015</v>
      </c>
      <c r="D445" s="306">
        <f t="shared" ca="1" si="182"/>
        <v>-0.60296327976152431</v>
      </c>
      <c r="E445" s="307">
        <f t="shared" ca="1" si="183"/>
        <v>-0.98450088181279582</v>
      </c>
      <c r="F445" s="304">
        <f t="shared" ca="1" si="184"/>
        <v>1.1544724782475098</v>
      </c>
      <c r="G445" s="306">
        <f t="shared" ca="1" si="185"/>
        <v>7.0410695893579565</v>
      </c>
      <c r="H445" s="307">
        <f t="shared" ca="1" si="186"/>
        <v>-103.06024768793246</v>
      </c>
      <c r="I445" s="304">
        <f t="shared" ca="1" si="187"/>
        <v>103.30049038828503</v>
      </c>
      <c r="J445" s="306">
        <f t="shared" ca="1" si="188"/>
        <v>641.70676765127212</v>
      </c>
      <c r="K445" s="307">
        <f t="shared" ca="1" si="189"/>
        <v>-5.2093168734918196</v>
      </c>
      <c r="L445" s="304">
        <f t="shared" ca="1" si="174"/>
        <v>641.72791168199331</v>
      </c>
      <c r="M445" s="306">
        <f t="shared" ca="1" si="190"/>
        <v>-1.5025823905036821</v>
      </c>
      <c r="N445" s="304">
        <f t="shared" ca="1" si="191"/>
        <v>-86.091629346539136</v>
      </c>
      <c r="P445" s="310">
        <f t="shared" ca="1" si="192"/>
        <v>23</v>
      </c>
      <c r="Q445" s="304">
        <f t="shared" ca="1" si="193"/>
        <v>0</v>
      </c>
      <c r="R445" s="306">
        <f t="shared" ca="1" si="194"/>
        <v>0</v>
      </c>
      <c r="S445" s="307">
        <f t="shared" ca="1" si="195"/>
        <v>4.5130000000000017</v>
      </c>
      <c r="T445" s="304">
        <f t="shared" ca="1" si="175"/>
        <v>44.272530000000017</v>
      </c>
      <c r="U445" s="311">
        <f t="shared" ca="1" si="176"/>
        <v>0</v>
      </c>
      <c r="V445" s="306">
        <f t="shared" ca="1" si="177"/>
        <v>1.2256383075743236</v>
      </c>
      <c r="W445" s="304">
        <f t="shared" ca="1" si="178"/>
        <v>39.922439264025286</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0.94111221775557041</v>
      </c>
      <c r="AH445" s="304">
        <f t="shared" ca="1" si="202"/>
        <v>-8.8460725410695051</v>
      </c>
    </row>
    <row r="446" spans="1:34" x14ac:dyDescent="0.2">
      <c r="A446" s="347">
        <f t="shared" ca="1" si="180"/>
        <v>1E-4</v>
      </c>
      <c r="B446" s="304">
        <f t="shared" ca="1" si="181"/>
        <v>30.105100000000149</v>
      </c>
      <c r="D446" s="306">
        <f t="shared" ca="1" si="182"/>
        <v>-0.60295928705103896</v>
      </c>
      <c r="E446" s="307">
        <f t="shared" ca="1" si="183"/>
        <v>-0.98447531506565866</v>
      </c>
      <c r="F446" s="304">
        <f t="shared" ca="1" si="184"/>
        <v>1.1544485903732244</v>
      </c>
      <c r="G446" s="306">
        <f t="shared" ca="1" si="185"/>
        <v>7.0410092934292514</v>
      </c>
      <c r="H446" s="307">
        <f t="shared" ca="1" si="186"/>
        <v>-103.06034613546397</v>
      </c>
      <c r="I446" s="304">
        <f t="shared" ca="1" si="187"/>
        <v>103.30058449704823</v>
      </c>
      <c r="J446" s="306">
        <f t="shared" ca="1" si="188"/>
        <v>641.70676765127212</v>
      </c>
      <c r="K446" s="307">
        <f t="shared" ca="1" si="189"/>
        <v>-5.219622903182989</v>
      </c>
      <c r="L446" s="304">
        <f t="shared" ca="1" si="174"/>
        <v>641.72799542539451</v>
      </c>
      <c r="M446" s="306">
        <f t="shared" ca="1" si="190"/>
        <v>-1.5025830377990244</v>
      </c>
      <c r="N446" s="304">
        <f t="shared" ca="1" si="191"/>
        <v>-86.091666433830341</v>
      </c>
      <c r="P446" s="310">
        <f t="shared" ca="1" si="192"/>
        <v>23</v>
      </c>
      <c r="Q446" s="304">
        <f t="shared" ca="1" si="193"/>
        <v>0</v>
      </c>
      <c r="R446" s="306">
        <f t="shared" ca="1" si="194"/>
        <v>0</v>
      </c>
      <c r="S446" s="307">
        <f t="shared" ca="1" si="195"/>
        <v>4.5130000000000017</v>
      </c>
      <c r="T446" s="304">
        <f t="shared" ca="1" si="175"/>
        <v>44.272530000000017</v>
      </c>
      <c r="U446" s="311">
        <f t="shared" ca="1" si="176"/>
        <v>0</v>
      </c>
      <c r="V446" s="306">
        <f t="shared" ca="1" si="177"/>
        <v>1.2256395707215393</v>
      </c>
      <c r="W446" s="304">
        <f t="shared" ca="1" si="178"/>
        <v>39.922553148584775</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0.94108741544435759</v>
      </c>
      <c r="AH446" s="304">
        <f t="shared" ca="1" si="202"/>
        <v>-8.8460977762076833</v>
      </c>
    </row>
    <row r="447" spans="1:34" x14ac:dyDescent="0.2">
      <c r="A447" s="347">
        <f t="shared" ca="1" si="180"/>
        <v>1E-4</v>
      </c>
      <c r="B447" s="304">
        <f t="shared" ca="1" si="181"/>
        <v>30.105200000000149</v>
      </c>
      <c r="D447" s="306">
        <f t="shared" ca="1" si="182"/>
        <v>-0.60295529434258277</v>
      </c>
      <c r="E447" s="307">
        <f t="shared" ca="1" si="183"/>
        <v>-0.98444974868197654</v>
      </c>
      <c r="F447" s="304">
        <f t="shared" ca="1" si="184"/>
        <v>1.1544247028956707</v>
      </c>
      <c r="G447" s="306">
        <f t="shared" ca="1" si="185"/>
        <v>7.0409489978998172</v>
      </c>
      <c r="H447" s="307">
        <f t="shared" ca="1" si="186"/>
        <v>-103.06044458043884</v>
      </c>
      <c r="I447" s="304">
        <f t="shared" ca="1" si="187"/>
        <v>103.30067860333122</v>
      </c>
      <c r="J447" s="306">
        <f t="shared" ca="1" si="188"/>
        <v>641.70676765127212</v>
      </c>
      <c r="K447" s="307">
        <f t="shared" ca="1" si="189"/>
        <v>-5.2299289427187841</v>
      </c>
      <c r="L447" s="304">
        <f t="shared" ca="1" si="174"/>
        <v>641.72807933437787</v>
      </c>
      <c r="M447" s="306">
        <f t="shared" ca="1" si="190"/>
        <v>-1.5025836850876442</v>
      </c>
      <c r="N447" s="304">
        <f t="shared" ca="1" si="191"/>
        <v>-86.091703520736388</v>
      </c>
      <c r="P447" s="310">
        <f t="shared" ca="1" si="192"/>
        <v>23</v>
      </c>
      <c r="Q447" s="304">
        <f t="shared" ca="1" si="193"/>
        <v>0</v>
      </c>
      <c r="R447" s="306">
        <f t="shared" ca="1" si="194"/>
        <v>0</v>
      </c>
      <c r="S447" s="307">
        <f t="shared" ca="1" si="195"/>
        <v>4.5130000000000017</v>
      </c>
      <c r="T447" s="304">
        <f t="shared" ca="1" si="175"/>
        <v>44.272530000000017</v>
      </c>
      <c r="U447" s="311">
        <f t="shared" ca="1" si="176"/>
        <v>0</v>
      </c>
      <c r="V447" s="306">
        <f t="shared" ca="1" si="177"/>
        <v>1.2256408338712634</v>
      </c>
      <c r="W447" s="304">
        <f t="shared" ca="1" si="178"/>
        <v>39.922667031525094</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0.94106261348331799</v>
      </c>
      <c r="AH447" s="304">
        <f t="shared" ca="1" si="202"/>
        <v>-8.8461230109870943</v>
      </c>
    </row>
    <row r="448" spans="1:34" x14ac:dyDescent="0.2">
      <c r="A448" s="347">
        <f t="shared" ca="1" si="180"/>
        <v>1E-4</v>
      </c>
      <c r="B448" s="304">
        <f t="shared" ca="1" si="181"/>
        <v>30.105300000000149</v>
      </c>
      <c r="D448" s="306">
        <f t="shared" ca="1" si="182"/>
        <v>-0.60295130163615618</v>
      </c>
      <c r="E448" s="307">
        <f t="shared" ca="1" si="183"/>
        <v>-0.9844241826617619</v>
      </c>
      <c r="F448" s="304">
        <f t="shared" ca="1" si="184"/>
        <v>1.1544008158148593</v>
      </c>
      <c r="G448" s="306">
        <f t="shared" ca="1" si="185"/>
        <v>7.0408887027696538</v>
      </c>
      <c r="H448" s="307">
        <f t="shared" ca="1" si="186"/>
        <v>-103.0605430228571</v>
      </c>
      <c r="I448" s="304">
        <f t="shared" ca="1" si="187"/>
        <v>103.30077270713404</v>
      </c>
      <c r="J448" s="306">
        <f t="shared" ca="1" si="188"/>
        <v>641.70676765127212</v>
      </c>
      <c r="K448" s="307">
        <f t="shared" ca="1" si="189"/>
        <v>-5.2402349920989488</v>
      </c>
      <c r="L448" s="304">
        <f t="shared" ca="1" si="174"/>
        <v>641.72816340894383</v>
      </c>
      <c r="M448" s="306">
        <f t="shared" ca="1" si="190"/>
        <v>-1.5025843323695416</v>
      </c>
      <c r="N448" s="304">
        <f t="shared" ca="1" si="191"/>
        <v>-86.091740607257265</v>
      </c>
      <c r="P448" s="310">
        <f t="shared" ca="1" si="192"/>
        <v>23</v>
      </c>
      <c r="Q448" s="304">
        <f t="shared" ca="1" si="193"/>
        <v>0</v>
      </c>
      <c r="R448" s="306">
        <f t="shared" ca="1" si="194"/>
        <v>0</v>
      </c>
      <c r="S448" s="307">
        <f t="shared" ca="1" si="195"/>
        <v>4.5130000000000017</v>
      </c>
      <c r="T448" s="304">
        <f t="shared" ca="1" si="175"/>
        <v>44.272530000000017</v>
      </c>
      <c r="U448" s="311">
        <f t="shared" ca="1" si="176"/>
        <v>0</v>
      </c>
      <c r="V448" s="306">
        <f t="shared" ca="1" si="177"/>
        <v>1.2256420970234967</v>
      </c>
      <c r="W448" s="304">
        <f t="shared" ca="1" si="178"/>
        <v>39.922780912846314</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0.94103781187245872</v>
      </c>
      <c r="AH448" s="304">
        <f t="shared" ca="1" si="202"/>
        <v>-8.8461482454077291</v>
      </c>
    </row>
    <row r="449" spans="1:34" x14ac:dyDescent="0.2">
      <c r="A449" s="347">
        <f t="shared" ca="1" si="180"/>
        <v>1E-4</v>
      </c>
      <c r="B449" s="304">
        <f t="shared" ca="1" si="181"/>
        <v>30.105400000000149</v>
      </c>
      <c r="D449" s="306">
        <f t="shared" ca="1" si="182"/>
        <v>-0.60294730893176107</v>
      </c>
      <c r="E449" s="307">
        <f t="shared" ca="1" si="183"/>
        <v>-0.98439861700500408</v>
      </c>
      <c r="F449" s="304">
        <f t="shared" ca="1" si="184"/>
        <v>1.1543769291307833</v>
      </c>
      <c r="G449" s="306">
        <f t="shared" ca="1" si="185"/>
        <v>7.0408284080387604</v>
      </c>
      <c r="H449" s="307">
        <f t="shared" ca="1" si="186"/>
        <v>-103.06064146271881</v>
      </c>
      <c r="I449" s="304">
        <f t="shared" ca="1" si="187"/>
        <v>103.30086680845675</v>
      </c>
      <c r="J449" s="306">
        <f t="shared" ca="1" si="188"/>
        <v>641.70676765127212</v>
      </c>
      <c r="K449" s="307">
        <f t="shared" ca="1" si="189"/>
        <v>-5.2505410513232276</v>
      </c>
      <c r="L449" s="304">
        <f t="shared" ca="1" si="174"/>
        <v>641.72824764909274</v>
      </c>
      <c r="M449" s="306">
        <f t="shared" ca="1" si="190"/>
        <v>-1.5025849796447166</v>
      </c>
      <c r="N449" s="304">
        <f t="shared" ca="1" si="191"/>
        <v>-86.09177769339297</v>
      </c>
      <c r="P449" s="310">
        <f t="shared" ca="1" si="192"/>
        <v>23</v>
      </c>
      <c r="Q449" s="304">
        <f t="shared" ca="1" si="193"/>
        <v>0</v>
      </c>
      <c r="R449" s="306">
        <f t="shared" ca="1" si="194"/>
        <v>0</v>
      </c>
      <c r="S449" s="307">
        <f t="shared" ca="1" si="195"/>
        <v>4.5130000000000017</v>
      </c>
      <c r="T449" s="304">
        <f t="shared" ca="1" si="175"/>
        <v>44.272530000000017</v>
      </c>
      <c r="U449" s="311">
        <f t="shared" ca="1" si="176"/>
        <v>0</v>
      </c>
      <c r="V449" s="306">
        <f t="shared" ca="1" si="177"/>
        <v>1.2256433601782384</v>
      </c>
      <c r="W449" s="304">
        <f t="shared" ca="1" si="178"/>
        <v>39.922894792548441</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0.94101301061176734</v>
      </c>
      <c r="AH449" s="304">
        <f t="shared" ca="1" si="202"/>
        <v>-8.8461734794695985</v>
      </c>
    </row>
    <row r="450" spans="1:34" x14ac:dyDescent="0.2">
      <c r="A450" s="347">
        <f t="shared" ca="1" si="180"/>
        <v>1E-4</v>
      </c>
      <c r="B450" s="304">
        <f t="shared" ca="1" si="181"/>
        <v>30.105500000000148</v>
      </c>
      <c r="D450" s="306">
        <f t="shared" ca="1" si="182"/>
        <v>-0.6029433162293989</v>
      </c>
      <c r="E450" s="307">
        <f t="shared" ca="1" si="183"/>
        <v>-0.98437305171169598</v>
      </c>
      <c r="F450" s="304">
        <f t="shared" ca="1" si="184"/>
        <v>1.1543530428434372</v>
      </c>
      <c r="G450" s="306">
        <f t="shared" ca="1" si="185"/>
        <v>7.0407681137071378</v>
      </c>
      <c r="H450" s="307">
        <f t="shared" ca="1" si="186"/>
        <v>-103.06073990002398</v>
      </c>
      <c r="I450" s="304">
        <f t="shared" ca="1" si="187"/>
        <v>103.30096090729936</v>
      </c>
      <c r="J450" s="306">
        <f t="shared" ca="1" si="188"/>
        <v>641.70676765127212</v>
      </c>
      <c r="K450" s="307">
        <f t="shared" ca="1" si="189"/>
        <v>-5.2608471203913645</v>
      </c>
      <c r="L450" s="304">
        <f t="shared" ca="1" si="174"/>
        <v>641.72833205482505</v>
      </c>
      <c r="M450" s="306">
        <f t="shared" ca="1" si="190"/>
        <v>-1.5025856269131697</v>
      </c>
      <c r="N450" s="304">
        <f t="shared" ca="1" si="191"/>
        <v>-86.091814779143547</v>
      </c>
      <c r="P450" s="310">
        <f t="shared" ca="1" si="192"/>
        <v>23</v>
      </c>
      <c r="Q450" s="304">
        <f t="shared" ca="1" si="193"/>
        <v>0</v>
      </c>
      <c r="R450" s="306">
        <f t="shared" ca="1" si="194"/>
        <v>0</v>
      </c>
      <c r="S450" s="307">
        <f t="shared" ca="1" si="195"/>
        <v>4.5130000000000017</v>
      </c>
      <c r="T450" s="304">
        <f t="shared" ca="1" si="175"/>
        <v>44.272530000000017</v>
      </c>
      <c r="U450" s="311">
        <f t="shared" ca="1" si="176"/>
        <v>0</v>
      </c>
      <c r="V450" s="306">
        <f t="shared" ca="1" si="177"/>
        <v>1.2256446233354892</v>
      </c>
      <c r="W450" s="304">
        <f t="shared" ca="1" si="178"/>
        <v>39.923008670631496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0.94098820970124386</v>
      </c>
      <c r="AH450" s="304">
        <f t="shared" ca="1" si="202"/>
        <v>-8.846198713172706</v>
      </c>
    </row>
    <row r="451" spans="1:34" x14ac:dyDescent="0.2">
      <c r="A451" s="347">
        <f t="shared" ca="1" si="180"/>
        <v>1E-4</v>
      </c>
      <c r="B451" s="304">
        <f t="shared" ca="1" si="181"/>
        <v>30.105600000000148</v>
      </c>
      <c r="D451" s="306">
        <f t="shared" ca="1" si="182"/>
        <v>-0.60293932352906754</v>
      </c>
      <c r="E451" s="307">
        <f t="shared" ca="1" si="183"/>
        <v>-0.98434748678183581</v>
      </c>
      <c r="F451" s="304">
        <f t="shared" ca="1" si="184"/>
        <v>1.1543291569528189</v>
      </c>
      <c r="G451" s="306">
        <f t="shared" ca="1" si="185"/>
        <v>7.0407078197747852</v>
      </c>
      <c r="H451" s="307">
        <f t="shared" ca="1" si="186"/>
        <v>-103.06083833477265</v>
      </c>
      <c r="I451" s="304">
        <f t="shared" ca="1" si="187"/>
        <v>103.30105500366192</v>
      </c>
      <c r="J451" s="306">
        <f t="shared" ca="1" si="188"/>
        <v>641.70676765127212</v>
      </c>
      <c r="K451" s="307">
        <f t="shared" ca="1" si="189"/>
        <v>-5.2711531993031047</v>
      </c>
      <c r="L451" s="304">
        <f t="shared" ca="1" si="174"/>
        <v>641.72841662614121</v>
      </c>
      <c r="M451" s="306">
        <f t="shared" ca="1" si="190"/>
        <v>-1.5025862741749003</v>
      </c>
      <c r="N451" s="304">
        <f t="shared" ca="1" si="191"/>
        <v>-86.091851864508953</v>
      </c>
      <c r="P451" s="310">
        <f t="shared" ca="1" si="192"/>
        <v>23</v>
      </c>
      <c r="Q451" s="304">
        <f t="shared" ca="1" si="193"/>
        <v>0</v>
      </c>
      <c r="R451" s="306">
        <f t="shared" ca="1" si="194"/>
        <v>0</v>
      </c>
      <c r="S451" s="307">
        <f t="shared" ca="1" si="195"/>
        <v>4.5130000000000017</v>
      </c>
      <c r="T451" s="304">
        <f t="shared" ca="1" si="175"/>
        <v>44.272530000000017</v>
      </c>
      <c r="U451" s="311">
        <f t="shared" ca="1" si="176"/>
        <v>0</v>
      </c>
      <c r="V451" s="306">
        <f t="shared" ca="1" si="177"/>
        <v>1.2256458864952482</v>
      </c>
      <c r="W451" s="304">
        <f t="shared" ca="1" si="178"/>
        <v>39.923122547095481</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0.94096340914088117</v>
      </c>
      <c r="AH451" s="304">
        <f t="shared" ca="1" si="202"/>
        <v>-8.8462239465170569</v>
      </c>
    </row>
    <row r="452" spans="1:34" x14ac:dyDescent="0.2">
      <c r="A452" s="347">
        <f t="shared" ca="1" si="180"/>
        <v>1E-4</v>
      </c>
      <c r="B452" s="304">
        <f t="shared" ca="1" si="181"/>
        <v>30.105700000000148</v>
      </c>
      <c r="D452" s="306">
        <f t="shared" ca="1" si="182"/>
        <v>-0.60293533083077178</v>
      </c>
      <c r="E452" s="307">
        <f t="shared" ca="1" si="183"/>
        <v>-0.98432192221542003</v>
      </c>
      <c r="F452" s="304">
        <f t="shared" ca="1" si="184"/>
        <v>1.154305271458929</v>
      </c>
      <c r="G452" s="306">
        <f t="shared" ca="1" si="185"/>
        <v>7.0406475262417025</v>
      </c>
      <c r="H452" s="307">
        <f t="shared" ca="1" si="186"/>
        <v>-103.06093676696487</v>
      </c>
      <c r="I452" s="304">
        <f t="shared" ca="1" si="187"/>
        <v>103.30114909754442</v>
      </c>
      <c r="J452" s="306">
        <f t="shared" ca="1" si="188"/>
        <v>641.70676765127212</v>
      </c>
      <c r="K452" s="307">
        <f t="shared" ca="1" si="189"/>
        <v>-5.2814592880581914</v>
      </c>
      <c r="L452" s="304">
        <f t="shared" ref="L452:L515" ca="1" si="203">SQRT(pos_x^2+pos_z^2)</f>
        <v>641.72850136304146</v>
      </c>
      <c r="M452" s="306">
        <f t="shared" ca="1" si="190"/>
        <v>-1.5025869214299092</v>
      </c>
      <c r="N452" s="304">
        <f t="shared" ca="1" si="191"/>
        <v>-86.091888949489231</v>
      </c>
      <c r="P452" s="310">
        <f t="shared" ca="1" si="192"/>
        <v>23</v>
      </c>
      <c r="Q452" s="304">
        <f t="shared" ca="1" si="193"/>
        <v>0</v>
      </c>
      <c r="R452" s="306">
        <f t="shared" ca="1" si="194"/>
        <v>0</v>
      </c>
      <c r="S452" s="307">
        <f t="shared" ca="1" si="195"/>
        <v>4.5130000000000017</v>
      </c>
      <c r="T452" s="304">
        <f t="shared" ref="T452:T515" ca="1" si="204">m*g</f>
        <v>44.272530000000017</v>
      </c>
      <c r="U452" s="311">
        <f t="shared" ref="U452:U515" ca="1" si="205">IF(pos_xz&lt;L_rampe,Poids*COS(Beta),0)</f>
        <v>0</v>
      </c>
      <c r="V452" s="306">
        <f t="shared" ref="V452:V515" ca="1" si="206">Rho_moyen*(20000-Alt_rampe-pos_z)/(20000+Alt_rampe+pos_z)</f>
        <v>1.2256471496575154</v>
      </c>
      <c r="W452" s="304">
        <f t="shared" ref="W452:W515" ca="1" si="207">1/2*Rho*Sref*Cx*vit_xz^2</f>
        <v>39.923236421940381</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0.94093860893068104</v>
      </c>
      <c r="AH452" s="304">
        <f t="shared" ca="1" si="202"/>
        <v>-8.8462491795026512</v>
      </c>
    </row>
    <row r="453" spans="1:34" x14ac:dyDescent="0.2">
      <c r="A453" s="347">
        <f t="shared" ref="A453:A516" ca="1" si="209">IF(B452+0.01&lt;=T_ini+ROUNDUP(Temps_fin_propu,0), 0.01, IF(K452&gt;0, 0.1, 0.0001))</f>
        <v>1E-4</v>
      </c>
      <c r="B453" s="304">
        <f t="shared" ref="B453:B516" ca="1" si="210">B452+pas</f>
        <v>30.105800000000148</v>
      </c>
      <c r="D453" s="306">
        <f t="shared" ref="D453:D516" ca="1" si="211">IF(AND(L452&lt;L_rampe,Poussee&lt;Poids*SIN(M452)),0,(-W452+Poussee)/m*COS(M452)-U452/m*SIN(M452))</f>
        <v>-0.60293133813450694</v>
      </c>
      <c r="E453" s="307">
        <f t="shared" ref="E453:E516" ca="1" si="212">IF(AND(L452&lt;L_rampe,Poussee&lt;Poids*SIN(M452)),0,(-W452+Poussee)/m*SIN(M452)+U452/m*COS(M452)-Poids/m)</f>
        <v>-0.98429635801245574</v>
      </c>
      <c r="F453" s="304">
        <f t="shared" ref="F453:F516" ca="1" si="213">SQRT(acc_x^2+acc_z^2)</f>
        <v>1.1542813863617707</v>
      </c>
      <c r="G453" s="306">
        <f t="shared" ref="G453:G516" ca="1" si="214">G452+acc_x*pas</f>
        <v>7.0405872331078889</v>
      </c>
      <c r="H453" s="307">
        <f t="shared" ref="H453:H516" ca="1" si="215">H452+acc_z*pas</f>
        <v>-103.06103519660067</v>
      </c>
      <c r="I453" s="304">
        <f t="shared" ref="I453:I516" ca="1" si="216">SQRT(vit_x^2+vit_z^2)</f>
        <v>103.30124318894697</v>
      </c>
      <c r="J453" s="306">
        <f t="shared" ref="J453:J516" ca="1" si="217">J452+0.5*(vit_x+G452)*pas*(K452&gt;=0)</f>
        <v>641.70676765127212</v>
      </c>
      <c r="K453" s="307">
        <f t="shared" ref="K453:K516" ca="1" si="218">K452+0.5*(vit_z+H452)*pas</f>
        <v>-5.2917653866563699</v>
      </c>
      <c r="L453" s="304">
        <f t="shared" ca="1" si="203"/>
        <v>641.72858626552636</v>
      </c>
      <c r="M453" s="306">
        <f t="shared" ref="M453:M516" ca="1" si="219">IF(AND(L452&gt;L_rampe,G453&gt;0),ATAN2(G453,H453),$M$4)</f>
        <v>-1.502587568678196</v>
      </c>
      <c r="N453" s="304">
        <f t="shared" ref="N453:N516" ca="1" si="220">DEGREES(Beta)</f>
        <v>-86.091926034084352</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4.5130000000000017</v>
      </c>
      <c r="T453" s="304">
        <f t="shared" ca="1" si="204"/>
        <v>44.272530000000017</v>
      </c>
      <c r="U453" s="311">
        <f t="shared" ca="1" si="205"/>
        <v>0</v>
      </c>
      <c r="V453" s="306">
        <f t="shared" ca="1" si="206"/>
        <v>1.225648412822292</v>
      </c>
      <c r="W453" s="304">
        <f t="shared" ca="1" si="207"/>
        <v>39.923350295166287</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0.94091380907064526</v>
      </c>
      <c r="AH453" s="304">
        <f t="shared" ref="AH453:AH516" ca="1" si="231">IF(AND(L452&lt;L_rampe,Poussee&lt;Poids*SIN(M452)), g*SIN(M452), (-W452+Poussee)/m)</f>
        <v>-8.8462744121294854</v>
      </c>
    </row>
    <row r="454" spans="1:34" x14ac:dyDescent="0.2">
      <c r="A454" s="347">
        <f t="shared" ca="1" si="209"/>
        <v>1E-4</v>
      </c>
      <c r="B454" s="304">
        <f t="shared" ca="1" si="210"/>
        <v>30.105900000000148</v>
      </c>
      <c r="D454" s="306">
        <f t="shared" ca="1" si="211"/>
        <v>-0.60292734544027948</v>
      </c>
      <c r="E454" s="307">
        <f t="shared" ca="1" si="212"/>
        <v>-0.98427079417292163</v>
      </c>
      <c r="F454" s="304">
        <f t="shared" ca="1" si="213"/>
        <v>1.1542575016613303</v>
      </c>
      <c r="G454" s="306">
        <f t="shared" ca="1" si="214"/>
        <v>7.0405269403733453</v>
      </c>
      <c r="H454" s="307">
        <f t="shared" ca="1" si="215"/>
        <v>-103.06113362368009</v>
      </c>
      <c r="I454" s="304">
        <f t="shared" ca="1" si="216"/>
        <v>103.30133727786956</v>
      </c>
      <c r="J454" s="306">
        <f t="shared" ca="1" si="217"/>
        <v>641.70676765127212</v>
      </c>
      <c r="K454" s="307">
        <f t="shared" ca="1" si="218"/>
        <v>-5.3020714950973842</v>
      </c>
      <c r="L454" s="304">
        <f t="shared" ca="1" si="203"/>
        <v>641.72867133359625</v>
      </c>
      <c r="M454" s="306">
        <f t="shared" ca="1" si="219"/>
        <v>-1.5025882159197612</v>
      </c>
      <c r="N454" s="304">
        <f t="shared" ca="1" si="220"/>
        <v>-86.091963118294373</v>
      </c>
      <c r="P454" s="310">
        <f t="shared" ca="1" si="221"/>
        <v>23</v>
      </c>
      <c r="Q454" s="304">
        <f t="shared" ca="1" si="222"/>
        <v>0</v>
      </c>
      <c r="R454" s="306">
        <f t="shared" ca="1" si="223"/>
        <v>0</v>
      </c>
      <c r="S454" s="307">
        <f t="shared" ca="1" si="224"/>
        <v>4.5130000000000017</v>
      </c>
      <c r="T454" s="304">
        <f t="shared" ca="1" si="204"/>
        <v>44.272530000000017</v>
      </c>
      <c r="U454" s="311">
        <f t="shared" ca="1" si="205"/>
        <v>0</v>
      </c>
      <c r="V454" s="306">
        <f t="shared" ca="1" si="206"/>
        <v>1.2256496759895767</v>
      </c>
      <c r="W454" s="304">
        <f t="shared" ca="1" si="207"/>
        <v>39.923464166773158</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0.94088900956075605</v>
      </c>
      <c r="AH454" s="304">
        <f t="shared" ca="1" si="231"/>
        <v>-8.846299644397579</v>
      </c>
    </row>
    <row r="455" spans="1:34" x14ac:dyDescent="0.2">
      <c r="A455" s="347">
        <f t="shared" ca="1" si="209"/>
        <v>1E-4</v>
      </c>
      <c r="B455" s="304">
        <f t="shared" ca="1" si="210"/>
        <v>30.106000000000147</v>
      </c>
      <c r="D455" s="306">
        <f t="shared" ca="1" si="211"/>
        <v>-0.60292335274808395</v>
      </c>
      <c r="E455" s="307">
        <f t="shared" ca="1" si="212"/>
        <v>-0.98424523069682834</v>
      </c>
      <c r="F455" s="304">
        <f t="shared" ca="1" si="213"/>
        <v>1.1542336173576142</v>
      </c>
      <c r="G455" s="306">
        <f t="shared" ca="1" si="214"/>
        <v>7.0404666480380707</v>
      </c>
      <c r="H455" s="307">
        <f t="shared" ca="1" si="215"/>
        <v>-103.06123204820317</v>
      </c>
      <c r="I455" s="304">
        <f t="shared" ca="1" si="216"/>
        <v>103.30143136431225</v>
      </c>
      <c r="J455" s="306">
        <f t="shared" ca="1" si="217"/>
        <v>641.70676765127212</v>
      </c>
      <c r="K455" s="307">
        <f t="shared" ca="1" si="218"/>
        <v>-5.3123776133809786</v>
      </c>
      <c r="L455" s="304">
        <f t="shared" ca="1" si="203"/>
        <v>641.72875656725159</v>
      </c>
      <c r="M455" s="306">
        <f t="shared" ca="1" si="219"/>
        <v>-1.5025888631546045</v>
      </c>
      <c r="N455" s="304">
        <f t="shared" ca="1" si="220"/>
        <v>-86.092000202119252</v>
      </c>
      <c r="P455" s="310">
        <f t="shared" ca="1" si="221"/>
        <v>23</v>
      </c>
      <c r="Q455" s="304">
        <f t="shared" ca="1" si="222"/>
        <v>0</v>
      </c>
      <c r="R455" s="306">
        <f t="shared" ca="1" si="223"/>
        <v>0</v>
      </c>
      <c r="S455" s="307">
        <f t="shared" ca="1" si="224"/>
        <v>4.5130000000000017</v>
      </c>
      <c r="T455" s="304">
        <f t="shared" ca="1" si="204"/>
        <v>44.272530000000017</v>
      </c>
      <c r="U455" s="311">
        <f t="shared" ca="1" si="205"/>
        <v>0</v>
      </c>
      <c r="V455" s="306">
        <f t="shared" ca="1" si="206"/>
        <v>1.22565093915937</v>
      </c>
      <c r="W455" s="304">
        <f t="shared" ca="1" si="207"/>
        <v>39.923578036761036</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0.94086421040102231</v>
      </c>
      <c r="AH455" s="304">
        <f t="shared" ca="1" si="231"/>
        <v>-8.8463248763069231</v>
      </c>
    </row>
    <row r="456" spans="1:34" x14ac:dyDescent="0.2">
      <c r="A456" s="347">
        <f t="shared" ca="1" si="209"/>
        <v>1E-4</v>
      </c>
      <c r="B456" s="304">
        <f t="shared" ca="1" si="210"/>
        <v>30.106100000000147</v>
      </c>
      <c r="D456" s="306">
        <f t="shared" ca="1" si="211"/>
        <v>-0.60291936005792623</v>
      </c>
      <c r="E456" s="307">
        <f t="shared" ca="1" si="212"/>
        <v>-0.98421966758416168</v>
      </c>
      <c r="F456" s="304">
        <f t="shared" ca="1" si="213"/>
        <v>1.1542097334506138</v>
      </c>
      <c r="G456" s="306">
        <f t="shared" ca="1" si="214"/>
        <v>7.0404063561020651</v>
      </c>
      <c r="H456" s="307">
        <f t="shared" ca="1" si="215"/>
        <v>-103.06133047016992</v>
      </c>
      <c r="I456" s="304">
        <f t="shared" ca="1" si="216"/>
        <v>103.30152544827504</v>
      </c>
      <c r="J456" s="306">
        <f t="shared" ca="1" si="217"/>
        <v>641.70676765127212</v>
      </c>
      <c r="K456" s="307">
        <f t="shared" ca="1" si="218"/>
        <v>-5.3226837415068973</v>
      </c>
      <c r="L456" s="304">
        <f t="shared" ca="1" si="203"/>
        <v>641.72884196649272</v>
      </c>
      <c r="M456" s="306">
        <f t="shared" ca="1" si="219"/>
        <v>-1.5025895103827263</v>
      </c>
      <c r="N456" s="304">
        <f t="shared" ca="1" si="220"/>
        <v>-86.092037285559002</v>
      </c>
      <c r="P456" s="310">
        <f t="shared" ca="1" si="221"/>
        <v>23</v>
      </c>
      <c r="Q456" s="304">
        <f t="shared" ca="1" si="222"/>
        <v>0</v>
      </c>
      <c r="R456" s="306">
        <f t="shared" ca="1" si="223"/>
        <v>0</v>
      </c>
      <c r="S456" s="307">
        <f t="shared" ca="1" si="224"/>
        <v>4.5130000000000017</v>
      </c>
      <c r="T456" s="304">
        <f t="shared" ca="1" si="204"/>
        <v>44.272530000000017</v>
      </c>
      <c r="U456" s="311">
        <f t="shared" ca="1" si="205"/>
        <v>0</v>
      </c>
      <c r="V456" s="306">
        <f t="shared" ca="1" si="206"/>
        <v>1.2256522023316718</v>
      </c>
      <c r="W456" s="304">
        <f t="shared" ca="1" si="207"/>
        <v>39.923691905129921</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0.94083941159143514</v>
      </c>
      <c r="AH456" s="304">
        <f t="shared" ca="1" si="231"/>
        <v>-8.8463501078575266</v>
      </c>
    </row>
    <row r="457" spans="1:34" x14ac:dyDescent="0.2">
      <c r="A457" s="347">
        <f t="shared" ca="1" si="209"/>
        <v>1E-4</v>
      </c>
      <c r="B457" s="304">
        <f t="shared" ca="1" si="210"/>
        <v>30.106200000000147</v>
      </c>
      <c r="D457" s="306">
        <f t="shared" ca="1" si="211"/>
        <v>-0.60291536736980378</v>
      </c>
      <c r="E457" s="307">
        <f t="shared" ca="1" si="212"/>
        <v>-0.98419410483492697</v>
      </c>
      <c r="F457" s="304">
        <f t="shared" ca="1" si="213"/>
        <v>1.1541858499403328</v>
      </c>
      <c r="G457" s="306">
        <f t="shared" ca="1" si="214"/>
        <v>7.0403460645653277</v>
      </c>
      <c r="H457" s="307">
        <f t="shared" ca="1" si="215"/>
        <v>-103.0614288895804</v>
      </c>
      <c r="I457" s="304">
        <f t="shared" ca="1" si="216"/>
        <v>103.301619529758</v>
      </c>
      <c r="J457" s="306">
        <f t="shared" ca="1" si="217"/>
        <v>641.70676765127212</v>
      </c>
      <c r="K457" s="307">
        <f t="shared" ca="1" si="218"/>
        <v>-5.3329898794748845</v>
      </c>
      <c r="L457" s="304">
        <f t="shared" ca="1" si="203"/>
        <v>641.7289275313201</v>
      </c>
      <c r="M457" s="306">
        <f t="shared" ca="1" si="219"/>
        <v>-1.5025901576041265</v>
      </c>
      <c r="N457" s="304">
        <f t="shared" ca="1" si="220"/>
        <v>-86.092074368613652</v>
      </c>
      <c r="P457" s="310">
        <f t="shared" ca="1" si="221"/>
        <v>23</v>
      </c>
      <c r="Q457" s="304">
        <f t="shared" ca="1" si="222"/>
        <v>0</v>
      </c>
      <c r="R457" s="306">
        <f t="shared" ca="1" si="223"/>
        <v>0</v>
      </c>
      <c r="S457" s="307">
        <f t="shared" ca="1" si="224"/>
        <v>4.5130000000000017</v>
      </c>
      <c r="T457" s="304">
        <f t="shared" ca="1" si="204"/>
        <v>44.272530000000017</v>
      </c>
      <c r="U457" s="311">
        <f t="shared" ca="1" si="205"/>
        <v>0</v>
      </c>
      <c r="V457" s="306">
        <f t="shared" ca="1" si="206"/>
        <v>1.2256534655064826</v>
      </c>
      <c r="W457" s="304">
        <f t="shared" ca="1" si="207"/>
        <v>39.923805771879856</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0.940814613131991</v>
      </c>
      <c r="AH457" s="304">
        <f t="shared" ca="1" si="231"/>
        <v>-8.8463753390493913</v>
      </c>
    </row>
    <row r="458" spans="1:34" x14ac:dyDescent="0.2">
      <c r="A458" s="347">
        <f t="shared" ca="1" si="209"/>
        <v>1E-4</v>
      </c>
      <c r="B458" s="304">
        <f t="shared" ca="1" si="210"/>
        <v>30.106300000000147</v>
      </c>
      <c r="D458" s="306">
        <f t="shared" ca="1" si="211"/>
        <v>-0.60291137468371836</v>
      </c>
      <c r="E458" s="307">
        <f t="shared" ca="1" si="212"/>
        <v>-0.98416854244911001</v>
      </c>
      <c r="F458" s="304">
        <f t="shared" ca="1" si="213"/>
        <v>1.1541619668267609</v>
      </c>
      <c r="G458" s="306">
        <f t="shared" ca="1" si="214"/>
        <v>7.0402857734278594</v>
      </c>
      <c r="H458" s="307">
        <f t="shared" ca="1" si="215"/>
        <v>-103.06152730643464</v>
      </c>
      <c r="I458" s="304">
        <f t="shared" ca="1" si="216"/>
        <v>103.30171360876113</v>
      </c>
      <c r="J458" s="306">
        <f t="shared" ca="1" si="217"/>
        <v>641.70676765127212</v>
      </c>
      <c r="K458" s="307">
        <f t="shared" ca="1" si="218"/>
        <v>-5.3432960272846852</v>
      </c>
      <c r="L458" s="304">
        <f t="shared" ca="1" si="203"/>
        <v>641.72901326173417</v>
      </c>
      <c r="M458" s="306">
        <f t="shared" ca="1" si="219"/>
        <v>-1.502590804818805</v>
      </c>
      <c r="N458" s="304">
        <f t="shared" ca="1" si="220"/>
        <v>-86.092111451283174</v>
      </c>
      <c r="P458" s="310">
        <f t="shared" ca="1" si="221"/>
        <v>23</v>
      </c>
      <c r="Q458" s="304">
        <f t="shared" ca="1" si="222"/>
        <v>0</v>
      </c>
      <c r="R458" s="306">
        <f t="shared" ca="1" si="223"/>
        <v>0</v>
      </c>
      <c r="S458" s="307">
        <f t="shared" ca="1" si="224"/>
        <v>4.5130000000000017</v>
      </c>
      <c r="T458" s="304">
        <f t="shared" ca="1" si="204"/>
        <v>44.272530000000017</v>
      </c>
      <c r="U458" s="311">
        <f t="shared" ca="1" si="205"/>
        <v>0</v>
      </c>
      <c r="V458" s="306">
        <f t="shared" ca="1" si="206"/>
        <v>1.2256547286838011</v>
      </c>
      <c r="W458" s="304">
        <f t="shared" ca="1" si="207"/>
        <v>39.923919637010812</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0.94078981502268455</v>
      </c>
      <c r="AH458" s="304">
        <f t="shared" ca="1" si="231"/>
        <v>-8.8464005698825261</v>
      </c>
    </row>
    <row r="459" spans="1:34" x14ac:dyDescent="0.2">
      <c r="A459" s="347">
        <f t="shared" ca="1" si="209"/>
        <v>1E-4</v>
      </c>
      <c r="B459" s="304">
        <f t="shared" ca="1" si="210"/>
        <v>30.106400000000146</v>
      </c>
      <c r="D459" s="306">
        <f t="shared" ca="1" si="211"/>
        <v>-0.60290738199967253</v>
      </c>
      <c r="E459" s="307">
        <f t="shared" ca="1" si="212"/>
        <v>-0.98414298042672144</v>
      </c>
      <c r="F459" s="304">
        <f t="shared" ca="1" si="213"/>
        <v>1.154138084109908</v>
      </c>
      <c r="G459" s="306">
        <f t="shared" ca="1" si="214"/>
        <v>7.0402254826896593</v>
      </c>
      <c r="H459" s="307">
        <f t="shared" ca="1" si="215"/>
        <v>-103.06162572073268</v>
      </c>
      <c r="I459" s="304">
        <f t="shared" ca="1" si="216"/>
        <v>103.30180768528449</v>
      </c>
      <c r="J459" s="306">
        <f t="shared" ca="1" si="217"/>
        <v>641.70676765127212</v>
      </c>
      <c r="K459" s="307">
        <f t="shared" ca="1" si="218"/>
        <v>-5.3536021849360438</v>
      </c>
      <c r="L459" s="304">
        <f t="shared" ca="1" si="203"/>
        <v>641.72909915773516</v>
      </c>
      <c r="M459" s="306">
        <f t="shared" ca="1" si="219"/>
        <v>-1.5025914520267625</v>
      </c>
      <c r="N459" s="304">
        <f t="shared" ca="1" si="220"/>
        <v>-86.092148533567595</v>
      </c>
      <c r="P459" s="310">
        <f t="shared" ca="1" si="221"/>
        <v>23</v>
      </c>
      <c r="Q459" s="304">
        <f t="shared" ca="1" si="222"/>
        <v>0</v>
      </c>
      <c r="R459" s="306">
        <f t="shared" ca="1" si="223"/>
        <v>0</v>
      </c>
      <c r="S459" s="307">
        <f t="shared" ca="1" si="224"/>
        <v>4.5130000000000017</v>
      </c>
      <c r="T459" s="304">
        <f t="shared" ca="1" si="204"/>
        <v>44.272530000000017</v>
      </c>
      <c r="U459" s="311">
        <f t="shared" ca="1" si="205"/>
        <v>0</v>
      </c>
      <c r="V459" s="306">
        <f t="shared" ca="1" si="206"/>
        <v>1.2256559918636285</v>
      </c>
      <c r="W459" s="304">
        <f t="shared" ca="1" si="207"/>
        <v>39.924033500522832</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0.94076501726352113</v>
      </c>
      <c r="AH459" s="304">
        <f t="shared" ca="1" si="231"/>
        <v>-8.8464258003569238</v>
      </c>
    </row>
    <row r="460" spans="1:34" x14ac:dyDescent="0.2">
      <c r="A460" s="347">
        <f t="shared" ca="1" si="209"/>
        <v>1E-4</v>
      </c>
      <c r="B460" s="304">
        <f t="shared" ca="1" si="210"/>
        <v>30.106500000000146</v>
      </c>
      <c r="D460" s="306">
        <f t="shared" ca="1" si="211"/>
        <v>-0.6029033893176623</v>
      </c>
      <c r="E460" s="307">
        <f t="shared" ca="1" si="212"/>
        <v>-0.98411741876774883</v>
      </c>
      <c r="F460" s="304">
        <f t="shared" ca="1" si="213"/>
        <v>1.1541142017897628</v>
      </c>
      <c r="G460" s="306">
        <f t="shared" ca="1" si="214"/>
        <v>7.0401651923507274</v>
      </c>
      <c r="H460" s="307">
        <f t="shared" ca="1" si="215"/>
        <v>-103.06172413247455</v>
      </c>
      <c r="I460" s="304">
        <f t="shared" ca="1" si="216"/>
        <v>103.3019017593281</v>
      </c>
      <c r="J460" s="306">
        <f t="shared" ca="1" si="217"/>
        <v>641.70676765127212</v>
      </c>
      <c r="K460" s="307">
        <f t="shared" ca="1" si="218"/>
        <v>-5.3639083524287043</v>
      </c>
      <c r="L460" s="304">
        <f t="shared" ca="1" si="203"/>
        <v>641.72918521932365</v>
      </c>
      <c r="M460" s="306">
        <f t="shared" ca="1" si="219"/>
        <v>-1.5025920992279986</v>
      </c>
      <c r="N460" s="304">
        <f t="shared" ca="1" si="220"/>
        <v>-86.092185615466931</v>
      </c>
      <c r="P460" s="310">
        <f t="shared" ca="1" si="221"/>
        <v>23</v>
      </c>
      <c r="Q460" s="304">
        <f t="shared" ca="1" si="222"/>
        <v>0</v>
      </c>
      <c r="R460" s="306">
        <f t="shared" ca="1" si="223"/>
        <v>0</v>
      </c>
      <c r="S460" s="307">
        <f t="shared" ca="1" si="224"/>
        <v>4.5130000000000017</v>
      </c>
      <c r="T460" s="304">
        <f t="shared" ca="1" si="204"/>
        <v>44.272530000000017</v>
      </c>
      <c r="U460" s="311">
        <f t="shared" ca="1" si="205"/>
        <v>0</v>
      </c>
      <c r="V460" s="306">
        <f t="shared" ca="1" si="206"/>
        <v>1.2256572550459641</v>
      </c>
      <c r="W460" s="304">
        <f t="shared" ca="1" si="207"/>
        <v>39.92414736241593</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0.94074021985449185</v>
      </c>
      <c r="AH460" s="304">
        <f t="shared" ca="1" si="231"/>
        <v>-8.8464510304725934</v>
      </c>
    </row>
    <row r="461" spans="1:34" x14ac:dyDescent="0.2">
      <c r="A461" s="347">
        <f t="shared" ca="1" si="209"/>
        <v>1E-4</v>
      </c>
      <c r="B461" s="304">
        <f t="shared" ca="1" si="210"/>
        <v>30.106600000000146</v>
      </c>
      <c r="D461" s="306">
        <f t="shared" ca="1" si="211"/>
        <v>-0.60289939663769132</v>
      </c>
      <c r="E461" s="307">
        <f t="shared" ca="1" si="212"/>
        <v>-0.98409185747218864</v>
      </c>
      <c r="F461" s="304">
        <f t="shared" ca="1" si="213"/>
        <v>1.1540903198663244</v>
      </c>
      <c r="G461" s="306">
        <f t="shared" ca="1" si="214"/>
        <v>7.0401049024110636</v>
      </c>
      <c r="H461" s="307">
        <f t="shared" ca="1" si="215"/>
        <v>-103.06182254166031</v>
      </c>
      <c r="I461" s="304">
        <f t="shared" ca="1" si="216"/>
        <v>103.30199583089201</v>
      </c>
      <c r="J461" s="306">
        <f t="shared" ca="1" si="217"/>
        <v>641.70676765127212</v>
      </c>
      <c r="K461" s="307">
        <f t="shared" ca="1" si="218"/>
        <v>-5.3742145297624111</v>
      </c>
      <c r="L461" s="304">
        <f t="shared" ca="1" si="203"/>
        <v>641.72927144649998</v>
      </c>
      <c r="M461" s="306">
        <f t="shared" ca="1" si="219"/>
        <v>-1.5025927464225135</v>
      </c>
      <c r="N461" s="304">
        <f t="shared" ca="1" si="220"/>
        <v>-86.092222696981153</v>
      </c>
      <c r="P461" s="310">
        <f t="shared" ca="1" si="221"/>
        <v>23</v>
      </c>
      <c r="Q461" s="304">
        <f t="shared" ca="1" si="222"/>
        <v>0</v>
      </c>
      <c r="R461" s="306">
        <f t="shared" ca="1" si="223"/>
        <v>0</v>
      </c>
      <c r="S461" s="307">
        <f t="shared" ca="1" si="224"/>
        <v>4.5130000000000017</v>
      </c>
      <c r="T461" s="304">
        <f t="shared" ca="1" si="204"/>
        <v>44.272530000000017</v>
      </c>
      <c r="U461" s="311">
        <f t="shared" ca="1" si="205"/>
        <v>0</v>
      </c>
      <c r="V461" s="306">
        <f t="shared" ca="1" si="206"/>
        <v>1.2256585182308082</v>
      </c>
      <c r="W461" s="304">
        <f t="shared" ca="1" si="207"/>
        <v>39.92426122269012</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0.94071542279559317</v>
      </c>
      <c r="AH461" s="304">
        <f t="shared" ca="1" si="231"/>
        <v>-8.8464762602295401</v>
      </c>
    </row>
    <row r="462" spans="1:34" x14ac:dyDescent="0.2">
      <c r="A462" s="347">
        <f t="shared" ca="1" si="209"/>
        <v>1E-4</v>
      </c>
      <c r="B462" s="304">
        <f t="shared" ca="1" si="210"/>
        <v>30.106700000000146</v>
      </c>
      <c r="D462" s="306">
        <f t="shared" ca="1" si="211"/>
        <v>-0.60289540395976082</v>
      </c>
      <c r="E462" s="307">
        <f t="shared" ca="1" si="212"/>
        <v>-0.98406629654003908</v>
      </c>
      <c r="F462" s="304">
        <f t="shared" ca="1" si="213"/>
        <v>1.154066438339592</v>
      </c>
      <c r="G462" s="306">
        <f t="shared" ca="1" si="214"/>
        <v>7.040044612870668</v>
      </c>
      <c r="H462" s="307">
        <f t="shared" ca="1" si="215"/>
        <v>-103.06192094828997</v>
      </c>
      <c r="I462" s="304">
        <f t="shared" ca="1" si="216"/>
        <v>103.30208989997628</v>
      </c>
      <c r="J462" s="306">
        <f t="shared" ca="1" si="217"/>
        <v>641.70676765127212</v>
      </c>
      <c r="K462" s="307">
        <f t="shared" ca="1" si="218"/>
        <v>-5.3845207169369083</v>
      </c>
      <c r="L462" s="304">
        <f t="shared" ca="1" si="203"/>
        <v>641.72935783926459</v>
      </c>
      <c r="M462" s="306">
        <f t="shared" ca="1" si="219"/>
        <v>-1.5025933936103073</v>
      </c>
      <c r="N462" s="304">
        <f t="shared" ca="1" si="220"/>
        <v>-86.092259778110289</v>
      </c>
      <c r="P462" s="310">
        <f t="shared" ca="1" si="221"/>
        <v>23</v>
      </c>
      <c r="Q462" s="304">
        <f t="shared" ca="1" si="222"/>
        <v>0</v>
      </c>
      <c r="R462" s="306">
        <f t="shared" ca="1" si="223"/>
        <v>0</v>
      </c>
      <c r="S462" s="307">
        <f t="shared" ca="1" si="224"/>
        <v>4.5130000000000017</v>
      </c>
      <c r="T462" s="304">
        <f t="shared" ca="1" si="204"/>
        <v>44.272530000000017</v>
      </c>
      <c r="U462" s="311">
        <f t="shared" ca="1" si="205"/>
        <v>0</v>
      </c>
      <c r="V462" s="306">
        <f t="shared" ca="1" si="206"/>
        <v>1.2256597814181605</v>
      </c>
      <c r="W462" s="304">
        <f t="shared" ca="1" si="207"/>
        <v>39.924375081345431</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0.94069062608682152</v>
      </c>
      <c r="AH462" s="304">
        <f t="shared" ca="1" si="231"/>
        <v>-8.8465014896277658</v>
      </c>
    </row>
    <row r="463" spans="1:34" x14ac:dyDescent="0.2">
      <c r="A463" s="347">
        <f t="shared" ca="1" si="209"/>
        <v>1E-4</v>
      </c>
      <c r="B463" s="304">
        <f t="shared" ca="1" si="210"/>
        <v>30.106800000000145</v>
      </c>
      <c r="D463" s="306">
        <f t="shared" ca="1" si="211"/>
        <v>-0.60289141128387058</v>
      </c>
      <c r="E463" s="307">
        <f t="shared" ca="1" si="212"/>
        <v>-0.98404073597129482</v>
      </c>
      <c r="F463" s="304">
        <f t="shared" ca="1" si="213"/>
        <v>1.1540425572095618</v>
      </c>
      <c r="G463" s="306">
        <f t="shared" ca="1" si="214"/>
        <v>7.0399843237295396</v>
      </c>
      <c r="H463" s="307">
        <f t="shared" ca="1" si="215"/>
        <v>-103.06201935236356</v>
      </c>
      <c r="I463" s="304">
        <f t="shared" ca="1" si="216"/>
        <v>103.30218396658087</v>
      </c>
      <c r="J463" s="306">
        <f t="shared" ca="1" si="217"/>
        <v>641.70676765127212</v>
      </c>
      <c r="K463" s="307">
        <f t="shared" ca="1" si="218"/>
        <v>-5.3948269139519409</v>
      </c>
      <c r="L463" s="304">
        <f t="shared" ca="1" si="203"/>
        <v>641.72944439761784</v>
      </c>
      <c r="M463" s="306">
        <f t="shared" ca="1" si="219"/>
        <v>-1.50259404079138</v>
      </c>
      <c r="N463" s="304">
        <f t="shared" ca="1" si="220"/>
        <v>-86.09229685885434</v>
      </c>
      <c r="P463" s="310">
        <f t="shared" ca="1" si="221"/>
        <v>23</v>
      </c>
      <c r="Q463" s="304">
        <f t="shared" ca="1" si="222"/>
        <v>0</v>
      </c>
      <c r="R463" s="306">
        <f t="shared" ca="1" si="223"/>
        <v>0</v>
      </c>
      <c r="S463" s="307">
        <f t="shared" ca="1" si="224"/>
        <v>4.5130000000000017</v>
      </c>
      <c r="T463" s="304">
        <f t="shared" ca="1" si="204"/>
        <v>44.272530000000017</v>
      </c>
      <c r="U463" s="311">
        <f t="shared" ca="1" si="205"/>
        <v>0</v>
      </c>
      <c r="V463" s="306">
        <f t="shared" ca="1" si="206"/>
        <v>1.2256610446080212</v>
      </c>
      <c r="W463" s="304">
        <f t="shared" ca="1" si="207"/>
        <v>39.924488938381842</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0.94066582972817336</v>
      </c>
      <c r="AH463" s="304">
        <f t="shared" ca="1" si="231"/>
        <v>-8.8465267186672758</v>
      </c>
    </row>
    <row r="464" spans="1:34" x14ac:dyDescent="0.2">
      <c r="A464" s="347">
        <f t="shared" ca="1" si="209"/>
        <v>1E-4</v>
      </c>
      <c r="B464" s="304">
        <f t="shared" ca="1" si="210"/>
        <v>30.106900000000145</v>
      </c>
      <c r="D464" s="306">
        <f t="shared" ca="1" si="211"/>
        <v>-0.60288741861002126</v>
      </c>
      <c r="E464" s="307">
        <f t="shared" ca="1" si="212"/>
        <v>-0.98401517576595765</v>
      </c>
      <c r="F464" s="304">
        <f t="shared" ca="1" si="213"/>
        <v>1.1540186764762359</v>
      </c>
      <c r="G464" s="306">
        <f t="shared" ca="1" si="214"/>
        <v>7.0399240349876786</v>
      </c>
      <c r="H464" s="307">
        <f t="shared" ca="1" si="215"/>
        <v>-103.06211775388114</v>
      </c>
      <c r="I464" s="304">
        <f t="shared" ca="1" si="216"/>
        <v>103.30227803070589</v>
      </c>
      <c r="J464" s="306">
        <f t="shared" ca="1" si="217"/>
        <v>641.70676765127212</v>
      </c>
      <c r="K464" s="307">
        <f t="shared" ca="1" si="218"/>
        <v>-5.4051331208072533</v>
      </c>
      <c r="L464" s="304">
        <f t="shared" ca="1" si="203"/>
        <v>641.72953112156017</v>
      </c>
      <c r="M464" s="306">
        <f t="shared" ca="1" si="219"/>
        <v>-1.5025946879657319</v>
      </c>
      <c r="N464" s="304">
        <f t="shared" ca="1" si="220"/>
        <v>-86.092333939213304</v>
      </c>
      <c r="P464" s="310">
        <f t="shared" ca="1" si="221"/>
        <v>23</v>
      </c>
      <c r="Q464" s="304">
        <f t="shared" ca="1" si="222"/>
        <v>0</v>
      </c>
      <c r="R464" s="306">
        <f t="shared" ca="1" si="223"/>
        <v>0</v>
      </c>
      <c r="S464" s="307">
        <f t="shared" ca="1" si="224"/>
        <v>4.5130000000000017</v>
      </c>
      <c r="T464" s="304">
        <f t="shared" ca="1" si="204"/>
        <v>44.272530000000017</v>
      </c>
      <c r="U464" s="311">
        <f t="shared" ca="1" si="205"/>
        <v>0</v>
      </c>
      <c r="V464" s="306">
        <f t="shared" ca="1" si="206"/>
        <v>1.2256623078003903</v>
      </c>
      <c r="W464" s="304">
        <f t="shared" ca="1" si="207"/>
        <v>39.924602793799423</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0.94064103371965224</v>
      </c>
      <c r="AH464" s="304">
        <f t="shared" ca="1" si="231"/>
        <v>-8.8465519473480665</v>
      </c>
    </row>
    <row r="465" spans="1:34" x14ac:dyDescent="0.2">
      <c r="A465" s="347">
        <f t="shared" ca="1" si="209"/>
        <v>1E-4</v>
      </c>
      <c r="B465" s="304">
        <f t="shared" ca="1" si="210"/>
        <v>30.107000000000145</v>
      </c>
      <c r="D465" s="306">
        <f t="shared" ca="1" si="211"/>
        <v>-0.60288342593821342</v>
      </c>
      <c r="E465" s="307">
        <f t="shared" ca="1" si="212"/>
        <v>-0.98398961592401513</v>
      </c>
      <c r="F465" s="304">
        <f t="shared" ca="1" si="213"/>
        <v>1.1539947961396049</v>
      </c>
      <c r="G465" s="306">
        <f t="shared" ca="1" si="214"/>
        <v>7.0398637466450849</v>
      </c>
      <c r="H465" s="307">
        <f t="shared" ca="1" si="215"/>
        <v>-103.06221615284274</v>
      </c>
      <c r="I465" s="304">
        <f t="shared" ca="1" si="216"/>
        <v>103.30237209235132</v>
      </c>
      <c r="J465" s="306">
        <f t="shared" ca="1" si="217"/>
        <v>641.70676765127212</v>
      </c>
      <c r="K465" s="307">
        <f t="shared" ca="1" si="218"/>
        <v>-5.4154393375025895</v>
      </c>
      <c r="L465" s="304">
        <f t="shared" ca="1" si="203"/>
        <v>641.72961801109193</v>
      </c>
      <c r="M465" s="306">
        <f t="shared" ca="1" si="219"/>
        <v>-1.5025953351333632</v>
      </c>
      <c r="N465" s="304">
        <f t="shared" ca="1" si="220"/>
        <v>-86.092371019187212</v>
      </c>
      <c r="P465" s="310">
        <f t="shared" ca="1" si="221"/>
        <v>23</v>
      </c>
      <c r="Q465" s="304">
        <f t="shared" ca="1" si="222"/>
        <v>0</v>
      </c>
      <c r="R465" s="306">
        <f t="shared" ca="1" si="223"/>
        <v>0</v>
      </c>
      <c r="S465" s="307">
        <f t="shared" ca="1" si="224"/>
        <v>4.5130000000000017</v>
      </c>
      <c r="T465" s="304">
        <f t="shared" ca="1" si="204"/>
        <v>44.272530000000017</v>
      </c>
      <c r="U465" s="311">
        <f t="shared" ca="1" si="205"/>
        <v>0</v>
      </c>
      <c r="V465" s="306">
        <f t="shared" ca="1" si="206"/>
        <v>1.2256635709952677</v>
      </c>
      <c r="W465" s="304">
        <f t="shared" ca="1" si="207"/>
        <v>39.924716647598132</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0.9406162380612404</v>
      </c>
      <c r="AH465" s="304">
        <f t="shared" ca="1" si="231"/>
        <v>-8.8465771756701539</v>
      </c>
    </row>
    <row r="466" spans="1:34" x14ac:dyDescent="0.2">
      <c r="A466" s="347">
        <f t="shared" ca="1" si="209"/>
        <v>1E-4</v>
      </c>
      <c r="B466" s="304">
        <f t="shared" ca="1" si="210"/>
        <v>30.107100000000145</v>
      </c>
      <c r="D466" s="306">
        <f t="shared" ca="1" si="211"/>
        <v>-0.60287943326844551</v>
      </c>
      <c r="E466" s="307">
        <f t="shared" ca="1" si="212"/>
        <v>-0.98396405644547258</v>
      </c>
      <c r="F466" s="304">
        <f t="shared" ca="1" si="213"/>
        <v>1.1539709161996723</v>
      </c>
      <c r="G466" s="306">
        <f t="shared" ca="1" si="214"/>
        <v>7.0398034587017584</v>
      </c>
      <c r="H466" s="307">
        <f t="shared" ca="1" si="215"/>
        <v>-103.06231454924838</v>
      </c>
      <c r="I466" s="304">
        <f t="shared" ca="1" si="216"/>
        <v>103.30246615151724</v>
      </c>
      <c r="J466" s="306">
        <f t="shared" ca="1" si="217"/>
        <v>641.70676765127212</v>
      </c>
      <c r="K466" s="307">
        <f t="shared" ca="1" si="218"/>
        <v>-5.4257455640376939</v>
      </c>
      <c r="L466" s="304">
        <f t="shared" ca="1" si="203"/>
        <v>641.72970506621357</v>
      </c>
      <c r="M466" s="306">
        <f t="shared" ca="1" si="219"/>
        <v>-1.5025959822942734</v>
      </c>
      <c r="N466" s="304">
        <f t="shared" ca="1" si="220"/>
        <v>-86.092408098776033</v>
      </c>
      <c r="P466" s="310">
        <f t="shared" ca="1" si="221"/>
        <v>23</v>
      </c>
      <c r="Q466" s="304">
        <f t="shared" ca="1" si="222"/>
        <v>0</v>
      </c>
      <c r="R466" s="306">
        <f t="shared" ca="1" si="223"/>
        <v>0</v>
      </c>
      <c r="S466" s="307">
        <f t="shared" ca="1" si="224"/>
        <v>4.5130000000000017</v>
      </c>
      <c r="T466" s="304">
        <f t="shared" ca="1" si="204"/>
        <v>44.272530000000017</v>
      </c>
      <c r="U466" s="311">
        <f t="shared" ca="1" si="205"/>
        <v>0</v>
      </c>
      <c r="V466" s="306">
        <f t="shared" ca="1" si="206"/>
        <v>1.225664834192653</v>
      </c>
      <c r="W466" s="304">
        <f t="shared" ca="1" si="207"/>
        <v>39.924830499778025</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0.94059144275295026</v>
      </c>
      <c r="AH466" s="304">
        <f t="shared" ca="1" si="231"/>
        <v>-8.8466024036335291</v>
      </c>
    </row>
    <row r="467" spans="1:34" x14ac:dyDescent="0.2">
      <c r="A467" s="347">
        <f t="shared" ca="1" si="209"/>
        <v>1E-4</v>
      </c>
      <c r="B467" s="304">
        <f t="shared" ca="1" si="210"/>
        <v>30.107200000000145</v>
      </c>
      <c r="D467" s="306">
        <f t="shared" ca="1" si="211"/>
        <v>-0.60287544060072362</v>
      </c>
      <c r="E467" s="307">
        <f t="shared" ca="1" si="212"/>
        <v>-0.9839384973303229</v>
      </c>
      <c r="F467" s="304">
        <f t="shared" ca="1" si="213"/>
        <v>1.1539470366564362</v>
      </c>
      <c r="G467" s="306">
        <f t="shared" ca="1" si="214"/>
        <v>7.0397431711576983</v>
      </c>
      <c r="H467" s="307">
        <f t="shared" ca="1" si="215"/>
        <v>-103.06241294309812</v>
      </c>
      <c r="I467" s="304">
        <f t="shared" ca="1" si="216"/>
        <v>103.30256020820366</v>
      </c>
      <c r="J467" s="306">
        <f t="shared" ca="1" si="217"/>
        <v>641.70676765127212</v>
      </c>
      <c r="K467" s="307">
        <f t="shared" ca="1" si="218"/>
        <v>-5.4360518004123115</v>
      </c>
      <c r="L467" s="304">
        <f t="shared" ca="1" si="203"/>
        <v>641.72979228692543</v>
      </c>
      <c r="M467" s="306">
        <f t="shared" ca="1" si="219"/>
        <v>-1.5025966294484632</v>
      </c>
      <c r="N467" s="304">
        <f t="shared" ca="1" si="220"/>
        <v>-86.092445177979812</v>
      </c>
      <c r="P467" s="310">
        <f t="shared" ca="1" si="221"/>
        <v>23</v>
      </c>
      <c r="Q467" s="304">
        <f t="shared" ca="1" si="222"/>
        <v>0</v>
      </c>
      <c r="R467" s="306">
        <f t="shared" ca="1" si="223"/>
        <v>0</v>
      </c>
      <c r="S467" s="307">
        <f t="shared" ca="1" si="224"/>
        <v>4.5130000000000017</v>
      </c>
      <c r="T467" s="304">
        <f t="shared" ca="1" si="204"/>
        <v>44.272530000000017</v>
      </c>
      <c r="U467" s="311">
        <f t="shared" ca="1" si="205"/>
        <v>0</v>
      </c>
      <c r="V467" s="306">
        <f t="shared" ca="1" si="206"/>
        <v>1.2256660973925468</v>
      </c>
      <c r="W467" s="304">
        <f t="shared" ca="1" si="207"/>
        <v>39.924944350339096</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0.94056664779476762</v>
      </c>
      <c r="AH467" s="304">
        <f t="shared" ca="1" si="231"/>
        <v>-8.8466276312382028</v>
      </c>
    </row>
    <row r="468" spans="1:34" x14ac:dyDescent="0.2">
      <c r="A468" s="347">
        <f t="shared" ca="1" si="209"/>
        <v>1E-4</v>
      </c>
      <c r="B468" s="304">
        <f t="shared" ca="1" si="210"/>
        <v>30.107300000000144</v>
      </c>
      <c r="D468" s="306">
        <f t="shared" ca="1" si="211"/>
        <v>-0.60287144793504299</v>
      </c>
      <c r="E468" s="307">
        <f t="shared" ca="1" si="212"/>
        <v>-0.98391293857856255</v>
      </c>
      <c r="F468" s="304">
        <f t="shared" ca="1" si="213"/>
        <v>1.1539231575098914</v>
      </c>
      <c r="G468" s="306">
        <f t="shared" ca="1" si="214"/>
        <v>7.0396828840129047</v>
      </c>
      <c r="H468" s="307">
        <f t="shared" ca="1" si="215"/>
        <v>-103.06251133439198</v>
      </c>
      <c r="I468" s="304">
        <f t="shared" ca="1" si="216"/>
        <v>103.30265426241061</v>
      </c>
      <c r="J468" s="306">
        <f t="shared" ca="1" si="217"/>
        <v>641.70676765127212</v>
      </c>
      <c r="K468" s="307">
        <f t="shared" ca="1" si="218"/>
        <v>-5.4463580466261856</v>
      </c>
      <c r="L468" s="304">
        <f t="shared" ca="1" si="203"/>
        <v>641.72987967322808</v>
      </c>
      <c r="M468" s="306">
        <f t="shared" ca="1" si="219"/>
        <v>-1.5025972765959323</v>
      </c>
      <c r="N468" s="304">
        <f t="shared" ca="1" si="220"/>
        <v>-86.092482256798519</v>
      </c>
      <c r="P468" s="310">
        <f t="shared" ca="1" si="221"/>
        <v>23</v>
      </c>
      <c r="Q468" s="304">
        <f t="shared" ca="1" si="222"/>
        <v>0</v>
      </c>
      <c r="R468" s="306">
        <f t="shared" ca="1" si="223"/>
        <v>0</v>
      </c>
      <c r="S468" s="307">
        <f t="shared" ca="1" si="224"/>
        <v>4.5130000000000017</v>
      </c>
      <c r="T468" s="304">
        <f t="shared" ca="1" si="204"/>
        <v>44.272530000000017</v>
      </c>
      <c r="U468" s="311">
        <f t="shared" ca="1" si="205"/>
        <v>0</v>
      </c>
      <c r="V468" s="306">
        <f t="shared" ca="1" si="206"/>
        <v>1.2256673605949489</v>
      </c>
      <c r="W468" s="304">
        <f t="shared" ca="1" si="207"/>
        <v>39.925058199281388</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0.94054185318669603</v>
      </c>
      <c r="AH468" s="304">
        <f t="shared" ca="1" si="231"/>
        <v>-8.846652858484175</v>
      </c>
    </row>
    <row r="469" spans="1:34" x14ac:dyDescent="0.2">
      <c r="A469" s="347">
        <f t="shared" ca="1" si="209"/>
        <v>1E-4</v>
      </c>
      <c r="B469" s="304">
        <f t="shared" ca="1" si="210"/>
        <v>30.107400000000144</v>
      </c>
      <c r="D469" s="306">
        <f t="shared" ca="1" si="211"/>
        <v>-0.60286745527140739</v>
      </c>
      <c r="E469" s="307">
        <f t="shared" ca="1" si="212"/>
        <v>-0.98388738019018263</v>
      </c>
      <c r="F469" s="304">
        <f t="shared" ca="1" si="213"/>
        <v>1.1538992787600326</v>
      </c>
      <c r="G469" s="306">
        <f t="shared" ca="1" si="214"/>
        <v>7.0396225972673774</v>
      </c>
      <c r="H469" s="307">
        <f t="shared" ca="1" si="215"/>
        <v>-103.06260972313001</v>
      </c>
      <c r="I469" s="304">
        <f t="shared" ca="1" si="216"/>
        <v>103.30274831413814</v>
      </c>
      <c r="J469" s="306">
        <f t="shared" ca="1" si="217"/>
        <v>641.70676765127212</v>
      </c>
      <c r="K469" s="307">
        <f t="shared" ca="1" si="218"/>
        <v>-5.4566643026790613</v>
      </c>
      <c r="L469" s="304">
        <f t="shared" ca="1" si="203"/>
        <v>641.72996722512175</v>
      </c>
      <c r="M469" s="306">
        <f t="shared" ca="1" si="219"/>
        <v>-1.5025979237366811</v>
      </c>
      <c r="N469" s="304">
        <f t="shared" ca="1" si="220"/>
        <v>-86.092519335232168</v>
      </c>
      <c r="P469" s="310">
        <f t="shared" ca="1" si="221"/>
        <v>23</v>
      </c>
      <c r="Q469" s="304">
        <f t="shared" ca="1" si="222"/>
        <v>0</v>
      </c>
      <c r="R469" s="306">
        <f t="shared" ca="1" si="223"/>
        <v>0</v>
      </c>
      <c r="S469" s="307">
        <f t="shared" ca="1" si="224"/>
        <v>4.5130000000000017</v>
      </c>
      <c r="T469" s="304">
        <f t="shared" ca="1" si="204"/>
        <v>44.272530000000017</v>
      </c>
      <c r="U469" s="311">
        <f t="shared" ca="1" si="205"/>
        <v>0</v>
      </c>
      <c r="V469" s="306">
        <f t="shared" ca="1" si="206"/>
        <v>1.2256686237998591</v>
      </c>
      <c r="W469" s="304">
        <f t="shared" ca="1" si="207"/>
        <v>39.925172046604878</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0.94051705892872661</v>
      </c>
      <c r="AH469" s="304">
        <f t="shared" ca="1" si="231"/>
        <v>-8.8466780853714546</v>
      </c>
    </row>
    <row r="470" spans="1:34" x14ac:dyDescent="0.2">
      <c r="A470" s="347">
        <f t="shared" ca="1" si="209"/>
        <v>1E-4</v>
      </c>
      <c r="B470" s="304">
        <f t="shared" ca="1" si="210"/>
        <v>30.107500000000144</v>
      </c>
      <c r="D470" s="306">
        <f t="shared" ca="1" si="211"/>
        <v>-0.6028634626098156</v>
      </c>
      <c r="E470" s="307">
        <f t="shared" ca="1" si="212"/>
        <v>-0.98386182216519025</v>
      </c>
      <c r="F470" s="304">
        <f t="shared" ca="1" si="213"/>
        <v>1.1538754004068659</v>
      </c>
      <c r="G470" s="306">
        <f t="shared" ca="1" si="214"/>
        <v>7.0395623109211165</v>
      </c>
      <c r="H470" s="307">
        <f t="shared" ca="1" si="215"/>
        <v>-103.06270810931223</v>
      </c>
      <c r="I470" s="304">
        <f t="shared" ca="1" si="216"/>
        <v>103.30284236338628</v>
      </c>
      <c r="J470" s="306">
        <f t="shared" ca="1" si="217"/>
        <v>641.70676765127212</v>
      </c>
      <c r="K470" s="307">
        <f t="shared" ca="1" si="218"/>
        <v>-5.4669705685706838</v>
      </c>
      <c r="L470" s="304">
        <f t="shared" ca="1" si="203"/>
        <v>641.73005494260701</v>
      </c>
      <c r="M470" s="306">
        <f t="shared" ca="1" si="219"/>
        <v>-1.5025985708707095</v>
      </c>
      <c r="N470" s="304">
        <f t="shared" ca="1" si="220"/>
        <v>-86.092556413280775</v>
      </c>
      <c r="P470" s="310">
        <f t="shared" ca="1" si="221"/>
        <v>23</v>
      </c>
      <c r="Q470" s="304">
        <f t="shared" ca="1" si="222"/>
        <v>0</v>
      </c>
      <c r="R470" s="306">
        <f t="shared" ca="1" si="223"/>
        <v>0</v>
      </c>
      <c r="S470" s="307">
        <f t="shared" ca="1" si="224"/>
        <v>4.5130000000000017</v>
      </c>
      <c r="T470" s="304">
        <f t="shared" ca="1" si="204"/>
        <v>44.272530000000017</v>
      </c>
      <c r="U470" s="311">
        <f t="shared" ca="1" si="205"/>
        <v>0</v>
      </c>
      <c r="V470" s="306">
        <f t="shared" ca="1" si="206"/>
        <v>1.2256698870072775</v>
      </c>
      <c r="W470" s="304">
        <f t="shared" ca="1" si="207"/>
        <v>39.92528589230961</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0.94049226502086114</v>
      </c>
      <c r="AH470" s="304">
        <f t="shared" ca="1" si="231"/>
        <v>-8.8467033119000362</v>
      </c>
    </row>
    <row r="471" spans="1:34" x14ac:dyDescent="0.2">
      <c r="A471" s="347">
        <f t="shared" ca="1" si="209"/>
        <v>1E-4</v>
      </c>
      <c r="B471" s="304">
        <f t="shared" ca="1" si="210"/>
        <v>30.107600000000144</v>
      </c>
      <c r="D471" s="306">
        <f t="shared" ca="1" si="211"/>
        <v>-0.60285946995026984</v>
      </c>
      <c r="E471" s="307">
        <f t="shared" ca="1" si="212"/>
        <v>-0.98383626450357475</v>
      </c>
      <c r="F471" s="304">
        <f t="shared" ca="1" si="213"/>
        <v>1.1538515224503836</v>
      </c>
      <c r="G471" s="306">
        <f t="shared" ca="1" si="214"/>
        <v>7.0395020249741211</v>
      </c>
      <c r="H471" s="307">
        <f t="shared" ca="1" si="215"/>
        <v>-103.06280649293868</v>
      </c>
      <c r="I471" s="304">
        <f t="shared" ca="1" si="216"/>
        <v>103.30293641015506</v>
      </c>
      <c r="J471" s="306">
        <f t="shared" ca="1" si="217"/>
        <v>641.70676765127212</v>
      </c>
      <c r="K471" s="307">
        <f t="shared" ca="1" si="218"/>
        <v>-5.4772768443007962</v>
      </c>
      <c r="L471" s="304">
        <f t="shared" ca="1" si="203"/>
        <v>641.73014282568408</v>
      </c>
      <c r="M471" s="306">
        <f t="shared" ca="1" si="219"/>
        <v>-1.5025992179980177</v>
      </c>
      <c r="N471" s="304">
        <f t="shared" ca="1" si="220"/>
        <v>-86.092593490944338</v>
      </c>
      <c r="P471" s="310">
        <f t="shared" ca="1" si="221"/>
        <v>23</v>
      </c>
      <c r="Q471" s="304">
        <f t="shared" ca="1" si="222"/>
        <v>0</v>
      </c>
      <c r="R471" s="306">
        <f t="shared" ca="1" si="223"/>
        <v>0</v>
      </c>
      <c r="S471" s="307">
        <f t="shared" ca="1" si="224"/>
        <v>4.5130000000000017</v>
      </c>
      <c r="T471" s="304">
        <f t="shared" ca="1" si="204"/>
        <v>44.272530000000017</v>
      </c>
      <c r="U471" s="311">
        <f t="shared" ca="1" si="205"/>
        <v>0</v>
      </c>
      <c r="V471" s="306">
        <f t="shared" ca="1" si="206"/>
        <v>1.225671150217204</v>
      </c>
      <c r="W471" s="304">
        <f t="shared" ca="1" si="207"/>
        <v>39.92539973639559</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0.94046747146309251</v>
      </c>
      <c r="AH471" s="304">
        <f t="shared" ca="1" si="231"/>
        <v>-8.8467285380699305</v>
      </c>
    </row>
    <row r="472" spans="1:34" x14ac:dyDescent="0.2">
      <c r="A472" s="347">
        <f t="shared" ca="1" si="209"/>
        <v>1E-4</v>
      </c>
      <c r="B472" s="304">
        <f t="shared" ca="1" si="210"/>
        <v>30.107700000000143</v>
      </c>
      <c r="D472" s="306">
        <f t="shared" ca="1" si="211"/>
        <v>-0.602855477292769</v>
      </c>
      <c r="E472" s="307">
        <f t="shared" ca="1" si="212"/>
        <v>-0.98381070720533614</v>
      </c>
      <c r="F472" s="304">
        <f t="shared" ca="1" si="213"/>
        <v>1.153827644890586</v>
      </c>
      <c r="G472" s="306">
        <f t="shared" ca="1" si="214"/>
        <v>7.0394417394263922</v>
      </c>
      <c r="H472" s="307">
        <f t="shared" ca="1" si="215"/>
        <v>-103.06290487400939</v>
      </c>
      <c r="I472" s="304">
        <f t="shared" ca="1" si="216"/>
        <v>103.3030304544445</v>
      </c>
      <c r="J472" s="306">
        <f t="shared" ca="1" si="217"/>
        <v>641.70676765127212</v>
      </c>
      <c r="K472" s="307">
        <f t="shared" ca="1" si="218"/>
        <v>-5.4875831298691438</v>
      </c>
      <c r="L472" s="304">
        <f t="shared" ca="1" si="203"/>
        <v>641.73023087435342</v>
      </c>
      <c r="M472" s="306">
        <f t="shared" ca="1" si="219"/>
        <v>-1.5025998651186054</v>
      </c>
      <c r="N472" s="304">
        <f t="shared" ca="1" si="220"/>
        <v>-86.092630568222859</v>
      </c>
      <c r="P472" s="310">
        <f t="shared" ca="1" si="221"/>
        <v>23</v>
      </c>
      <c r="Q472" s="304">
        <f t="shared" ca="1" si="222"/>
        <v>0</v>
      </c>
      <c r="R472" s="306">
        <f t="shared" ca="1" si="223"/>
        <v>0</v>
      </c>
      <c r="S472" s="307">
        <f t="shared" ca="1" si="224"/>
        <v>4.5130000000000017</v>
      </c>
      <c r="T472" s="304">
        <f t="shared" ca="1" si="204"/>
        <v>44.272530000000017</v>
      </c>
      <c r="U472" s="311">
        <f t="shared" ca="1" si="205"/>
        <v>0</v>
      </c>
      <c r="V472" s="306">
        <f t="shared" ca="1" si="206"/>
        <v>1.2256724134296388</v>
      </c>
      <c r="W472" s="304">
        <f t="shared" ca="1" si="207"/>
        <v>39.925513578862834</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0.94044267825541894</v>
      </c>
      <c r="AH472" s="304">
        <f t="shared" ca="1" si="231"/>
        <v>-8.8467537638811375</v>
      </c>
    </row>
    <row r="473" spans="1:34" x14ac:dyDescent="0.2">
      <c r="A473" s="347">
        <f t="shared" ca="1" si="209"/>
        <v>1E-4</v>
      </c>
      <c r="B473" s="304">
        <f t="shared" ca="1" si="210"/>
        <v>30.107800000000143</v>
      </c>
      <c r="D473" s="306">
        <f t="shared" ca="1" si="211"/>
        <v>-0.60285148463731697</v>
      </c>
      <c r="E473" s="307">
        <f t="shared" ca="1" si="212"/>
        <v>-0.98378515027046731</v>
      </c>
      <c r="F473" s="304">
        <f t="shared" ca="1" si="213"/>
        <v>1.1538037677274688</v>
      </c>
      <c r="G473" s="306">
        <f t="shared" ca="1" si="214"/>
        <v>7.0393814542779287</v>
      </c>
      <c r="H473" s="307">
        <f t="shared" ca="1" si="215"/>
        <v>-103.06300325252442</v>
      </c>
      <c r="I473" s="304">
        <f t="shared" ca="1" si="216"/>
        <v>103.30312449625467</v>
      </c>
      <c r="J473" s="306">
        <f t="shared" ca="1" si="217"/>
        <v>641.70676765127212</v>
      </c>
      <c r="K473" s="307">
        <f t="shared" ca="1" si="218"/>
        <v>-5.4978894252754706</v>
      </c>
      <c r="L473" s="304">
        <f t="shared" ca="1" si="203"/>
        <v>641.73031908861549</v>
      </c>
      <c r="M473" s="306">
        <f t="shared" ca="1" si="219"/>
        <v>-1.5026005122324733</v>
      </c>
      <c r="N473" s="304">
        <f t="shared" ca="1" si="220"/>
        <v>-86.09266764511635</v>
      </c>
      <c r="P473" s="310">
        <f t="shared" ca="1" si="221"/>
        <v>23</v>
      </c>
      <c r="Q473" s="304">
        <f t="shared" ca="1" si="222"/>
        <v>0</v>
      </c>
      <c r="R473" s="306">
        <f t="shared" ca="1" si="223"/>
        <v>0</v>
      </c>
      <c r="S473" s="307">
        <f t="shared" ca="1" si="224"/>
        <v>4.5130000000000017</v>
      </c>
      <c r="T473" s="304">
        <f t="shared" ca="1" si="204"/>
        <v>44.272530000000017</v>
      </c>
      <c r="U473" s="311">
        <f t="shared" ca="1" si="205"/>
        <v>0</v>
      </c>
      <c r="V473" s="306">
        <f t="shared" ca="1" si="206"/>
        <v>1.2256736766445813</v>
      </c>
      <c r="W473" s="304">
        <f t="shared" ca="1" si="207"/>
        <v>39.925627419711347</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0.94041788539783688</v>
      </c>
      <c r="AH473" s="304">
        <f t="shared" ca="1" si="231"/>
        <v>-8.8467789893336626</v>
      </c>
    </row>
    <row r="474" spans="1:34" x14ac:dyDescent="0.2">
      <c r="A474" s="347">
        <f t="shared" ca="1" si="209"/>
        <v>1E-4</v>
      </c>
      <c r="B474" s="304">
        <f t="shared" ca="1" si="210"/>
        <v>30.107900000000143</v>
      </c>
      <c r="D474" s="306">
        <f t="shared" ca="1" si="211"/>
        <v>-0.60284749198391085</v>
      </c>
      <c r="E474" s="307">
        <f t="shared" ca="1" si="212"/>
        <v>-0.98375959369897004</v>
      </c>
      <c r="F474" s="304">
        <f t="shared" ca="1" si="213"/>
        <v>1.1537798909610333</v>
      </c>
      <c r="G474" s="306">
        <f t="shared" ca="1" si="214"/>
        <v>7.0393211695287308</v>
      </c>
      <c r="H474" s="307">
        <f t="shared" ca="1" si="215"/>
        <v>-103.06310162848379</v>
      </c>
      <c r="I474" s="304">
        <f t="shared" ca="1" si="216"/>
        <v>103.30321853558559</v>
      </c>
      <c r="J474" s="306">
        <f t="shared" ca="1" si="217"/>
        <v>641.70676765127212</v>
      </c>
      <c r="K474" s="307">
        <f t="shared" ca="1" si="218"/>
        <v>-5.508195730519521</v>
      </c>
      <c r="L474" s="304">
        <f t="shared" ca="1" si="203"/>
        <v>641.73040746847073</v>
      </c>
      <c r="M474" s="306">
        <f t="shared" ca="1" si="219"/>
        <v>-1.5026011593396211</v>
      </c>
      <c r="N474" s="304">
        <f t="shared" ca="1" si="220"/>
        <v>-86.092704721624813</v>
      </c>
      <c r="P474" s="310">
        <f t="shared" ca="1" si="221"/>
        <v>23</v>
      </c>
      <c r="Q474" s="304">
        <f t="shared" ca="1" si="222"/>
        <v>0</v>
      </c>
      <c r="R474" s="306">
        <f t="shared" ca="1" si="223"/>
        <v>0</v>
      </c>
      <c r="S474" s="307">
        <f t="shared" ca="1" si="224"/>
        <v>4.5130000000000017</v>
      </c>
      <c r="T474" s="304">
        <f t="shared" ca="1" si="204"/>
        <v>44.272530000000017</v>
      </c>
      <c r="U474" s="311">
        <f t="shared" ca="1" si="205"/>
        <v>0</v>
      </c>
      <c r="V474" s="306">
        <f t="shared" ca="1" si="206"/>
        <v>1.2256749398620319</v>
      </c>
      <c r="W474" s="304">
        <f t="shared" ca="1" si="207"/>
        <v>39.925741258941166</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0.94039309289034634</v>
      </c>
      <c r="AH474" s="304">
        <f t="shared" ca="1" si="231"/>
        <v>-8.8468042144275056</v>
      </c>
    </row>
    <row r="475" spans="1:34" x14ac:dyDescent="0.2">
      <c r="A475" s="347">
        <f t="shared" ca="1" si="209"/>
        <v>1E-4</v>
      </c>
      <c r="B475" s="304">
        <f t="shared" ca="1" si="210"/>
        <v>30.108000000000143</v>
      </c>
      <c r="D475" s="306">
        <f t="shared" ca="1" si="211"/>
        <v>-0.60284349933255232</v>
      </c>
      <c r="E475" s="307">
        <f t="shared" ca="1" si="212"/>
        <v>-0.98373403749083543</v>
      </c>
      <c r="F475" s="304">
        <f t="shared" ca="1" si="213"/>
        <v>1.1537560145912729</v>
      </c>
      <c r="G475" s="306">
        <f t="shared" ca="1" si="214"/>
        <v>7.0392608851787974</v>
      </c>
      <c r="H475" s="307">
        <f t="shared" ca="1" si="215"/>
        <v>-103.06320000188754</v>
      </c>
      <c r="I475" s="304">
        <f t="shared" ca="1" si="216"/>
        <v>103.30331257243729</v>
      </c>
      <c r="J475" s="306">
        <f t="shared" ca="1" si="217"/>
        <v>641.70676765127212</v>
      </c>
      <c r="K475" s="307">
        <f t="shared" ca="1" si="218"/>
        <v>-5.5185020456010392</v>
      </c>
      <c r="L475" s="304">
        <f t="shared" ca="1" si="203"/>
        <v>641.73049601391938</v>
      </c>
      <c r="M475" s="306">
        <f t="shared" ca="1" si="219"/>
        <v>-1.502601806440049</v>
      </c>
      <c r="N475" s="304">
        <f t="shared" ca="1" si="220"/>
        <v>-86.092741797748246</v>
      </c>
      <c r="P475" s="310">
        <f t="shared" ca="1" si="221"/>
        <v>23</v>
      </c>
      <c r="Q475" s="304">
        <f t="shared" ca="1" si="222"/>
        <v>0</v>
      </c>
      <c r="R475" s="306">
        <f t="shared" ca="1" si="223"/>
        <v>0</v>
      </c>
      <c r="S475" s="307">
        <f t="shared" ca="1" si="224"/>
        <v>4.5130000000000017</v>
      </c>
      <c r="T475" s="304">
        <f t="shared" ca="1" si="204"/>
        <v>44.272530000000017</v>
      </c>
      <c r="U475" s="311">
        <f t="shared" ca="1" si="205"/>
        <v>0</v>
      </c>
      <c r="V475" s="306">
        <f t="shared" ca="1" si="206"/>
        <v>1.2256762030819908</v>
      </c>
      <c r="W475" s="304">
        <f t="shared" ca="1" si="207"/>
        <v>39.925855096552304</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0.9403683007329402</v>
      </c>
      <c r="AH475" s="304">
        <f t="shared" ca="1" si="231"/>
        <v>-8.8468294391626738</v>
      </c>
    </row>
    <row r="476" spans="1:34" x14ac:dyDescent="0.2">
      <c r="A476" s="347">
        <f t="shared" ca="1" si="209"/>
        <v>1E-4</v>
      </c>
      <c r="B476" s="304">
        <f t="shared" ca="1" si="210"/>
        <v>30.108100000000142</v>
      </c>
      <c r="D476" s="306">
        <f t="shared" ca="1" si="211"/>
        <v>-0.60283950668324293</v>
      </c>
      <c r="E476" s="307">
        <f t="shared" ca="1" si="212"/>
        <v>-0.98370848164605995</v>
      </c>
      <c r="F476" s="304">
        <f t="shared" ca="1" si="213"/>
        <v>1.1537321386181858</v>
      </c>
      <c r="G476" s="306">
        <f t="shared" ca="1" si="214"/>
        <v>7.0392006012281287</v>
      </c>
      <c r="H476" s="307">
        <f t="shared" ca="1" si="215"/>
        <v>-103.0632983727357</v>
      </c>
      <c r="I476" s="304">
        <f t="shared" ca="1" si="216"/>
        <v>103.3034066068098</v>
      </c>
      <c r="J476" s="306">
        <f t="shared" ca="1" si="217"/>
        <v>641.70676765127212</v>
      </c>
      <c r="K476" s="307">
        <f t="shared" ca="1" si="218"/>
        <v>-5.5288083705197701</v>
      </c>
      <c r="L476" s="304">
        <f t="shared" ca="1" si="203"/>
        <v>641.730584724962</v>
      </c>
      <c r="M476" s="306">
        <f t="shared" ca="1" si="219"/>
        <v>-1.5026024535337572</v>
      </c>
      <c r="N476" s="304">
        <f t="shared" ca="1" si="220"/>
        <v>-86.092778873486679</v>
      </c>
      <c r="P476" s="310">
        <f t="shared" ca="1" si="221"/>
        <v>23</v>
      </c>
      <c r="Q476" s="304">
        <f t="shared" ca="1" si="222"/>
        <v>0</v>
      </c>
      <c r="R476" s="306">
        <f t="shared" ca="1" si="223"/>
        <v>0</v>
      </c>
      <c r="S476" s="307">
        <f t="shared" ca="1" si="224"/>
        <v>4.5130000000000017</v>
      </c>
      <c r="T476" s="304">
        <f t="shared" ca="1" si="204"/>
        <v>44.272530000000017</v>
      </c>
      <c r="U476" s="311">
        <f t="shared" ca="1" si="205"/>
        <v>0</v>
      </c>
      <c r="V476" s="306">
        <f t="shared" ca="1" si="206"/>
        <v>1.2256774663044576</v>
      </c>
      <c r="W476" s="304">
        <f t="shared" ca="1" si="207"/>
        <v>39.925968932544762</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0.94034350892561314</v>
      </c>
      <c r="AH476" s="304">
        <f t="shared" ca="1" si="231"/>
        <v>-8.8468546635391725</v>
      </c>
    </row>
    <row r="477" spans="1:34" x14ac:dyDescent="0.2">
      <c r="A477" s="347">
        <f t="shared" ca="1" si="209"/>
        <v>1E-4</v>
      </c>
      <c r="B477" s="304">
        <f t="shared" ca="1" si="210"/>
        <v>30.108200000000142</v>
      </c>
      <c r="D477" s="306">
        <f t="shared" ca="1" si="211"/>
        <v>-0.60283551403598201</v>
      </c>
      <c r="E477" s="307">
        <f t="shared" ca="1" si="212"/>
        <v>-0.98368292616464181</v>
      </c>
      <c r="F477" s="304">
        <f t="shared" ca="1" si="213"/>
        <v>1.1537082630417703</v>
      </c>
      <c r="G477" s="306">
        <f t="shared" ca="1" si="214"/>
        <v>7.0391403176767255</v>
      </c>
      <c r="H477" s="307">
        <f t="shared" ca="1" si="215"/>
        <v>-103.06339674102831</v>
      </c>
      <c r="I477" s="304">
        <f t="shared" ca="1" si="216"/>
        <v>103.30350063870318</v>
      </c>
      <c r="J477" s="306">
        <f t="shared" ca="1" si="217"/>
        <v>641.70676765127212</v>
      </c>
      <c r="K477" s="307">
        <f t="shared" ca="1" si="218"/>
        <v>-5.5391147052754581</v>
      </c>
      <c r="L477" s="304">
        <f t="shared" ca="1" si="203"/>
        <v>641.73067360159894</v>
      </c>
      <c r="M477" s="306">
        <f t="shared" ca="1" si="219"/>
        <v>-1.5026031006207456</v>
      </c>
      <c r="N477" s="304">
        <f t="shared" ca="1" si="220"/>
        <v>-86.092815948840098</v>
      </c>
      <c r="P477" s="310">
        <f t="shared" ca="1" si="221"/>
        <v>23</v>
      </c>
      <c r="Q477" s="304">
        <f t="shared" ca="1" si="222"/>
        <v>0</v>
      </c>
      <c r="R477" s="306">
        <f t="shared" ca="1" si="223"/>
        <v>0</v>
      </c>
      <c r="S477" s="307">
        <f t="shared" ca="1" si="224"/>
        <v>4.5130000000000017</v>
      </c>
      <c r="T477" s="304">
        <f t="shared" ca="1" si="204"/>
        <v>44.272530000000017</v>
      </c>
      <c r="U477" s="311">
        <f t="shared" ca="1" si="205"/>
        <v>0</v>
      </c>
      <c r="V477" s="306">
        <f t="shared" ca="1" si="206"/>
        <v>1.2256787295294322</v>
      </c>
      <c r="W477" s="304">
        <f t="shared" ca="1" si="207"/>
        <v>39.926082766918569</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0.94031871746836515</v>
      </c>
      <c r="AH477" s="304">
        <f t="shared" ca="1" si="231"/>
        <v>-8.8468798875570016</v>
      </c>
    </row>
    <row r="478" spans="1:34" x14ac:dyDescent="0.2">
      <c r="A478" s="347">
        <f t="shared" ca="1" si="209"/>
        <v>1E-4</v>
      </c>
      <c r="B478" s="304">
        <f t="shared" ca="1" si="210"/>
        <v>30.108300000000142</v>
      </c>
      <c r="D478" s="306">
        <f t="shared" ca="1" si="211"/>
        <v>-0.6028315213907709</v>
      </c>
      <c r="E478" s="307">
        <f t="shared" ca="1" si="212"/>
        <v>-0.98365737104657924</v>
      </c>
      <c r="F478" s="304">
        <f t="shared" ca="1" si="213"/>
        <v>1.1536843878620267</v>
      </c>
      <c r="G478" s="306">
        <f t="shared" ca="1" si="214"/>
        <v>7.0390800345245861</v>
      </c>
      <c r="H478" s="307">
        <f t="shared" ca="1" si="215"/>
        <v>-103.06349510676542</v>
      </c>
      <c r="I478" s="304">
        <f t="shared" ca="1" si="216"/>
        <v>103.30359466811744</v>
      </c>
      <c r="J478" s="306">
        <f t="shared" ca="1" si="217"/>
        <v>641.70676765127212</v>
      </c>
      <c r="K478" s="307">
        <f t="shared" ca="1" si="218"/>
        <v>-5.5494210498678482</v>
      </c>
      <c r="L478" s="304">
        <f t="shared" ca="1" si="203"/>
        <v>641.73076264383064</v>
      </c>
      <c r="M478" s="306">
        <f t="shared" ca="1" si="219"/>
        <v>-1.5026037477010143</v>
      </c>
      <c r="N478" s="304">
        <f t="shared" ca="1" si="220"/>
        <v>-86.092853023808502</v>
      </c>
      <c r="P478" s="310">
        <f t="shared" ca="1" si="221"/>
        <v>23</v>
      </c>
      <c r="Q478" s="304">
        <f t="shared" ca="1" si="222"/>
        <v>0</v>
      </c>
      <c r="R478" s="306">
        <f t="shared" ca="1" si="223"/>
        <v>0</v>
      </c>
      <c r="S478" s="307">
        <f t="shared" ca="1" si="224"/>
        <v>4.5130000000000017</v>
      </c>
      <c r="T478" s="304">
        <f t="shared" ca="1" si="204"/>
        <v>44.272530000000017</v>
      </c>
      <c r="U478" s="311">
        <f t="shared" ca="1" si="205"/>
        <v>0</v>
      </c>
      <c r="V478" s="306">
        <f t="shared" ca="1" si="206"/>
        <v>1.2256799927569151</v>
      </c>
      <c r="W478" s="304">
        <f t="shared" ca="1" si="207"/>
        <v>39.926196599673723</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0.94029392636119447</v>
      </c>
      <c r="AH478" s="304">
        <f t="shared" ca="1" si="231"/>
        <v>-8.8469051112161647</v>
      </c>
    </row>
    <row r="479" spans="1:34" x14ac:dyDescent="0.2">
      <c r="A479" s="347">
        <f t="shared" ca="1" si="209"/>
        <v>1E-4</v>
      </c>
      <c r="B479" s="304">
        <f t="shared" ca="1" si="210"/>
        <v>30.108400000000142</v>
      </c>
      <c r="D479" s="306">
        <f t="shared" ca="1" si="211"/>
        <v>-0.60282752874761125</v>
      </c>
      <c r="E479" s="307">
        <f t="shared" ca="1" si="212"/>
        <v>-0.98363181629186691</v>
      </c>
      <c r="F479" s="304">
        <f t="shared" ca="1" si="213"/>
        <v>1.1536605130789512</v>
      </c>
      <c r="G479" s="306">
        <f t="shared" ca="1" si="214"/>
        <v>7.0390197517717112</v>
      </c>
      <c r="H479" s="307">
        <f t="shared" ca="1" si="215"/>
        <v>-103.06359346994705</v>
      </c>
      <c r="I479" s="304">
        <f t="shared" ca="1" si="216"/>
        <v>103.30368869505264</v>
      </c>
      <c r="J479" s="306">
        <f t="shared" ca="1" si="217"/>
        <v>641.70676765127212</v>
      </c>
      <c r="K479" s="307">
        <f t="shared" ca="1" si="218"/>
        <v>-5.5597274042966838</v>
      </c>
      <c r="L479" s="304">
        <f t="shared" ca="1" si="203"/>
        <v>641.73085185165735</v>
      </c>
      <c r="M479" s="306">
        <f t="shared" ca="1" si="219"/>
        <v>-1.5026043947745635</v>
      </c>
      <c r="N479" s="304">
        <f t="shared" ca="1" si="220"/>
        <v>-86.092890098391905</v>
      </c>
      <c r="P479" s="310">
        <f t="shared" ca="1" si="221"/>
        <v>23</v>
      </c>
      <c r="Q479" s="304">
        <f t="shared" ca="1" si="222"/>
        <v>0</v>
      </c>
      <c r="R479" s="306">
        <f t="shared" ca="1" si="223"/>
        <v>0</v>
      </c>
      <c r="S479" s="307">
        <f t="shared" ca="1" si="224"/>
        <v>4.5130000000000017</v>
      </c>
      <c r="T479" s="304">
        <f t="shared" ca="1" si="204"/>
        <v>44.272530000000017</v>
      </c>
      <c r="U479" s="311">
        <f t="shared" ca="1" si="205"/>
        <v>0</v>
      </c>
      <c r="V479" s="306">
        <f t="shared" ca="1" si="206"/>
        <v>1.2256812559869052</v>
      </c>
      <c r="W479" s="304">
        <f t="shared" ca="1" si="207"/>
        <v>39.926310430810261</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0.94026913560409575</v>
      </c>
      <c r="AH479" s="304">
        <f t="shared" ca="1" si="231"/>
        <v>-8.8469303345166654</v>
      </c>
    </row>
    <row r="480" spans="1:34" x14ac:dyDescent="0.2">
      <c r="A480" s="347">
        <f t="shared" ca="1" si="209"/>
        <v>1E-4</v>
      </c>
      <c r="B480" s="304">
        <f t="shared" ca="1" si="210"/>
        <v>30.108500000000141</v>
      </c>
      <c r="D480" s="306">
        <f t="shared" ca="1" si="211"/>
        <v>-0.60282353610650241</v>
      </c>
      <c r="E480" s="307">
        <f t="shared" ca="1" si="212"/>
        <v>-0.98360626190050304</v>
      </c>
      <c r="F480" s="304">
        <f t="shared" ca="1" si="213"/>
        <v>1.1536366386925427</v>
      </c>
      <c r="G480" s="306">
        <f t="shared" ca="1" si="214"/>
        <v>7.038959469418101</v>
      </c>
      <c r="H480" s="307">
        <f t="shared" ca="1" si="215"/>
        <v>-103.06369183057325</v>
      </c>
      <c r="I480" s="304">
        <f t="shared" ca="1" si="216"/>
        <v>103.30378271950877</v>
      </c>
      <c r="J480" s="306">
        <f t="shared" ca="1" si="217"/>
        <v>641.70676765127212</v>
      </c>
      <c r="K480" s="307">
        <f t="shared" ca="1" si="218"/>
        <v>-5.5700337685617098</v>
      </c>
      <c r="L480" s="304">
        <f t="shared" ca="1" si="203"/>
        <v>641.73094122507962</v>
      </c>
      <c r="M480" s="306">
        <f t="shared" ca="1" si="219"/>
        <v>-1.5026050418413934</v>
      </c>
      <c r="N480" s="304">
        <f t="shared" ca="1" si="220"/>
        <v>-86.092927172590322</v>
      </c>
      <c r="P480" s="310">
        <f t="shared" ca="1" si="221"/>
        <v>23</v>
      </c>
      <c r="Q480" s="304">
        <f t="shared" ca="1" si="222"/>
        <v>0</v>
      </c>
      <c r="R480" s="306">
        <f t="shared" ca="1" si="223"/>
        <v>0</v>
      </c>
      <c r="S480" s="307">
        <f t="shared" ca="1" si="224"/>
        <v>4.5130000000000017</v>
      </c>
      <c r="T480" s="304">
        <f t="shared" ca="1" si="204"/>
        <v>44.272530000000017</v>
      </c>
      <c r="U480" s="311">
        <f t="shared" ca="1" si="205"/>
        <v>0</v>
      </c>
      <c r="V480" s="306">
        <f t="shared" ca="1" si="206"/>
        <v>1.2256825192194041</v>
      </c>
      <c r="W480" s="304">
        <f t="shared" ca="1" si="207"/>
        <v>39.92642426032819</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0.94024434519706368</v>
      </c>
      <c r="AH480" s="304">
        <f t="shared" ca="1" si="231"/>
        <v>-8.8469555574585073</v>
      </c>
    </row>
    <row r="481" spans="1:34" x14ac:dyDescent="0.2">
      <c r="A481" s="347">
        <f t="shared" ca="1" si="209"/>
        <v>1E-4</v>
      </c>
      <c r="B481" s="304">
        <f t="shared" ca="1" si="210"/>
        <v>30.108600000000141</v>
      </c>
      <c r="D481" s="306">
        <f t="shared" ca="1" si="211"/>
        <v>-0.60281954346744415</v>
      </c>
      <c r="E481" s="307">
        <f t="shared" ca="1" si="212"/>
        <v>-0.98358070787248053</v>
      </c>
      <c r="F481" s="304">
        <f t="shared" ca="1" si="213"/>
        <v>1.1536127647027956</v>
      </c>
      <c r="G481" s="306">
        <f t="shared" ca="1" si="214"/>
        <v>7.0388991874637545</v>
      </c>
      <c r="H481" s="307">
        <f t="shared" ca="1" si="215"/>
        <v>-103.06379018864403</v>
      </c>
      <c r="I481" s="304">
        <f t="shared" ca="1" si="216"/>
        <v>103.30387674148592</v>
      </c>
      <c r="J481" s="306">
        <f t="shared" ca="1" si="217"/>
        <v>641.70676765127212</v>
      </c>
      <c r="K481" s="307">
        <f t="shared" ca="1" si="218"/>
        <v>-5.5803401426626706</v>
      </c>
      <c r="L481" s="304">
        <f t="shared" ca="1" si="203"/>
        <v>641.73103076409791</v>
      </c>
      <c r="M481" s="306">
        <f t="shared" ca="1" si="219"/>
        <v>-1.5026056889015038</v>
      </c>
      <c r="N481" s="304">
        <f t="shared" ca="1" si="220"/>
        <v>-86.092964246403739</v>
      </c>
      <c r="P481" s="310">
        <f t="shared" ca="1" si="221"/>
        <v>23</v>
      </c>
      <c r="Q481" s="304">
        <f t="shared" ca="1" si="222"/>
        <v>0</v>
      </c>
      <c r="R481" s="306">
        <f t="shared" ca="1" si="223"/>
        <v>0</v>
      </c>
      <c r="S481" s="307">
        <f t="shared" ca="1" si="224"/>
        <v>4.5130000000000017</v>
      </c>
      <c r="T481" s="304">
        <f t="shared" ca="1" si="204"/>
        <v>44.272530000000017</v>
      </c>
      <c r="U481" s="311">
        <f t="shared" ca="1" si="205"/>
        <v>0</v>
      </c>
      <c r="V481" s="306">
        <f t="shared" ca="1" si="206"/>
        <v>1.2256837824544105</v>
      </c>
      <c r="W481" s="304">
        <f t="shared" ca="1" si="207"/>
        <v>39.926538088227538</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0.94021955514009825</v>
      </c>
      <c r="AH481" s="304">
        <f t="shared" ca="1" si="231"/>
        <v>-8.8469807800416955</v>
      </c>
    </row>
    <row r="482" spans="1:34" x14ac:dyDescent="0.2">
      <c r="A482" s="347">
        <f t="shared" ca="1" si="209"/>
        <v>1E-4</v>
      </c>
      <c r="B482" s="304">
        <f t="shared" ca="1" si="210"/>
        <v>30.108700000000141</v>
      </c>
      <c r="D482" s="306">
        <f t="shared" ca="1" si="211"/>
        <v>-0.60281555083043981</v>
      </c>
      <c r="E482" s="307">
        <f t="shared" ca="1" si="212"/>
        <v>-0.98355515420779582</v>
      </c>
      <c r="F482" s="304">
        <f t="shared" ca="1" si="213"/>
        <v>1.1535888911097087</v>
      </c>
      <c r="G482" s="306">
        <f t="shared" ca="1" si="214"/>
        <v>7.0388389059086718</v>
      </c>
      <c r="H482" s="307">
        <f t="shared" ca="1" si="215"/>
        <v>-103.06388854415945</v>
      </c>
      <c r="I482" s="304">
        <f t="shared" ca="1" si="216"/>
        <v>103.30397076098409</v>
      </c>
      <c r="J482" s="306">
        <f t="shared" ca="1" si="217"/>
        <v>641.70676765127212</v>
      </c>
      <c r="K482" s="307">
        <f t="shared" ca="1" si="218"/>
        <v>-5.5906465265993104</v>
      </c>
      <c r="L482" s="304">
        <f t="shared" ca="1" si="203"/>
        <v>641.73112046871245</v>
      </c>
      <c r="M482" s="306">
        <f t="shared" ca="1" si="219"/>
        <v>-1.5026063359548949</v>
      </c>
      <c r="N482" s="304">
        <f t="shared" ca="1" si="220"/>
        <v>-86.093001319832155</v>
      </c>
      <c r="P482" s="310">
        <f t="shared" ca="1" si="221"/>
        <v>23</v>
      </c>
      <c r="Q482" s="304">
        <f t="shared" ca="1" si="222"/>
        <v>0</v>
      </c>
      <c r="R482" s="306">
        <f t="shared" ca="1" si="223"/>
        <v>0</v>
      </c>
      <c r="S482" s="307">
        <f t="shared" ca="1" si="224"/>
        <v>4.5130000000000017</v>
      </c>
      <c r="T482" s="304">
        <f t="shared" ca="1" si="204"/>
        <v>44.272530000000017</v>
      </c>
      <c r="U482" s="311">
        <f t="shared" ca="1" si="205"/>
        <v>0</v>
      </c>
      <c r="V482" s="306">
        <f t="shared" ca="1" si="206"/>
        <v>1.2256850456919244</v>
      </c>
      <c r="W482" s="304">
        <f t="shared" ca="1" si="207"/>
        <v>39.92665191450827</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0.94019476543319058</v>
      </c>
      <c r="AH482" s="304">
        <f t="shared" ca="1" si="231"/>
        <v>-8.8470060022662356</v>
      </c>
    </row>
    <row r="483" spans="1:34" x14ac:dyDescent="0.2">
      <c r="A483" s="347">
        <f t="shared" ca="1" si="209"/>
        <v>1E-4</v>
      </c>
      <c r="B483" s="304">
        <f t="shared" ca="1" si="210"/>
        <v>30.108800000000141</v>
      </c>
      <c r="D483" s="306">
        <f t="shared" ca="1" si="211"/>
        <v>-0.60281155819548804</v>
      </c>
      <c r="E483" s="307">
        <f t="shared" ca="1" si="212"/>
        <v>-0.98352960090645425</v>
      </c>
      <c r="F483" s="304">
        <f t="shared" ca="1" si="213"/>
        <v>1.1535650179132866</v>
      </c>
      <c r="G483" s="306">
        <f t="shared" ca="1" si="214"/>
        <v>7.0387786247528519</v>
      </c>
      <c r="H483" s="307">
        <f t="shared" ca="1" si="215"/>
        <v>-103.06398689711955</v>
      </c>
      <c r="I483" s="304">
        <f t="shared" ca="1" si="216"/>
        <v>103.30406477800334</v>
      </c>
      <c r="J483" s="306">
        <f t="shared" ca="1" si="217"/>
        <v>641.70676765127212</v>
      </c>
      <c r="K483" s="307">
        <f t="shared" ca="1" si="218"/>
        <v>-5.6009529203713742</v>
      </c>
      <c r="L483" s="304">
        <f t="shared" ca="1" si="203"/>
        <v>641.73121033892369</v>
      </c>
      <c r="M483" s="306">
        <f t="shared" ca="1" si="219"/>
        <v>-1.5026069830015669</v>
      </c>
      <c r="N483" s="304">
        <f t="shared" ca="1" si="220"/>
        <v>-86.093038392875613</v>
      </c>
      <c r="P483" s="310">
        <f t="shared" ca="1" si="221"/>
        <v>23</v>
      </c>
      <c r="Q483" s="304">
        <f t="shared" ca="1" si="222"/>
        <v>0</v>
      </c>
      <c r="R483" s="306">
        <f t="shared" ca="1" si="223"/>
        <v>0</v>
      </c>
      <c r="S483" s="307">
        <f t="shared" ca="1" si="224"/>
        <v>4.5130000000000017</v>
      </c>
      <c r="T483" s="304">
        <f t="shared" ca="1" si="204"/>
        <v>44.272530000000017</v>
      </c>
      <c r="U483" s="311">
        <f t="shared" ca="1" si="205"/>
        <v>0</v>
      </c>
      <c r="V483" s="306">
        <f t="shared" ca="1" si="206"/>
        <v>1.2256863089319465</v>
      </c>
      <c r="W483" s="304">
        <f t="shared" ca="1" si="207"/>
        <v>39.926765739170484</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0.94016997607635133</v>
      </c>
      <c r="AH483" s="304">
        <f t="shared" ca="1" si="231"/>
        <v>-8.8470312241321185</v>
      </c>
    </row>
    <row r="484" spans="1:34" x14ac:dyDescent="0.2">
      <c r="A484" s="347">
        <f t="shared" ca="1" si="209"/>
        <v>1E-4</v>
      </c>
      <c r="B484" s="304">
        <f t="shared" ca="1" si="210"/>
        <v>30.108900000000141</v>
      </c>
      <c r="D484" s="306">
        <f t="shared" ca="1" si="211"/>
        <v>-0.60280756556258985</v>
      </c>
      <c r="E484" s="307">
        <f t="shared" ca="1" si="212"/>
        <v>-0.98350404796843449</v>
      </c>
      <c r="F484" s="304">
        <f t="shared" ca="1" si="213"/>
        <v>1.153541145113512</v>
      </c>
      <c r="G484" s="306">
        <f t="shared" ca="1" si="214"/>
        <v>7.0387183439962957</v>
      </c>
      <c r="H484" s="307">
        <f t="shared" ca="1" si="215"/>
        <v>-103.06408524752435</v>
      </c>
      <c r="I484" s="304">
        <f t="shared" ca="1" si="216"/>
        <v>103.30415879254366</v>
      </c>
      <c r="J484" s="306">
        <f t="shared" ca="1" si="217"/>
        <v>641.70676765127212</v>
      </c>
      <c r="K484" s="307">
        <f t="shared" ca="1" si="218"/>
        <v>-5.6112593239786062</v>
      </c>
      <c r="L484" s="304">
        <f t="shared" ca="1" si="203"/>
        <v>641.73130037473209</v>
      </c>
      <c r="M484" s="306">
        <f t="shared" ca="1" si="219"/>
        <v>-1.5026076300415196</v>
      </c>
      <c r="N484" s="304">
        <f t="shared" ca="1" si="220"/>
        <v>-86.093075465534085</v>
      </c>
      <c r="P484" s="310">
        <f t="shared" ca="1" si="221"/>
        <v>23</v>
      </c>
      <c r="Q484" s="304">
        <f t="shared" ca="1" si="222"/>
        <v>0</v>
      </c>
      <c r="R484" s="306">
        <f t="shared" ca="1" si="223"/>
        <v>0</v>
      </c>
      <c r="S484" s="307">
        <f t="shared" ca="1" si="224"/>
        <v>4.5130000000000017</v>
      </c>
      <c r="T484" s="304">
        <f t="shared" ca="1" si="204"/>
        <v>44.272530000000017</v>
      </c>
      <c r="U484" s="311">
        <f t="shared" ca="1" si="205"/>
        <v>0</v>
      </c>
      <c r="V484" s="306">
        <f t="shared" ca="1" si="206"/>
        <v>1.2256875721744762</v>
      </c>
      <c r="W484" s="304">
        <f t="shared" ca="1" si="207"/>
        <v>39.926879562214125</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0.94014518706955741</v>
      </c>
      <c r="AH484" s="304">
        <f t="shared" ca="1" si="231"/>
        <v>-8.8470564456393692</v>
      </c>
    </row>
    <row r="485" spans="1:34" x14ac:dyDescent="0.2">
      <c r="A485" s="347">
        <f t="shared" ca="1" si="209"/>
        <v>1E-4</v>
      </c>
      <c r="B485" s="304">
        <f t="shared" ca="1" si="210"/>
        <v>30.10900000000014</v>
      </c>
      <c r="D485" s="306">
        <f t="shared" ca="1" si="211"/>
        <v>-0.60280357293174713</v>
      </c>
      <c r="E485" s="307">
        <f t="shared" ca="1" si="212"/>
        <v>-0.98347849539375432</v>
      </c>
      <c r="F485" s="304">
        <f t="shared" ca="1" si="213"/>
        <v>1.1535172727104015</v>
      </c>
      <c r="G485" s="306">
        <f t="shared" ca="1" si="214"/>
        <v>7.0386580636390024</v>
      </c>
      <c r="H485" s="307">
        <f t="shared" ca="1" si="215"/>
        <v>-103.06418359537389</v>
      </c>
      <c r="I485" s="304">
        <f t="shared" ca="1" si="216"/>
        <v>103.30425280460513</v>
      </c>
      <c r="J485" s="306">
        <f t="shared" ca="1" si="217"/>
        <v>641.70676765127212</v>
      </c>
      <c r="K485" s="307">
        <f t="shared" ca="1" si="218"/>
        <v>-5.6215657374207515</v>
      </c>
      <c r="L485" s="304">
        <f t="shared" ca="1" si="203"/>
        <v>641.7313905761381</v>
      </c>
      <c r="M485" s="306">
        <f t="shared" ca="1" si="219"/>
        <v>-1.5026082770747535</v>
      </c>
      <c r="N485" s="304">
        <f t="shared" ca="1" si="220"/>
        <v>-86.093112537807585</v>
      </c>
      <c r="P485" s="310">
        <f t="shared" ca="1" si="221"/>
        <v>23</v>
      </c>
      <c r="Q485" s="304">
        <f t="shared" ca="1" si="222"/>
        <v>0</v>
      </c>
      <c r="R485" s="306">
        <f t="shared" ca="1" si="223"/>
        <v>0</v>
      </c>
      <c r="S485" s="307">
        <f t="shared" ca="1" si="224"/>
        <v>4.5130000000000017</v>
      </c>
      <c r="T485" s="304">
        <f t="shared" ca="1" si="204"/>
        <v>44.272530000000017</v>
      </c>
      <c r="U485" s="311">
        <f t="shared" ca="1" si="205"/>
        <v>0</v>
      </c>
      <c r="V485" s="306">
        <f t="shared" ca="1" si="206"/>
        <v>1.2256888354195137</v>
      </c>
      <c r="W485" s="304">
        <f t="shared" ca="1" si="207"/>
        <v>39.926993383639243</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0.94012039841282302</v>
      </c>
      <c r="AH485" s="304">
        <f t="shared" ca="1" si="231"/>
        <v>-8.8470816667879699</v>
      </c>
    </row>
    <row r="486" spans="1:34" x14ac:dyDescent="0.2">
      <c r="A486" s="347">
        <f t="shared" ca="1" si="209"/>
        <v>1E-4</v>
      </c>
      <c r="B486" s="304">
        <f t="shared" ca="1" si="210"/>
        <v>30.10910000000014</v>
      </c>
      <c r="D486" s="306">
        <f t="shared" ca="1" si="211"/>
        <v>-0.60279958030295855</v>
      </c>
      <c r="E486" s="307">
        <f t="shared" ca="1" si="212"/>
        <v>-0.98345294318239418</v>
      </c>
      <c r="F486" s="304">
        <f t="shared" ca="1" si="213"/>
        <v>1.1534934007039384</v>
      </c>
      <c r="G486" s="306">
        <f t="shared" ca="1" si="214"/>
        <v>7.0385977836809719</v>
      </c>
      <c r="H486" s="307">
        <f t="shared" ca="1" si="215"/>
        <v>-103.06428194066821</v>
      </c>
      <c r="I486" s="304">
        <f t="shared" ca="1" si="216"/>
        <v>103.30434681418777</v>
      </c>
      <c r="J486" s="306">
        <f t="shared" ca="1" si="217"/>
        <v>641.70676765127212</v>
      </c>
      <c r="K486" s="307">
        <f t="shared" ca="1" si="218"/>
        <v>-5.6318721606975535</v>
      </c>
      <c r="L486" s="304">
        <f t="shared" ca="1" si="203"/>
        <v>641.73148094314195</v>
      </c>
      <c r="M486" s="306">
        <f t="shared" ca="1" si="219"/>
        <v>-1.5026089241012686</v>
      </c>
      <c r="N486" s="304">
        <f t="shared" ca="1" si="220"/>
        <v>-86.093149609696141</v>
      </c>
      <c r="P486" s="310">
        <f t="shared" ca="1" si="221"/>
        <v>23</v>
      </c>
      <c r="Q486" s="304">
        <f t="shared" ca="1" si="222"/>
        <v>0</v>
      </c>
      <c r="R486" s="306">
        <f t="shared" ca="1" si="223"/>
        <v>0</v>
      </c>
      <c r="S486" s="307">
        <f t="shared" ca="1" si="224"/>
        <v>4.5130000000000017</v>
      </c>
      <c r="T486" s="304">
        <f t="shared" ca="1" si="204"/>
        <v>44.272530000000017</v>
      </c>
      <c r="U486" s="311">
        <f t="shared" ca="1" si="205"/>
        <v>0</v>
      </c>
      <c r="V486" s="306">
        <f t="shared" ca="1" si="206"/>
        <v>1.2256900986670591</v>
      </c>
      <c r="W486" s="304">
        <f t="shared" ca="1" si="207"/>
        <v>39.92710720344585</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0.94009561010613396</v>
      </c>
      <c r="AH486" s="304">
        <f t="shared" ca="1" si="231"/>
        <v>-8.8471068875779366</v>
      </c>
    </row>
    <row r="487" spans="1:34" x14ac:dyDescent="0.2">
      <c r="A487" s="347">
        <f t="shared" ca="1" si="209"/>
        <v>1E-4</v>
      </c>
      <c r="B487" s="304">
        <f t="shared" ca="1" si="210"/>
        <v>30.10920000000014</v>
      </c>
      <c r="D487" s="306">
        <f t="shared" ca="1" si="211"/>
        <v>-0.60279558767622488</v>
      </c>
      <c r="E487" s="307">
        <f t="shared" ca="1" si="212"/>
        <v>-0.98342739133435764</v>
      </c>
      <c r="F487" s="304">
        <f t="shared" ca="1" si="213"/>
        <v>1.1534695290941261</v>
      </c>
      <c r="G487" s="306">
        <f t="shared" ca="1" si="214"/>
        <v>7.0385375041222042</v>
      </c>
      <c r="H487" s="307">
        <f t="shared" ca="1" si="215"/>
        <v>-103.06438028340735</v>
      </c>
      <c r="I487" s="304">
        <f t="shared" ca="1" si="216"/>
        <v>103.30444082129161</v>
      </c>
      <c r="J487" s="306">
        <f t="shared" ca="1" si="217"/>
        <v>641.70676765127212</v>
      </c>
      <c r="K487" s="307">
        <f t="shared" ca="1" si="218"/>
        <v>-5.6421785938087572</v>
      </c>
      <c r="L487" s="304">
        <f t="shared" ca="1" si="203"/>
        <v>641.7315714757442</v>
      </c>
      <c r="M487" s="306">
        <f t="shared" ca="1" si="219"/>
        <v>-1.5026095711210647</v>
      </c>
      <c r="N487" s="304">
        <f t="shared" ca="1" si="220"/>
        <v>-86.093186681199711</v>
      </c>
      <c r="P487" s="310">
        <f t="shared" ca="1" si="221"/>
        <v>23</v>
      </c>
      <c r="Q487" s="304">
        <f t="shared" ca="1" si="222"/>
        <v>0</v>
      </c>
      <c r="R487" s="306">
        <f t="shared" ca="1" si="223"/>
        <v>0</v>
      </c>
      <c r="S487" s="307">
        <f t="shared" ca="1" si="224"/>
        <v>4.5130000000000017</v>
      </c>
      <c r="T487" s="304">
        <f t="shared" ca="1" si="204"/>
        <v>44.272530000000017</v>
      </c>
      <c r="U487" s="311">
        <f t="shared" ca="1" si="205"/>
        <v>0</v>
      </c>
      <c r="V487" s="306">
        <f t="shared" ca="1" si="206"/>
        <v>1.2256913619171119</v>
      </c>
      <c r="W487" s="304">
        <f t="shared" ca="1" si="207"/>
        <v>39.92722102163394</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0.94007082214949023</v>
      </c>
      <c r="AH487" s="304">
        <f t="shared" ca="1" si="231"/>
        <v>-8.8471321080092693</v>
      </c>
    </row>
    <row r="488" spans="1:34" x14ac:dyDescent="0.2">
      <c r="A488" s="347">
        <f t="shared" ca="1" si="209"/>
        <v>1E-4</v>
      </c>
      <c r="B488" s="304">
        <f t="shared" ca="1" si="210"/>
        <v>30.10930000000014</v>
      </c>
      <c r="D488" s="306">
        <f t="shared" ca="1" si="211"/>
        <v>-0.60279159505154756</v>
      </c>
      <c r="E488" s="307">
        <f t="shared" ca="1" si="212"/>
        <v>-0.98340183984964291</v>
      </c>
      <c r="F488" s="304">
        <f t="shared" ca="1" si="213"/>
        <v>1.1534456578809649</v>
      </c>
      <c r="G488" s="306">
        <f t="shared" ca="1" si="214"/>
        <v>7.0384772249626995</v>
      </c>
      <c r="H488" s="307">
        <f t="shared" ca="1" si="215"/>
        <v>-103.06447862359133</v>
      </c>
      <c r="I488" s="304">
        <f t="shared" ca="1" si="216"/>
        <v>103.30453482591669</v>
      </c>
      <c r="J488" s="306">
        <f t="shared" ca="1" si="217"/>
        <v>641.70676765127212</v>
      </c>
      <c r="K488" s="307">
        <f t="shared" ca="1" si="218"/>
        <v>-5.6524850367541069</v>
      </c>
      <c r="L488" s="304">
        <f t="shared" ca="1" si="203"/>
        <v>641.7316621739451</v>
      </c>
      <c r="M488" s="306">
        <f t="shared" ca="1" si="219"/>
        <v>-1.5026102181341423</v>
      </c>
      <c r="N488" s="304">
        <f t="shared" ca="1" si="220"/>
        <v>-86.093223752318352</v>
      </c>
      <c r="P488" s="310">
        <f t="shared" ca="1" si="221"/>
        <v>23</v>
      </c>
      <c r="Q488" s="304">
        <f t="shared" ca="1" si="222"/>
        <v>0</v>
      </c>
      <c r="R488" s="306">
        <f t="shared" ca="1" si="223"/>
        <v>0</v>
      </c>
      <c r="S488" s="307">
        <f t="shared" ca="1" si="224"/>
        <v>4.5130000000000017</v>
      </c>
      <c r="T488" s="304">
        <f t="shared" ca="1" si="204"/>
        <v>44.272530000000017</v>
      </c>
      <c r="U488" s="311">
        <f t="shared" ca="1" si="205"/>
        <v>0</v>
      </c>
      <c r="V488" s="306">
        <f t="shared" ca="1" si="206"/>
        <v>1.2256926251696727</v>
      </c>
      <c r="W488" s="304">
        <f t="shared" ca="1" si="207"/>
        <v>39.927334838203571</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0.94004603454289359</v>
      </c>
      <c r="AH488" s="304">
        <f t="shared" ca="1" si="231"/>
        <v>-8.847157328081968</v>
      </c>
    </row>
    <row r="489" spans="1:34" x14ac:dyDescent="0.2">
      <c r="A489" s="347">
        <f t="shared" ca="1" si="209"/>
        <v>1E-4</v>
      </c>
      <c r="B489" s="304">
        <f t="shared" ca="1" si="210"/>
        <v>30.109400000000139</v>
      </c>
      <c r="D489" s="306">
        <f t="shared" ca="1" si="211"/>
        <v>-0.60278760242892693</v>
      </c>
      <c r="E489" s="307">
        <f t="shared" ca="1" si="212"/>
        <v>-0.98337628872823579</v>
      </c>
      <c r="F489" s="304">
        <f t="shared" ca="1" si="213"/>
        <v>1.1534217870644428</v>
      </c>
      <c r="G489" s="306">
        <f t="shared" ca="1" si="214"/>
        <v>7.0384169462024566</v>
      </c>
      <c r="H489" s="307">
        <f t="shared" ca="1" si="215"/>
        <v>-103.0645769612202</v>
      </c>
      <c r="I489" s="304">
        <f t="shared" ca="1" si="216"/>
        <v>103.30462882806303</v>
      </c>
      <c r="J489" s="306">
        <f t="shared" ca="1" si="217"/>
        <v>641.70676765127212</v>
      </c>
      <c r="K489" s="307">
        <f t="shared" ca="1" si="218"/>
        <v>-5.6627914895333475</v>
      </c>
      <c r="L489" s="304">
        <f t="shared" ca="1" si="203"/>
        <v>641.73175303774531</v>
      </c>
      <c r="M489" s="306">
        <f t="shared" ca="1" si="219"/>
        <v>-1.502610865140501</v>
      </c>
      <c r="N489" s="304">
        <f t="shared" ca="1" si="220"/>
        <v>-86.09326082305202</v>
      </c>
      <c r="P489" s="310">
        <f t="shared" ca="1" si="221"/>
        <v>23</v>
      </c>
      <c r="Q489" s="304">
        <f t="shared" ca="1" si="222"/>
        <v>0</v>
      </c>
      <c r="R489" s="306">
        <f t="shared" ca="1" si="223"/>
        <v>0</v>
      </c>
      <c r="S489" s="307">
        <f t="shared" ca="1" si="224"/>
        <v>4.5130000000000017</v>
      </c>
      <c r="T489" s="304">
        <f t="shared" ca="1" si="204"/>
        <v>44.272530000000017</v>
      </c>
      <c r="U489" s="311">
        <f t="shared" ca="1" si="205"/>
        <v>0</v>
      </c>
      <c r="V489" s="306">
        <f t="shared" ca="1" si="206"/>
        <v>1.2256938884247413</v>
      </c>
      <c r="W489" s="304">
        <f t="shared" ca="1" si="207"/>
        <v>39.92744865315472</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0.9400212472863263</v>
      </c>
      <c r="AH489" s="304">
        <f t="shared" ca="1" si="231"/>
        <v>-8.8471825477960468</v>
      </c>
    </row>
    <row r="490" spans="1:34" x14ac:dyDescent="0.2">
      <c r="A490" s="347">
        <f t="shared" ca="1" si="209"/>
        <v>1E-4</v>
      </c>
      <c r="B490" s="304">
        <f t="shared" ca="1" si="210"/>
        <v>30.109500000000139</v>
      </c>
      <c r="D490" s="306">
        <f t="shared" ca="1" si="211"/>
        <v>-0.60278360980836532</v>
      </c>
      <c r="E490" s="307">
        <f t="shared" ca="1" si="212"/>
        <v>-0.98335073797014694</v>
      </c>
      <c r="F490" s="304">
        <f t="shared" ca="1" si="213"/>
        <v>1.1533979166445707</v>
      </c>
      <c r="G490" s="306">
        <f t="shared" ca="1" si="214"/>
        <v>7.0383566678414757</v>
      </c>
      <c r="H490" s="307">
        <f t="shared" ca="1" si="215"/>
        <v>-103.064675296294</v>
      </c>
      <c r="I490" s="304">
        <f t="shared" ca="1" si="216"/>
        <v>103.3047228277307</v>
      </c>
      <c r="J490" s="306">
        <f t="shared" ca="1" si="217"/>
        <v>641.70676765127212</v>
      </c>
      <c r="K490" s="307">
        <f t="shared" ca="1" si="218"/>
        <v>-5.6730979521462235</v>
      </c>
      <c r="L490" s="304">
        <f t="shared" ca="1" si="203"/>
        <v>641.73184406714495</v>
      </c>
      <c r="M490" s="306">
        <f t="shared" ca="1" si="219"/>
        <v>-1.5026115121401413</v>
      </c>
      <c r="N490" s="304">
        <f t="shared" ca="1" si="220"/>
        <v>-86.093297893400759</v>
      </c>
      <c r="P490" s="310">
        <f t="shared" ca="1" si="221"/>
        <v>23</v>
      </c>
      <c r="Q490" s="304">
        <f t="shared" ca="1" si="222"/>
        <v>0</v>
      </c>
      <c r="R490" s="306">
        <f t="shared" ca="1" si="223"/>
        <v>0</v>
      </c>
      <c r="S490" s="307">
        <f t="shared" ca="1" si="224"/>
        <v>4.5130000000000017</v>
      </c>
      <c r="T490" s="304">
        <f t="shared" ca="1" si="204"/>
        <v>44.272530000000017</v>
      </c>
      <c r="U490" s="311">
        <f t="shared" ca="1" si="205"/>
        <v>0</v>
      </c>
      <c r="V490" s="306">
        <f t="shared" ca="1" si="206"/>
        <v>1.2256951516823171</v>
      </c>
      <c r="W490" s="304">
        <f t="shared" ca="1" si="207"/>
        <v>39.927562466487416</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0.93999646037980256</v>
      </c>
      <c r="AH490" s="304">
        <f t="shared" ca="1" si="231"/>
        <v>-8.847207767151497</v>
      </c>
    </row>
    <row r="491" spans="1:34" x14ac:dyDescent="0.2">
      <c r="A491" s="347">
        <f t="shared" ca="1" si="209"/>
        <v>1E-4</v>
      </c>
      <c r="B491" s="304">
        <f t="shared" ca="1" si="210"/>
        <v>30.109600000000139</v>
      </c>
      <c r="D491" s="306">
        <f t="shared" ca="1" si="211"/>
        <v>-0.60277961718986073</v>
      </c>
      <c r="E491" s="307">
        <f t="shared" ca="1" si="212"/>
        <v>-0.98332518757536391</v>
      </c>
      <c r="F491" s="304">
        <f t="shared" ca="1" si="213"/>
        <v>1.1533740466213378</v>
      </c>
      <c r="G491" s="306">
        <f t="shared" ca="1" si="214"/>
        <v>7.0382963898797568</v>
      </c>
      <c r="H491" s="307">
        <f t="shared" ca="1" si="215"/>
        <v>-103.06477362881276</v>
      </c>
      <c r="I491" s="304">
        <f t="shared" ca="1" si="216"/>
        <v>103.30481682491971</v>
      </c>
      <c r="J491" s="306">
        <f t="shared" ca="1" si="217"/>
        <v>641.70676765127212</v>
      </c>
      <c r="K491" s="307">
        <f t="shared" ca="1" si="218"/>
        <v>-5.6834044245924789</v>
      </c>
      <c r="L491" s="304">
        <f t="shared" ca="1" si="203"/>
        <v>641.73193526214448</v>
      </c>
      <c r="M491" s="306">
        <f t="shared" ca="1" si="219"/>
        <v>-1.5026121591330632</v>
      </c>
      <c r="N491" s="304">
        <f t="shared" ca="1" si="220"/>
        <v>-86.093334963364555</v>
      </c>
      <c r="P491" s="310">
        <f t="shared" ca="1" si="221"/>
        <v>23</v>
      </c>
      <c r="Q491" s="304">
        <f t="shared" ca="1" si="222"/>
        <v>0</v>
      </c>
      <c r="R491" s="306">
        <f t="shared" ca="1" si="223"/>
        <v>0</v>
      </c>
      <c r="S491" s="307">
        <f t="shared" ca="1" si="224"/>
        <v>4.5130000000000017</v>
      </c>
      <c r="T491" s="304">
        <f t="shared" ca="1" si="204"/>
        <v>44.272530000000017</v>
      </c>
      <c r="U491" s="311">
        <f t="shared" ca="1" si="205"/>
        <v>0</v>
      </c>
      <c r="V491" s="306">
        <f t="shared" ca="1" si="206"/>
        <v>1.2256964149424008</v>
      </c>
      <c r="W491" s="304">
        <f t="shared" ca="1" si="207"/>
        <v>39.92767627820168</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0.93997167382330993</v>
      </c>
      <c r="AH491" s="304">
        <f t="shared" ca="1" si="231"/>
        <v>-8.8472329861483274</v>
      </c>
    </row>
    <row r="492" spans="1:34" x14ac:dyDescent="0.2">
      <c r="A492" s="347">
        <f t="shared" ca="1" si="209"/>
        <v>1E-4</v>
      </c>
      <c r="B492" s="304">
        <f t="shared" ca="1" si="210"/>
        <v>30.109700000000139</v>
      </c>
      <c r="D492" s="306">
        <f t="shared" ca="1" si="211"/>
        <v>-0.6027756245734146</v>
      </c>
      <c r="E492" s="307">
        <f t="shared" ca="1" si="212"/>
        <v>-0.98329963754388672</v>
      </c>
      <c r="F492" s="304">
        <f t="shared" ca="1" si="213"/>
        <v>1.1533501769947447</v>
      </c>
      <c r="G492" s="306">
        <f t="shared" ca="1" si="214"/>
        <v>7.0382361123172998</v>
      </c>
      <c r="H492" s="307">
        <f t="shared" ca="1" si="215"/>
        <v>-103.06487195877651</v>
      </c>
      <c r="I492" s="304">
        <f t="shared" ca="1" si="216"/>
        <v>103.30491081963007</v>
      </c>
      <c r="J492" s="306">
        <f t="shared" ca="1" si="217"/>
        <v>641.70676765127212</v>
      </c>
      <c r="K492" s="307">
        <f t="shared" ca="1" si="218"/>
        <v>-5.6937109068718579</v>
      </c>
      <c r="L492" s="304">
        <f t="shared" ca="1" si="203"/>
        <v>641.73202662274446</v>
      </c>
      <c r="M492" s="306">
        <f t="shared" ca="1" si="219"/>
        <v>-1.5026128061192667</v>
      </c>
      <c r="N492" s="304">
        <f t="shared" ca="1" si="220"/>
        <v>-86.093372032943421</v>
      </c>
      <c r="P492" s="310">
        <f t="shared" ca="1" si="221"/>
        <v>23</v>
      </c>
      <c r="Q492" s="304">
        <f t="shared" ca="1" si="222"/>
        <v>0</v>
      </c>
      <c r="R492" s="306">
        <f t="shared" ca="1" si="223"/>
        <v>0</v>
      </c>
      <c r="S492" s="307">
        <f t="shared" ca="1" si="224"/>
        <v>4.5130000000000017</v>
      </c>
      <c r="T492" s="304">
        <f t="shared" ca="1" si="204"/>
        <v>44.272530000000017</v>
      </c>
      <c r="U492" s="311">
        <f t="shared" ca="1" si="205"/>
        <v>0</v>
      </c>
      <c r="V492" s="306">
        <f t="shared" ca="1" si="206"/>
        <v>1.225697678204992</v>
      </c>
      <c r="W492" s="304">
        <f t="shared" ca="1" si="207"/>
        <v>39.927790088297506</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0.93994688761684486</v>
      </c>
      <c r="AH492" s="304">
        <f t="shared" ca="1" si="231"/>
        <v>-8.8472582047865416</v>
      </c>
    </row>
    <row r="493" spans="1:34" x14ac:dyDescent="0.2">
      <c r="A493" s="347">
        <f t="shared" ca="1" si="209"/>
        <v>1E-4</v>
      </c>
      <c r="B493" s="304">
        <f t="shared" ca="1" si="210"/>
        <v>30.109800000000138</v>
      </c>
      <c r="D493" s="306">
        <f t="shared" ca="1" si="211"/>
        <v>-0.60277163195902816</v>
      </c>
      <c r="E493" s="307">
        <f t="shared" ca="1" si="212"/>
        <v>-0.9832740878757118</v>
      </c>
      <c r="F493" s="304">
        <f t="shared" ca="1" si="213"/>
        <v>1.1533263077647899</v>
      </c>
      <c r="G493" s="306">
        <f t="shared" ca="1" si="214"/>
        <v>7.0381758351541039</v>
      </c>
      <c r="H493" s="307">
        <f t="shared" ca="1" si="215"/>
        <v>-103.0649702861853</v>
      </c>
      <c r="I493" s="304">
        <f t="shared" ca="1" si="216"/>
        <v>103.30500481186188</v>
      </c>
      <c r="J493" s="306">
        <f t="shared" ca="1" si="217"/>
        <v>641.70676765127212</v>
      </c>
      <c r="K493" s="307">
        <f t="shared" ca="1" si="218"/>
        <v>-5.7040173989841056</v>
      </c>
      <c r="L493" s="304">
        <f t="shared" ca="1" si="203"/>
        <v>641.73211814894512</v>
      </c>
      <c r="M493" s="306">
        <f t="shared" ca="1" si="219"/>
        <v>-1.5026134530987518</v>
      </c>
      <c r="N493" s="304">
        <f t="shared" ca="1" si="220"/>
        <v>-86.093409102137358</v>
      </c>
      <c r="P493" s="310">
        <f t="shared" ca="1" si="221"/>
        <v>23</v>
      </c>
      <c r="Q493" s="304">
        <f t="shared" ca="1" si="222"/>
        <v>0</v>
      </c>
      <c r="R493" s="306">
        <f t="shared" ca="1" si="223"/>
        <v>0</v>
      </c>
      <c r="S493" s="307">
        <f t="shared" ca="1" si="224"/>
        <v>4.5130000000000017</v>
      </c>
      <c r="T493" s="304">
        <f t="shared" ca="1" si="204"/>
        <v>44.272530000000017</v>
      </c>
      <c r="U493" s="311">
        <f t="shared" ca="1" si="205"/>
        <v>0</v>
      </c>
      <c r="V493" s="306">
        <f t="shared" ca="1" si="206"/>
        <v>1.2256989414700912</v>
      </c>
      <c r="W493" s="304">
        <f t="shared" ca="1" si="207"/>
        <v>39.927903896774964</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0.93992210176041091</v>
      </c>
      <c r="AH493" s="304">
        <f t="shared" ca="1" si="231"/>
        <v>-8.8472834230661395</v>
      </c>
    </row>
    <row r="494" spans="1:34" x14ac:dyDescent="0.2">
      <c r="A494" s="347">
        <f t="shared" ca="1" si="209"/>
        <v>1E-4</v>
      </c>
      <c r="B494" s="304">
        <f t="shared" ca="1" si="210"/>
        <v>30.109900000000138</v>
      </c>
      <c r="D494" s="306">
        <f t="shared" ca="1" si="211"/>
        <v>-0.60276763934670374</v>
      </c>
      <c r="E494" s="307">
        <f t="shared" ca="1" si="212"/>
        <v>-0.98324853857082495</v>
      </c>
      <c r="F494" s="304">
        <f t="shared" ca="1" si="213"/>
        <v>1.153302438931463</v>
      </c>
      <c r="G494" s="306">
        <f t="shared" ca="1" si="214"/>
        <v>7.0381155583901691</v>
      </c>
      <c r="H494" s="307">
        <f t="shared" ca="1" si="215"/>
        <v>-103.06506861103915</v>
      </c>
      <c r="I494" s="304">
        <f t="shared" ca="1" si="216"/>
        <v>103.30509880161512</v>
      </c>
      <c r="J494" s="306">
        <f t="shared" ca="1" si="217"/>
        <v>641.70676765127212</v>
      </c>
      <c r="K494" s="307">
        <f t="shared" ca="1" si="218"/>
        <v>-5.7143239009289672</v>
      </c>
      <c r="L494" s="304">
        <f t="shared" ca="1" si="203"/>
        <v>641.73220984074692</v>
      </c>
      <c r="M494" s="306">
        <f t="shared" ca="1" si="219"/>
        <v>-1.502614100071519</v>
      </c>
      <c r="N494" s="304">
        <f t="shared" ca="1" si="220"/>
        <v>-86.093446170946365</v>
      </c>
      <c r="P494" s="310">
        <f t="shared" ca="1" si="221"/>
        <v>23</v>
      </c>
      <c r="Q494" s="304">
        <f t="shared" ca="1" si="222"/>
        <v>0</v>
      </c>
      <c r="R494" s="306">
        <f t="shared" ca="1" si="223"/>
        <v>0</v>
      </c>
      <c r="S494" s="307">
        <f t="shared" ca="1" si="224"/>
        <v>4.5130000000000017</v>
      </c>
      <c r="T494" s="304">
        <f t="shared" ca="1" si="204"/>
        <v>44.272530000000017</v>
      </c>
      <c r="U494" s="311">
        <f t="shared" ca="1" si="205"/>
        <v>0</v>
      </c>
      <c r="V494" s="306">
        <f t="shared" ca="1" si="206"/>
        <v>1.225700204737697</v>
      </c>
      <c r="W494" s="304">
        <f t="shared" ca="1" si="207"/>
        <v>39.928017703633991</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0.93989731625398854</v>
      </c>
      <c r="AH494" s="304">
        <f t="shared" ca="1" si="231"/>
        <v>-8.8473086409871371</v>
      </c>
    </row>
    <row r="495" spans="1:34" x14ac:dyDescent="0.2">
      <c r="A495" s="347">
        <f t="shared" ca="1" si="209"/>
        <v>1E-4</v>
      </c>
      <c r="B495" s="304">
        <f t="shared" ca="1" si="210"/>
        <v>30.110000000000138</v>
      </c>
      <c r="D495" s="306">
        <f t="shared" ca="1" si="211"/>
        <v>-0.60276364673643734</v>
      </c>
      <c r="E495" s="307">
        <f t="shared" ca="1" si="212"/>
        <v>-0.98322298962924393</v>
      </c>
      <c r="F495" s="304">
        <f t="shared" ca="1" si="213"/>
        <v>1.1532785704947772</v>
      </c>
      <c r="G495" s="306">
        <f t="shared" ca="1" si="214"/>
        <v>7.0380552820254954</v>
      </c>
      <c r="H495" s="307">
        <f t="shared" ca="1" si="215"/>
        <v>-103.06516693333812</v>
      </c>
      <c r="I495" s="304">
        <f t="shared" ca="1" si="216"/>
        <v>103.30519278888985</v>
      </c>
      <c r="J495" s="306">
        <f t="shared" ca="1" si="217"/>
        <v>641.70676765127212</v>
      </c>
      <c r="K495" s="307">
        <f t="shared" ca="1" si="218"/>
        <v>-5.724630412706186</v>
      </c>
      <c r="L495" s="304">
        <f t="shared" ca="1" si="203"/>
        <v>641.73230169815031</v>
      </c>
      <c r="M495" s="306">
        <f t="shared" ca="1" si="219"/>
        <v>-1.5026147470375679</v>
      </c>
      <c r="N495" s="304">
        <f t="shared" ca="1" si="220"/>
        <v>-86.093483239370457</v>
      </c>
      <c r="P495" s="310">
        <f t="shared" ca="1" si="221"/>
        <v>23</v>
      </c>
      <c r="Q495" s="304">
        <f t="shared" ca="1" si="222"/>
        <v>0</v>
      </c>
      <c r="R495" s="306">
        <f t="shared" ca="1" si="223"/>
        <v>0</v>
      </c>
      <c r="S495" s="307">
        <f t="shared" ca="1" si="224"/>
        <v>4.5130000000000017</v>
      </c>
      <c r="T495" s="304">
        <f t="shared" ca="1" si="204"/>
        <v>44.272530000000017</v>
      </c>
      <c r="U495" s="311">
        <f t="shared" ca="1" si="205"/>
        <v>0</v>
      </c>
      <c r="V495" s="306">
        <f t="shared" ca="1" si="206"/>
        <v>1.2257014680078113</v>
      </c>
      <c r="W495" s="304">
        <f t="shared" ca="1" si="207"/>
        <v>39.928131508874685</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0.93987253109759727</v>
      </c>
      <c r="AH495" s="304">
        <f t="shared" ca="1" si="231"/>
        <v>-8.8473338585495185</v>
      </c>
    </row>
    <row r="496" spans="1:34" x14ac:dyDescent="0.2">
      <c r="A496" s="347">
        <f t="shared" ca="1" si="209"/>
        <v>1E-4</v>
      </c>
      <c r="B496" s="304">
        <f t="shared" ca="1" si="210"/>
        <v>30.110100000000138</v>
      </c>
      <c r="D496" s="306">
        <f t="shared" ca="1" si="211"/>
        <v>-0.60275965412823396</v>
      </c>
      <c r="E496" s="307">
        <f t="shared" ca="1" si="212"/>
        <v>-0.98319744105094387</v>
      </c>
      <c r="F496" s="304">
        <f t="shared" ca="1" si="213"/>
        <v>1.1532547024547146</v>
      </c>
      <c r="G496" s="306">
        <f t="shared" ca="1" si="214"/>
        <v>7.0379950060600827</v>
      </c>
      <c r="H496" s="307">
        <f t="shared" ca="1" si="215"/>
        <v>-103.06526525308223</v>
      </c>
      <c r="I496" s="304">
        <f t="shared" ca="1" si="216"/>
        <v>103.30528677368611</v>
      </c>
      <c r="J496" s="306">
        <f t="shared" ca="1" si="217"/>
        <v>641.70676765127212</v>
      </c>
      <c r="K496" s="307">
        <f t="shared" ca="1" si="218"/>
        <v>-5.734936934315507</v>
      </c>
      <c r="L496" s="304">
        <f t="shared" ca="1" si="203"/>
        <v>641.73239372115563</v>
      </c>
      <c r="M496" s="306">
        <f t="shared" ca="1" si="219"/>
        <v>-1.5026153939968989</v>
      </c>
      <c r="N496" s="304">
        <f t="shared" ca="1" si="220"/>
        <v>-86.093520307409648</v>
      </c>
      <c r="P496" s="310">
        <f t="shared" ca="1" si="221"/>
        <v>23</v>
      </c>
      <c r="Q496" s="304">
        <f t="shared" ca="1" si="222"/>
        <v>0</v>
      </c>
      <c r="R496" s="306">
        <f t="shared" ca="1" si="223"/>
        <v>0</v>
      </c>
      <c r="S496" s="307">
        <f t="shared" ca="1" si="224"/>
        <v>4.5130000000000017</v>
      </c>
      <c r="T496" s="304">
        <f t="shared" ca="1" si="204"/>
        <v>44.272530000000017</v>
      </c>
      <c r="U496" s="311">
        <f t="shared" ca="1" si="205"/>
        <v>0</v>
      </c>
      <c r="V496" s="306">
        <f t="shared" ca="1" si="206"/>
        <v>1.2257027312804323</v>
      </c>
      <c r="W496" s="304">
        <f t="shared" ca="1" si="207"/>
        <v>39.92824531249699</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0.93984774629121048</v>
      </c>
      <c r="AH496" s="304">
        <f t="shared" ca="1" si="231"/>
        <v>-8.8473590757533067</v>
      </c>
    </row>
    <row r="497" spans="1:34" x14ac:dyDescent="0.2">
      <c r="A497" s="347">
        <f t="shared" ca="1" si="209"/>
        <v>1E-4</v>
      </c>
      <c r="B497" s="304">
        <f t="shared" ca="1" si="210"/>
        <v>30.110200000000138</v>
      </c>
      <c r="D497" s="306">
        <f t="shared" ca="1" si="211"/>
        <v>-0.60275566152209181</v>
      </c>
      <c r="E497" s="307">
        <f t="shared" ca="1" si="212"/>
        <v>-0.9831718928359372</v>
      </c>
      <c r="F497" s="304">
        <f t="shared" ca="1" si="213"/>
        <v>1.1532308348112854</v>
      </c>
      <c r="G497" s="306">
        <f t="shared" ca="1" si="214"/>
        <v>7.0379347304939301</v>
      </c>
      <c r="H497" s="307">
        <f t="shared" ca="1" si="215"/>
        <v>-103.06536357027151</v>
      </c>
      <c r="I497" s="304">
        <f t="shared" ca="1" si="216"/>
        <v>103.30538075600391</v>
      </c>
      <c r="J497" s="306">
        <f t="shared" ca="1" si="217"/>
        <v>641.70676765127212</v>
      </c>
      <c r="K497" s="307">
        <f t="shared" ca="1" si="218"/>
        <v>-5.7452434657566744</v>
      </c>
      <c r="L497" s="304">
        <f t="shared" ca="1" si="203"/>
        <v>641.73248590976334</v>
      </c>
      <c r="M497" s="306">
        <f t="shared" ca="1" si="219"/>
        <v>-1.502616040949512</v>
      </c>
      <c r="N497" s="304">
        <f t="shared" ca="1" si="220"/>
        <v>-86.093557375063909</v>
      </c>
      <c r="P497" s="310">
        <f t="shared" ca="1" si="221"/>
        <v>23</v>
      </c>
      <c r="Q497" s="304">
        <f t="shared" ca="1" si="222"/>
        <v>0</v>
      </c>
      <c r="R497" s="306">
        <f t="shared" ca="1" si="223"/>
        <v>0</v>
      </c>
      <c r="S497" s="307">
        <f t="shared" ca="1" si="224"/>
        <v>4.5130000000000017</v>
      </c>
      <c r="T497" s="304">
        <f t="shared" ca="1" si="204"/>
        <v>44.272530000000017</v>
      </c>
      <c r="U497" s="311">
        <f t="shared" ca="1" si="205"/>
        <v>0</v>
      </c>
      <c r="V497" s="306">
        <f t="shared" ca="1" si="206"/>
        <v>1.2257039945555612</v>
      </c>
      <c r="W497" s="304">
        <f t="shared" ca="1" si="207"/>
        <v>39.928359114500971</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0.9398229618348477</v>
      </c>
      <c r="AH497" s="304">
        <f t="shared" ca="1" si="231"/>
        <v>-8.8473842925984876</v>
      </c>
    </row>
    <row r="498" spans="1:34" x14ac:dyDescent="0.2">
      <c r="A498" s="347">
        <f t="shared" ca="1" si="209"/>
        <v>1E-4</v>
      </c>
      <c r="B498" s="304">
        <f t="shared" ca="1" si="210"/>
        <v>30.110300000000137</v>
      </c>
      <c r="D498" s="306">
        <f t="shared" ca="1" si="211"/>
        <v>-0.60275166891801313</v>
      </c>
      <c r="E498" s="307">
        <f t="shared" ca="1" si="212"/>
        <v>-0.9831463449842115</v>
      </c>
      <c r="F498" s="304">
        <f t="shared" ca="1" si="213"/>
        <v>1.1532069675644803</v>
      </c>
      <c r="G498" s="306">
        <f t="shared" ca="1" si="214"/>
        <v>7.0378744553270387</v>
      </c>
      <c r="H498" s="307">
        <f t="shared" ca="1" si="215"/>
        <v>-103.06546188490601</v>
      </c>
      <c r="I498" s="304">
        <f t="shared" ca="1" si="216"/>
        <v>103.3054747358433</v>
      </c>
      <c r="J498" s="306">
        <f t="shared" ca="1" si="217"/>
        <v>641.70676765127212</v>
      </c>
      <c r="K498" s="307">
        <f t="shared" ca="1" si="218"/>
        <v>-5.7555500070294334</v>
      </c>
      <c r="L498" s="304">
        <f t="shared" ca="1" si="203"/>
        <v>641.73257826397366</v>
      </c>
      <c r="M498" s="306">
        <f t="shared" ca="1" si="219"/>
        <v>-1.5026166878954073</v>
      </c>
      <c r="N498" s="304">
        <f t="shared" ca="1" si="220"/>
        <v>-86.093594442333284</v>
      </c>
      <c r="P498" s="310">
        <f t="shared" ca="1" si="221"/>
        <v>23</v>
      </c>
      <c r="Q498" s="304">
        <f t="shared" ca="1" si="222"/>
        <v>0</v>
      </c>
      <c r="R498" s="306">
        <f t="shared" ca="1" si="223"/>
        <v>0</v>
      </c>
      <c r="S498" s="307">
        <f t="shared" ca="1" si="224"/>
        <v>4.5130000000000017</v>
      </c>
      <c r="T498" s="304">
        <f t="shared" ca="1" si="204"/>
        <v>44.272530000000017</v>
      </c>
      <c r="U498" s="311">
        <f t="shared" ca="1" si="205"/>
        <v>0</v>
      </c>
      <c r="V498" s="306">
        <f t="shared" ca="1" si="206"/>
        <v>1.2257052578331975</v>
      </c>
      <c r="W498" s="304">
        <f t="shared" ca="1" si="207"/>
        <v>39.928472914886626</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0.93979817772848762</v>
      </c>
      <c r="AH498" s="304">
        <f t="shared" ca="1" si="231"/>
        <v>-8.8474095090850771</v>
      </c>
    </row>
    <row r="499" spans="1:34" x14ac:dyDescent="0.2">
      <c r="A499" s="347">
        <f t="shared" ca="1" si="209"/>
        <v>1E-4</v>
      </c>
      <c r="B499" s="304">
        <f t="shared" ca="1" si="210"/>
        <v>30.110400000000137</v>
      </c>
      <c r="D499" s="306">
        <f t="shared" ca="1" si="211"/>
        <v>-0.60274767631599724</v>
      </c>
      <c r="E499" s="307">
        <f t="shared" ca="1" si="212"/>
        <v>-0.9831207974957632</v>
      </c>
      <c r="F499" s="304">
        <f t="shared" ca="1" si="213"/>
        <v>1.1531831007142965</v>
      </c>
      <c r="G499" s="306">
        <f t="shared" ca="1" si="214"/>
        <v>7.0378141805594074</v>
      </c>
      <c r="H499" s="307">
        <f t="shared" ca="1" si="215"/>
        <v>-103.06556019698576</v>
      </c>
      <c r="I499" s="304">
        <f t="shared" ca="1" si="216"/>
        <v>103.30556871320432</v>
      </c>
      <c r="J499" s="306">
        <f t="shared" ca="1" si="217"/>
        <v>641.70676765127212</v>
      </c>
      <c r="K499" s="307">
        <f t="shared" ca="1" si="218"/>
        <v>-5.7658565581335282</v>
      </c>
      <c r="L499" s="304">
        <f t="shared" ca="1" si="203"/>
        <v>641.73267078378728</v>
      </c>
      <c r="M499" s="306">
        <f t="shared" ca="1" si="219"/>
        <v>-1.5026173348345848</v>
      </c>
      <c r="N499" s="304">
        <f t="shared" ca="1" si="220"/>
        <v>-86.093631509217772</v>
      </c>
      <c r="P499" s="310">
        <f t="shared" ca="1" si="221"/>
        <v>23</v>
      </c>
      <c r="Q499" s="304">
        <f t="shared" ca="1" si="222"/>
        <v>0</v>
      </c>
      <c r="R499" s="306">
        <f t="shared" ca="1" si="223"/>
        <v>0</v>
      </c>
      <c r="S499" s="307">
        <f t="shared" ca="1" si="224"/>
        <v>4.5130000000000017</v>
      </c>
      <c r="T499" s="304">
        <f t="shared" ca="1" si="204"/>
        <v>44.272530000000017</v>
      </c>
      <c r="U499" s="311">
        <f t="shared" ca="1" si="205"/>
        <v>0</v>
      </c>
      <c r="V499" s="306">
        <f t="shared" ca="1" si="206"/>
        <v>1.2257065211133411</v>
      </c>
      <c r="W499" s="304">
        <f t="shared" ca="1" si="207"/>
        <v>39.928586713653964</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0.93977339397213377</v>
      </c>
      <c r="AH499" s="304">
        <f t="shared" ca="1" si="231"/>
        <v>-8.8474347252130752</v>
      </c>
    </row>
    <row r="500" spans="1:34" x14ac:dyDescent="0.2">
      <c r="A500" s="347">
        <f t="shared" ca="1" si="209"/>
        <v>1E-4</v>
      </c>
      <c r="B500" s="304">
        <f t="shared" ca="1" si="210"/>
        <v>30.110500000000137</v>
      </c>
      <c r="D500" s="306">
        <f t="shared" ca="1" si="211"/>
        <v>-0.60274368371604536</v>
      </c>
      <c r="E500" s="307">
        <f t="shared" ca="1" si="212"/>
        <v>-0.98309525037059409</v>
      </c>
      <c r="F500" s="304">
        <f t="shared" ca="1" si="213"/>
        <v>1.1531592342607369</v>
      </c>
      <c r="G500" s="306">
        <f t="shared" ca="1" si="214"/>
        <v>7.0377539061910355</v>
      </c>
      <c r="H500" s="307">
        <f t="shared" ca="1" si="215"/>
        <v>-103.0656585065108</v>
      </c>
      <c r="I500" s="304">
        <f t="shared" ca="1" si="216"/>
        <v>103.305662688087</v>
      </c>
      <c r="J500" s="306">
        <f t="shared" ca="1" si="217"/>
        <v>641.70676765127212</v>
      </c>
      <c r="K500" s="307">
        <f t="shared" ca="1" si="218"/>
        <v>-5.7761631190687028</v>
      </c>
      <c r="L500" s="304">
        <f t="shared" ca="1" si="203"/>
        <v>641.73276346920443</v>
      </c>
      <c r="M500" s="306">
        <f t="shared" ca="1" si="219"/>
        <v>-1.5026179817670446</v>
      </c>
      <c r="N500" s="304">
        <f t="shared" ca="1" si="220"/>
        <v>-86.093668575717345</v>
      </c>
      <c r="P500" s="310">
        <f t="shared" ca="1" si="221"/>
        <v>23</v>
      </c>
      <c r="Q500" s="304">
        <f t="shared" ca="1" si="222"/>
        <v>0</v>
      </c>
      <c r="R500" s="306">
        <f t="shared" ca="1" si="223"/>
        <v>0</v>
      </c>
      <c r="S500" s="307">
        <f t="shared" ca="1" si="224"/>
        <v>4.5130000000000017</v>
      </c>
      <c r="T500" s="304">
        <f t="shared" ca="1" si="204"/>
        <v>44.272530000000017</v>
      </c>
      <c r="U500" s="311">
        <f t="shared" ca="1" si="205"/>
        <v>0</v>
      </c>
      <c r="V500" s="306">
        <f t="shared" ca="1" si="206"/>
        <v>1.2257077843959923</v>
      </c>
      <c r="W500" s="304">
        <f t="shared" ca="1" si="207"/>
        <v>39.928700510803012</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0.93974861056578263</v>
      </c>
      <c r="AH500" s="304">
        <f t="shared" ca="1" si="231"/>
        <v>-8.8474599409824837</v>
      </c>
    </row>
    <row r="501" spans="1:34" x14ac:dyDescent="0.2">
      <c r="A501" s="347">
        <f t="shared" ca="1" si="209"/>
        <v>1E-4</v>
      </c>
      <c r="B501" s="304">
        <f t="shared" ca="1" si="210"/>
        <v>30.110600000000137</v>
      </c>
      <c r="D501" s="306">
        <f t="shared" ca="1" si="211"/>
        <v>-0.60273969111815917</v>
      </c>
      <c r="E501" s="307">
        <f t="shared" ca="1" si="212"/>
        <v>-0.98306970360869528</v>
      </c>
      <c r="F501" s="304">
        <f t="shared" ca="1" si="213"/>
        <v>1.153135368203795</v>
      </c>
      <c r="G501" s="306">
        <f t="shared" ca="1" si="214"/>
        <v>7.0376936322219237</v>
      </c>
      <c r="H501" s="307">
        <f t="shared" ca="1" si="215"/>
        <v>-103.06575681348116</v>
      </c>
      <c r="I501" s="304">
        <f t="shared" ca="1" si="216"/>
        <v>103.30575666049135</v>
      </c>
      <c r="J501" s="306">
        <f t="shared" ca="1" si="217"/>
        <v>641.70676765127212</v>
      </c>
      <c r="K501" s="307">
        <f t="shared" ca="1" si="218"/>
        <v>-5.7864696898347026</v>
      </c>
      <c r="L501" s="304">
        <f t="shared" ca="1" si="203"/>
        <v>641.73285632022544</v>
      </c>
      <c r="M501" s="306">
        <f t="shared" ca="1" si="219"/>
        <v>-1.5026186286927872</v>
      </c>
      <c r="N501" s="304">
        <f t="shared" ca="1" si="220"/>
        <v>-86.093705641832045</v>
      </c>
      <c r="P501" s="310">
        <f t="shared" ca="1" si="221"/>
        <v>23</v>
      </c>
      <c r="Q501" s="304">
        <f t="shared" ca="1" si="222"/>
        <v>0</v>
      </c>
      <c r="R501" s="306">
        <f t="shared" ca="1" si="223"/>
        <v>0</v>
      </c>
      <c r="S501" s="307">
        <f t="shared" ca="1" si="224"/>
        <v>4.5130000000000017</v>
      </c>
      <c r="T501" s="304">
        <f t="shared" ca="1" si="204"/>
        <v>44.272530000000017</v>
      </c>
      <c r="U501" s="311">
        <f t="shared" ca="1" si="205"/>
        <v>0</v>
      </c>
      <c r="V501" s="306">
        <f t="shared" ca="1" si="206"/>
        <v>1.2257090476811507</v>
      </c>
      <c r="W501" s="304">
        <f t="shared" ca="1" si="207"/>
        <v>39.928814306333763</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0.93972382750943062</v>
      </c>
      <c r="AH501" s="304">
        <f t="shared" ca="1" si="231"/>
        <v>-8.8474851563933079</v>
      </c>
    </row>
    <row r="502" spans="1:34" x14ac:dyDescent="0.2">
      <c r="A502" s="347">
        <f t="shared" ca="1" si="209"/>
        <v>1E-4</v>
      </c>
      <c r="B502" s="304">
        <f t="shared" ca="1" si="210"/>
        <v>30.110700000000136</v>
      </c>
      <c r="D502" s="306">
        <f t="shared" ca="1" si="211"/>
        <v>-0.60273569852233577</v>
      </c>
      <c r="E502" s="307">
        <f t="shared" ca="1" si="212"/>
        <v>-0.98304415721007032</v>
      </c>
      <c r="F502" s="304">
        <f t="shared" ca="1" si="213"/>
        <v>1.1531115025434728</v>
      </c>
      <c r="G502" s="306">
        <f t="shared" ca="1" si="214"/>
        <v>7.0376333586520712</v>
      </c>
      <c r="H502" s="307">
        <f t="shared" ca="1" si="215"/>
        <v>-103.06585511789687</v>
      </c>
      <c r="I502" s="304">
        <f t="shared" ca="1" si="216"/>
        <v>103.30585063041745</v>
      </c>
      <c r="J502" s="306">
        <f t="shared" ca="1" si="217"/>
        <v>641.70676765127212</v>
      </c>
      <c r="K502" s="307">
        <f t="shared" ca="1" si="218"/>
        <v>-5.7967762704312715</v>
      </c>
      <c r="L502" s="304">
        <f t="shared" ca="1" si="203"/>
        <v>641.73294933685088</v>
      </c>
      <c r="M502" s="306">
        <f t="shared" ca="1" si="219"/>
        <v>-1.502619275611812</v>
      </c>
      <c r="N502" s="304">
        <f t="shared" ca="1" si="220"/>
        <v>-86.093742707561859</v>
      </c>
      <c r="P502" s="310">
        <f t="shared" ca="1" si="221"/>
        <v>23</v>
      </c>
      <c r="Q502" s="304">
        <f t="shared" ca="1" si="222"/>
        <v>0</v>
      </c>
      <c r="R502" s="306">
        <f t="shared" ca="1" si="223"/>
        <v>0</v>
      </c>
      <c r="S502" s="307">
        <f t="shared" ca="1" si="224"/>
        <v>4.5130000000000017</v>
      </c>
      <c r="T502" s="304">
        <f t="shared" ca="1" si="204"/>
        <v>44.272530000000017</v>
      </c>
      <c r="U502" s="311">
        <f t="shared" ca="1" si="205"/>
        <v>0</v>
      </c>
      <c r="V502" s="306">
        <f t="shared" ca="1" si="206"/>
        <v>1.2257103109688163</v>
      </c>
      <c r="W502" s="304">
        <f t="shared" ca="1" si="207"/>
        <v>39.92892810024626</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0.93969904480307953</v>
      </c>
      <c r="AH502" s="304">
        <f t="shared" ca="1" si="231"/>
        <v>-8.8475103714455461</v>
      </c>
    </row>
    <row r="503" spans="1:34" x14ac:dyDescent="0.2">
      <c r="A503" s="347">
        <f t="shared" ca="1" si="209"/>
        <v>1E-4</v>
      </c>
      <c r="B503" s="304">
        <f t="shared" ca="1" si="210"/>
        <v>30.110800000000136</v>
      </c>
      <c r="D503" s="306">
        <f t="shared" ca="1" si="211"/>
        <v>-0.60273170592858094</v>
      </c>
      <c r="E503" s="307">
        <f t="shared" ca="1" si="212"/>
        <v>-0.98301861117471034</v>
      </c>
      <c r="F503" s="304">
        <f t="shared" ca="1" si="213"/>
        <v>1.1530876372797663</v>
      </c>
      <c r="G503" s="306">
        <f t="shared" ca="1" si="214"/>
        <v>7.037573085481478</v>
      </c>
      <c r="H503" s="307">
        <f t="shared" ca="1" si="215"/>
        <v>-103.06595341975799</v>
      </c>
      <c r="I503" s="304">
        <f t="shared" ca="1" si="216"/>
        <v>103.30594459786531</v>
      </c>
      <c r="J503" s="306">
        <f t="shared" ca="1" si="217"/>
        <v>641.70676765127212</v>
      </c>
      <c r="K503" s="307">
        <f t="shared" ca="1" si="218"/>
        <v>-5.8070828608581539</v>
      </c>
      <c r="L503" s="304">
        <f t="shared" ca="1" si="203"/>
        <v>641.73304251908098</v>
      </c>
      <c r="M503" s="306">
        <f t="shared" ca="1" si="219"/>
        <v>-1.5026199225241197</v>
      </c>
      <c r="N503" s="304">
        <f t="shared" ca="1" si="220"/>
        <v>-86.0937797729068</v>
      </c>
      <c r="P503" s="310">
        <f t="shared" ca="1" si="221"/>
        <v>23</v>
      </c>
      <c r="Q503" s="304">
        <f t="shared" ca="1" si="222"/>
        <v>0</v>
      </c>
      <c r="R503" s="306">
        <f t="shared" ca="1" si="223"/>
        <v>0</v>
      </c>
      <c r="S503" s="307">
        <f t="shared" ca="1" si="224"/>
        <v>4.5130000000000017</v>
      </c>
      <c r="T503" s="304">
        <f t="shared" ca="1" si="204"/>
        <v>44.272530000000017</v>
      </c>
      <c r="U503" s="311">
        <f t="shared" ca="1" si="205"/>
        <v>0</v>
      </c>
      <c r="V503" s="306">
        <f t="shared" ca="1" si="206"/>
        <v>1.2257115742589892</v>
      </c>
      <c r="W503" s="304">
        <f t="shared" ca="1" si="207"/>
        <v>39.929041892540504</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0.9396742624467187</v>
      </c>
      <c r="AH503" s="304">
        <f t="shared" ca="1" si="231"/>
        <v>-8.8475355861392071</v>
      </c>
    </row>
    <row r="504" spans="1:34" x14ac:dyDescent="0.2">
      <c r="A504" s="347">
        <f t="shared" ca="1" si="209"/>
        <v>1E-4</v>
      </c>
      <c r="B504" s="304">
        <f t="shared" ca="1" si="210"/>
        <v>30.110900000000136</v>
      </c>
      <c r="D504" s="306">
        <f t="shared" ca="1" si="211"/>
        <v>-0.60272771333689024</v>
      </c>
      <c r="E504" s="307">
        <f t="shared" ca="1" si="212"/>
        <v>-0.98299306550261001</v>
      </c>
      <c r="F504" s="304">
        <f t="shared" ca="1" si="213"/>
        <v>1.1530637724126689</v>
      </c>
      <c r="G504" s="306">
        <f t="shared" ca="1" si="214"/>
        <v>7.0375128127101441</v>
      </c>
      <c r="H504" s="307">
        <f t="shared" ca="1" si="215"/>
        <v>-103.06605171906453</v>
      </c>
      <c r="I504" s="304">
        <f t="shared" ca="1" si="216"/>
        <v>103.30603856283497</v>
      </c>
      <c r="J504" s="306">
        <f t="shared" ca="1" si="217"/>
        <v>641.70676765127212</v>
      </c>
      <c r="K504" s="307">
        <f t="shared" ca="1" si="218"/>
        <v>-5.8173894611150949</v>
      </c>
      <c r="L504" s="304">
        <f t="shared" ca="1" si="203"/>
        <v>641.73313586691631</v>
      </c>
      <c r="M504" s="306">
        <f t="shared" ca="1" si="219"/>
        <v>-1.5026205694297099</v>
      </c>
      <c r="N504" s="304">
        <f t="shared" ca="1" si="220"/>
        <v>-86.093816837866868</v>
      </c>
      <c r="P504" s="310">
        <f t="shared" ca="1" si="221"/>
        <v>23</v>
      </c>
      <c r="Q504" s="304">
        <f t="shared" ca="1" si="222"/>
        <v>0</v>
      </c>
      <c r="R504" s="306">
        <f t="shared" ca="1" si="223"/>
        <v>0</v>
      </c>
      <c r="S504" s="307">
        <f t="shared" ca="1" si="224"/>
        <v>4.5130000000000017</v>
      </c>
      <c r="T504" s="304">
        <f t="shared" ca="1" si="204"/>
        <v>44.272530000000017</v>
      </c>
      <c r="U504" s="311">
        <f t="shared" ca="1" si="205"/>
        <v>0</v>
      </c>
      <c r="V504" s="306">
        <f t="shared" ca="1" si="206"/>
        <v>1.2257128375516695</v>
      </c>
      <c r="W504" s="304">
        <f t="shared" ca="1" si="207"/>
        <v>39.929155683216514</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0.93964948044034813</v>
      </c>
      <c r="AH504" s="304">
        <f t="shared" ca="1" si="231"/>
        <v>-8.8475608004742945</v>
      </c>
    </row>
    <row r="505" spans="1:34" x14ac:dyDescent="0.2">
      <c r="A505" s="347">
        <f t="shared" ca="1" si="209"/>
        <v>1E-4</v>
      </c>
      <c r="B505" s="304">
        <f t="shared" ca="1" si="210"/>
        <v>30.111000000000136</v>
      </c>
      <c r="D505" s="306">
        <f t="shared" ca="1" si="211"/>
        <v>-0.60272372074726865</v>
      </c>
      <c r="E505" s="307">
        <f t="shared" ca="1" si="212"/>
        <v>-0.98296752019377109</v>
      </c>
      <c r="F505" s="304">
        <f t="shared" ca="1" si="213"/>
        <v>1.1530399079421854</v>
      </c>
      <c r="G505" s="306">
        <f t="shared" ca="1" si="214"/>
        <v>7.0374525403380694</v>
      </c>
      <c r="H505" s="307">
        <f t="shared" ca="1" si="215"/>
        <v>-103.06615001581655</v>
      </c>
      <c r="I505" s="304">
        <f t="shared" ca="1" si="216"/>
        <v>103.30613252532646</v>
      </c>
      <c r="J505" s="306">
        <f t="shared" ca="1" si="217"/>
        <v>641.70676765127212</v>
      </c>
      <c r="K505" s="307">
        <f t="shared" ca="1" si="218"/>
        <v>-5.8276960712018386</v>
      </c>
      <c r="L505" s="304">
        <f t="shared" ca="1" si="203"/>
        <v>641.7332293803571</v>
      </c>
      <c r="M505" s="306">
        <f t="shared" ca="1" si="219"/>
        <v>-1.502621216328583</v>
      </c>
      <c r="N505" s="304">
        <f t="shared" ca="1" si="220"/>
        <v>-86.093853902442063</v>
      </c>
      <c r="P505" s="310">
        <f t="shared" ca="1" si="221"/>
        <v>23</v>
      </c>
      <c r="Q505" s="304">
        <f t="shared" ca="1" si="222"/>
        <v>0</v>
      </c>
      <c r="R505" s="306">
        <f t="shared" ca="1" si="223"/>
        <v>0</v>
      </c>
      <c r="S505" s="307">
        <f t="shared" ca="1" si="224"/>
        <v>4.5130000000000017</v>
      </c>
      <c r="T505" s="304">
        <f t="shared" ca="1" si="204"/>
        <v>44.272530000000017</v>
      </c>
      <c r="U505" s="311">
        <f t="shared" ca="1" si="205"/>
        <v>0</v>
      </c>
      <c r="V505" s="306">
        <f t="shared" ca="1" si="206"/>
        <v>1.2257141008468575</v>
      </c>
      <c r="W505" s="304">
        <f t="shared" ca="1" si="207"/>
        <v>39.929269472274342</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0.93962469878396604</v>
      </c>
      <c r="AH505" s="304">
        <f t="shared" ca="1" si="231"/>
        <v>-8.8475860144508083</v>
      </c>
    </row>
    <row r="506" spans="1:34" x14ac:dyDescent="0.2">
      <c r="A506" s="347">
        <f t="shared" ca="1" si="209"/>
        <v>1E-4</v>
      </c>
      <c r="B506" s="304">
        <f t="shared" ca="1" si="210"/>
        <v>30.111100000000135</v>
      </c>
      <c r="D506" s="306">
        <f t="shared" ca="1" si="211"/>
        <v>-0.60271972815971475</v>
      </c>
      <c r="E506" s="307">
        <f t="shared" ca="1" si="212"/>
        <v>-0.98294197524817939</v>
      </c>
      <c r="F506" s="304">
        <f t="shared" ca="1" si="213"/>
        <v>1.1530160438683033</v>
      </c>
      <c r="G506" s="306">
        <f t="shared" ca="1" si="214"/>
        <v>7.0373922683652532</v>
      </c>
      <c r="H506" s="307">
        <f t="shared" ca="1" si="215"/>
        <v>-103.06624831001407</v>
      </c>
      <c r="I506" s="304">
        <f t="shared" ca="1" si="216"/>
        <v>103.30622648533982</v>
      </c>
      <c r="J506" s="306">
        <f t="shared" ca="1" si="217"/>
        <v>641.70676765127212</v>
      </c>
      <c r="K506" s="307">
        <f t="shared" ca="1" si="218"/>
        <v>-5.8380026911181302</v>
      </c>
      <c r="L506" s="304">
        <f t="shared" ca="1" si="203"/>
        <v>641.7333230594038</v>
      </c>
      <c r="M506" s="306">
        <f t="shared" ca="1" si="219"/>
        <v>-1.5026218632207391</v>
      </c>
      <c r="N506" s="304">
        <f t="shared" ca="1" si="220"/>
        <v>-86.093890966632415</v>
      </c>
      <c r="P506" s="310">
        <f t="shared" ca="1" si="221"/>
        <v>23</v>
      </c>
      <c r="Q506" s="304">
        <f t="shared" ca="1" si="222"/>
        <v>0</v>
      </c>
      <c r="R506" s="306">
        <f t="shared" ca="1" si="223"/>
        <v>0</v>
      </c>
      <c r="S506" s="307">
        <f t="shared" ca="1" si="224"/>
        <v>4.5130000000000017</v>
      </c>
      <c r="T506" s="304">
        <f t="shared" ca="1" si="204"/>
        <v>44.272530000000017</v>
      </c>
      <c r="U506" s="311">
        <f t="shared" ca="1" si="205"/>
        <v>0</v>
      </c>
      <c r="V506" s="306">
        <f t="shared" ca="1" si="206"/>
        <v>1.2257153641445522</v>
      </c>
      <c r="W506" s="304">
        <f t="shared" ca="1" si="207"/>
        <v>39.929383259713937</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0.93959991747755822</v>
      </c>
      <c r="AH506" s="304">
        <f t="shared" ca="1" si="231"/>
        <v>-8.8476112280687627</v>
      </c>
    </row>
    <row r="507" spans="1:34" x14ac:dyDescent="0.2">
      <c r="A507" s="347">
        <f t="shared" ca="1" si="209"/>
        <v>1E-4</v>
      </c>
      <c r="B507" s="304">
        <f t="shared" ca="1" si="210"/>
        <v>30.111200000000135</v>
      </c>
      <c r="D507" s="306">
        <f t="shared" ca="1" si="211"/>
        <v>-0.60271573557422864</v>
      </c>
      <c r="E507" s="307">
        <f t="shared" ca="1" si="212"/>
        <v>-0.98291643066584733</v>
      </c>
      <c r="F507" s="304">
        <f t="shared" ca="1" si="213"/>
        <v>1.1529921801910337</v>
      </c>
      <c r="G507" s="306">
        <f t="shared" ca="1" si="214"/>
        <v>7.0373319967916954</v>
      </c>
      <c r="H507" s="307">
        <f t="shared" ca="1" si="215"/>
        <v>-103.06634660165714</v>
      </c>
      <c r="I507" s="304">
        <f t="shared" ca="1" si="216"/>
        <v>103.30632044287509</v>
      </c>
      <c r="J507" s="306">
        <f t="shared" ca="1" si="217"/>
        <v>641.70676765127212</v>
      </c>
      <c r="K507" s="307">
        <f t="shared" ca="1" si="218"/>
        <v>-5.8483093208637138</v>
      </c>
      <c r="L507" s="304">
        <f t="shared" ca="1" si="203"/>
        <v>641.73341690405698</v>
      </c>
      <c r="M507" s="306">
        <f t="shared" ca="1" si="219"/>
        <v>-1.5026225101061783</v>
      </c>
      <c r="N507" s="304">
        <f t="shared" ca="1" si="220"/>
        <v>-86.093928030437908</v>
      </c>
      <c r="P507" s="310">
        <f t="shared" ca="1" si="221"/>
        <v>23</v>
      </c>
      <c r="Q507" s="304">
        <f t="shared" ca="1" si="222"/>
        <v>0</v>
      </c>
      <c r="R507" s="306">
        <f t="shared" ca="1" si="223"/>
        <v>0</v>
      </c>
      <c r="S507" s="307">
        <f t="shared" ca="1" si="224"/>
        <v>4.5130000000000017</v>
      </c>
      <c r="T507" s="304">
        <f t="shared" ca="1" si="204"/>
        <v>44.272530000000017</v>
      </c>
      <c r="U507" s="311">
        <f t="shared" ca="1" si="205"/>
        <v>0</v>
      </c>
      <c r="V507" s="306">
        <f t="shared" ca="1" si="206"/>
        <v>1.225716627444754</v>
      </c>
      <c r="W507" s="304">
        <f t="shared" ca="1" si="207"/>
        <v>39.929497045535349</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0.93957513652113711</v>
      </c>
      <c r="AH507" s="304">
        <f t="shared" ca="1" si="231"/>
        <v>-8.8476364413281452</v>
      </c>
    </row>
    <row r="508" spans="1:34" x14ac:dyDescent="0.2">
      <c r="A508" s="347">
        <f t="shared" ca="1" si="209"/>
        <v>1E-4</v>
      </c>
      <c r="B508" s="304">
        <f t="shared" ca="1" si="210"/>
        <v>30.111300000000135</v>
      </c>
      <c r="D508" s="306">
        <f t="shared" ca="1" si="211"/>
        <v>-0.60271174299081054</v>
      </c>
      <c r="E508" s="307">
        <f t="shared" ca="1" si="212"/>
        <v>-0.9828908864467607</v>
      </c>
      <c r="F508" s="304">
        <f t="shared" ca="1" si="213"/>
        <v>1.1529683169103651</v>
      </c>
      <c r="G508" s="306">
        <f t="shared" ca="1" si="214"/>
        <v>7.037271725617396</v>
      </c>
      <c r="H508" s="307">
        <f t="shared" ca="1" si="215"/>
        <v>-103.06644489074579</v>
      </c>
      <c r="I508" s="304">
        <f t="shared" ca="1" si="216"/>
        <v>103.30641439793229</v>
      </c>
      <c r="J508" s="306">
        <f t="shared" ca="1" si="217"/>
        <v>641.70676765127212</v>
      </c>
      <c r="K508" s="307">
        <f t="shared" ca="1" si="218"/>
        <v>-5.8586159604383337</v>
      </c>
      <c r="L508" s="304">
        <f t="shared" ca="1" si="203"/>
        <v>641.73351091431687</v>
      </c>
      <c r="M508" s="306">
        <f t="shared" ca="1" si="219"/>
        <v>-1.5026231569849005</v>
      </c>
      <c r="N508" s="304">
        <f t="shared" ca="1" si="220"/>
        <v>-86.093965093858543</v>
      </c>
      <c r="P508" s="310">
        <f t="shared" ca="1" si="221"/>
        <v>23</v>
      </c>
      <c r="Q508" s="304">
        <f t="shared" ca="1" si="222"/>
        <v>0</v>
      </c>
      <c r="R508" s="306">
        <f t="shared" ca="1" si="223"/>
        <v>0</v>
      </c>
      <c r="S508" s="307">
        <f t="shared" ca="1" si="224"/>
        <v>4.5130000000000017</v>
      </c>
      <c r="T508" s="304">
        <f t="shared" ca="1" si="204"/>
        <v>44.272530000000017</v>
      </c>
      <c r="U508" s="311">
        <f t="shared" ca="1" si="205"/>
        <v>0</v>
      </c>
      <c r="V508" s="306">
        <f t="shared" ca="1" si="206"/>
        <v>1.2257178907474633</v>
      </c>
      <c r="W508" s="304">
        <f t="shared" ca="1" si="207"/>
        <v>39.929610829738593</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0.93955035591469205</v>
      </c>
      <c r="AH508" s="304">
        <f t="shared" ca="1" si="231"/>
        <v>-8.8476616542289683</v>
      </c>
    </row>
    <row r="509" spans="1:34" x14ac:dyDescent="0.2">
      <c r="A509" s="347">
        <f t="shared" ca="1" si="209"/>
        <v>1E-4</v>
      </c>
      <c r="B509" s="304">
        <f t="shared" ca="1" si="210"/>
        <v>30.111400000000135</v>
      </c>
      <c r="D509" s="306">
        <f t="shared" ca="1" si="211"/>
        <v>-0.60270775040946378</v>
      </c>
      <c r="E509" s="307">
        <f t="shared" ca="1" si="212"/>
        <v>-0.98286534259091951</v>
      </c>
      <c r="F509" s="304">
        <f t="shared" ca="1" si="213"/>
        <v>1.1529444540262996</v>
      </c>
      <c r="G509" s="306">
        <f t="shared" ca="1" si="214"/>
        <v>7.037211454842355</v>
      </c>
      <c r="H509" s="307">
        <f t="shared" ca="1" si="215"/>
        <v>-103.06654317728004</v>
      </c>
      <c r="I509" s="304">
        <f t="shared" ca="1" si="216"/>
        <v>103.30650835051146</v>
      </c>
      <c r="J509" s="306">
        <f t="shared" ca="1" si="217"/>
        <v>641.70676765127212</v>
      </c>
      <c r="K509" s="307">
        <f t="shared" ca="1" si="218"/>
        <v>-5.8689226098417349</v>
      </c>
      <c r="L509" s="304">
        <f t="shared" ca="1" si="203"/>
        <v>641.7336050901838</v>
      </c>
      <c r="M509" s="306">
        <f t="shared" ca="1" si="219"/>
        <v>-1.502623803856906</v>
      </c>
      <c r="N509" s="304">
        <f t="shared" ca="1" si="220"/>
        <v>-86.094002156894348</v>
      </c>
      <c r="P509" s="310">
        <f t="shared" ca="1" si="221"/>
        <v>23</v>
      </c>
      <c r="Q509" s="304">
        <f t="shared" ca="1" si="222"/>
        <v>0</v>
      </c>
      <c r="R509" s="306">
        <f t="shared" ca="1" si="223"/>
        <v>0</v>
      </c>
      <c r="S509" s="307">
        <f t="shared" ca="1" si="224"/>
        <v>4.5130000000000017</v>
      </c>
      <c r="T509" s="304">
        <f t="shared" ca="1" si="204"/>
        <v>44.272530000000017</v>
      </c>
      <c r="U509" s="311">
        <f t="shared" ca="1" si="205"/>
        <v>0</v>
      </c>
      <c r="V509" s="306">
        <f t="shared" ca="1" si="206"/>
        <v>1.2257191540526799</v>
      </c>
      <c r="W509" s="304">
        <f t="shared" ca="1" si="207"/>
        <v>39.929724612323696</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0.93952557565821948</v>
      </c>
      <c r="AH509" s="304">
        <f t="shared" ca="1" si="231"/>
        <v>-8.8476868667712338</v>
      </c>
    </row>
    <row r="510" spans="1:34" x14ac:dyDescent="0.2">
      <c r="A510" s="347">
        <f t="shared" ca="1" si="209"/>
        <v>1E-4</v>
      </c>
      <c r="B510" s="304">
        <f t="shared" ca="1" si="210"/>
        <v>30.111500000000134</v>
      </c>
      <c r="D510" s="306">
        <f t="shared" ca="1" si="211"/>
        <v>-0.60270375783018593</v>
      </c>
      <c r="E510" s="307">
        <f t="shared" ca="1" si="212"/>
        <v>-0.98283979909831487</v>
      </c>
      <c r="F510" s="304">
        <f t="shared" ca="1" si="213"/>
        <v>1.152920591538829</v>
      </c>
      <c r="G510" s="306">
        <f t="shared" ca="1" si="214"/>
        <v>7.0371511844665724</v>
      </c>
      <c r="H510" s="307">
        <f t="shared" ca="1" si="215"/>
        <v>-103.06664146125995</v>
      </c>
      <c r="I510" s="304">
        <f t="shared" ca="1" si="216"/>
        <v>103.30660230061265</v>
      </c>
      <c r="J510" s="306">
        <f t="shared" ca="1" si="217"/>
        <v>641.70676765127212</v>
      </c>
      <c r="K510" s="307">
        <f t="shared" ca="1" si="218"/>
        <v>-5.8792292690736616</v>
      </c>
      <c r="L510" s="304">
        <f t="shared" ca="1" si="203"/>
        <v>641.73369943165835</v>
      </c>
      <c r="M510" s="306">
        <f t="shared" ca="1" si="219"/>
        <v>-1.5026244507221946</v>
      </c>
      <c r="N510" s="304">
        <f t="shared" ca="1" si="220"/>
        <v>-86.094039219545294</v>
      </c>
      <c r="P510" s="310">
        <f t="shared" ca="1" si="221"/>
        <v>23</v>
      </c>
      <c r="Q510" s="304">
        <f t="shared" ca="1" si="222"/>
        <v>0</v>
      </c>
      <c r="R510" s="306">
        <f t="shared" ca="1" si="223"/>
        <v>0</v>
      </c>
      <c r="S510" s="307">
        <f t="shared" ca="1" si="224"/>
        <v>4.5130000000000017</v>
      </c>
      <c r="T510" s="304">
        <f t="shared" ca="1" si="204"/>
        <v>44.272530000000017</v>
      </c>
      <c r="U510" s="311">
        <f t="shared" ca="1" si="205"/>
        <v>0</v>
      </c>
      <c r="V510" s="306">
        <f t="shared" ca="1" si="206"/>
        <v>1.2257204173604033</v>
      </c>
      <c r="W510" s="304">
        <f t="shared" ca="1" si="207"/>
        <v>39.929838393290645</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0.93950079575171408</v>
      </c>
      <c r="AH510" s="304">
        <f t="shared" ca="1" si="231"/>
        <v>-8.8477120789549488</v>
      </c>
    </row>
    <row r="511" spans="1:34" x14ac:dyDescent="0.2">
      <c r="A511" s="347">
        <f t="shared" ca="1" si="209"/>
        <v>1E-4</v>
      </c>
      <c r="B511" s="304">
        <f t="shared" ca="1" si="210"/>
        <v>30.111600000000134</v>
      </c>
      <c r="D511" s="306">
        <f t="shared" ca="1" si="211"/>
        <v>-0.60269976525297997</v>
      </c>
      <c r="E511" s="307">
        <f t="shared" ca="1" si="212"/>
        <v>-0.98281425596895389</v>
      </c>
      <c r="F511" s="304">
        <f t="shared" ca="1" si="213"/>
        <v>1.1528967294479613</v>
      </c>
      <c r="G511" s="306">
        <f t="shared" ca="1" si="214"/>
        <v>7.0370909144900473</v>
      </c>
      <c r="H511" s="307">
        <f t="shared" ca="1" si="215"/>
        <v>-103.06673974268554</v>
      </c>
      <c r="I511" s="304">
        <f t="shared" ca="1" si="216"/>
        <v>103.30669624823588</v>
      </c>
      <c r="J511" s="306">
        <f t="shared" ca="1" si="217"/>
        <v>641.70676765127212</v>
      </c>
      <c r="K511" s="307">
        <f t="shared" ca="1" si="218"/>
        <v>-5.889535938133859</v>
      </c>
      <c r="L511" s="304">
        <f t="shared" ca="1" si="203"/>
        <v>641.73379393874086</v>
      </c>
      <c r="M511" s="306">
        <f t="shared" ca="1" si="219"/>
        <v>-1.5026250975807665</v>
      </c>
      <c r="N511" s="304">
        <f t="shared" ca="1" si="220"/>
        <v>-86.094076281811411</v>
      </c>
      <c r="P511" s="310">
        <f t="shared" ca="1" si="221"/>
        <v>23</v>
      </c>
      <c r="Q511" s="304">
        <f t="shared" ca="1" si="222"/>
        <v>0</v>
      </c>
      <c r="R511" s="306">
        <f t="shared" ca="1" si="223"/>
        <v>0</v>
      </c>
      <c r="S511" s="307">
        <f t="shared" ca="1" si="224"/>
        <v>4.5130000000000017</v>
      </c>
      <c r="T511" s="304">
        <f t="shared" ca="1" si="204"/>
        <v>44.272530000000017</v>
      </c>
      <c r="U511" s="311">
        <f t="shared" ca="1" si="205"/>
        <v>0</v>
      </c>
      <c r="V511" s="306">
        <f t="shared" ca="1" si="206"/>
        <v>1.2257216806706339</v>
      </c>
      <c r="W511" s="304">
        <f t="shared" ca="1" si="207"/>
        <v>39.929952172639481</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0.93947601619518117</v>
      </c>
      <c r="AH511" s="304">
        <f t="shared" ca="1" si="231"/>
        <v>-8.847737290780108</v>
      </c>
    </row>
    <row r="512" spans="1:34" x14ac:dyDescent="0.2">
      <c r="A512" s="347">
        <f t="shared" ca="1" si="209"/>
        <v>1E-4</v>
      </c>
      <c r="B512" s="304">
        <f t="shared" ca="1" si="210"/>
        <v>30.111700000000134</v>
      </c>
      <c r="D512" s="306">
        <f t="shared" ca="1" si="211"/>
        <v>-0.6026957726778478</v>
      </c>
      <c r="E512" s="307">
        <f t="shared" ca="1" si="212"/>
        <v>-0.98278871320282413</v>
      </c>
      <c r="F512" s="304">
        <f t="shared" ca="1" si="213"/>
        <v>1.1528728677536872</v>
      </c>
      <c r="G512" s="306">
        <f t="shared" ca="1" si="214"/>
        <v>7.0370306449127797</v>
      </c>
      <c r="H512" s="307">
        <f t="shared" ca="1" si="215"/>
        <v>-103.06683802155686</v>
      </c>
      <c r="I512" s="304">
        <f t="shared" ca="1" si="216"/>
        <v>103.30679019338119</v>
      </c>
      <c r="J512" s="306">
        <f t="shared" ca="1" si="217"/>
        <v>641.70676765127212</v>
      </c>
      <c r="K512" s="307">
        <f t="shared" ca="1" si="218"/>
        <v>-5.8998426170220712</v>
      </c>
      <c r="L512" s="304">
        <f t="shared" ca="1" si="203"/>
        <v>641.73388861143167</v>
      </c>
      <c r="M512" s="306">
        <f t="shared" ca="1" si="219"/>
        <v>-1.5026257444326221</v>
      </c>
      <c r="N512" s="304">
        <f t="shared" ca="1" si="220"/>
        <v>-86.094113343692698</v>
      </c>
      <c r="P512" s="310">
        <f t="shared" ca="1" si="221"/>
        <v>23</v>
      </c>
      <c r="Q512" s="304">
        <f t="shared" ca="1" si="222"/>
        <v>0</v>
      </c>
      <c r="R512" s="306">
        <f t="shared" ca="1" si="223"/>
        <v>0</v>
      </c>
      <c r="S512" s="307">
        <f t="shared" ca="1" si="224"/>
        <v>4.5130000000000017</v>
      </c>
      <c r="T512" s="304">
        <f t="shared" ca="1" si="204"/>
        <v>44.272530000000017</v>
      </c>
      <c r="U512" s="311">
        <f t="shared" ca="1" si="205"/>
        <v>0</v>
      </c>
      <c r="V512" s="306">
        <f t="shared" ca="1" si="206"/>
        <v>1.2257229439833714</v>
      </c>
      <c r="W512" s="304">
        <f t="shared" ca="1" si="207"/>
        <v>39.930065950370199</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0.93945123698860833</v>
      </c>
      <c r="AH512" s="304">
        <f t="shared" ca="1" si="231"/>
        <v>-8.8477625022467237</v>
      </c>
    </row>
    <row r="513" spans="1:34" x14ac:dyDescent="0.2">
      <c r="A513" s="347">
        <f t="shared" ca="1" si="209"/>
        <v>1E-4</v>
      </c>
      <c r="B513" s="304">
        <f t="shared" ca="1" si="210"/>
        <v>30.111800000000134</v>
      </c>
      <c r="D513" s="306">
        <f t="shared" ca="1" si="211"/>
        <v>-0.60269178010478486</v>
      </c>
      <c r="E513" s="307">
        <f t="shared" ca="1" si="212"/>
        <v>-0.98276317079992559</v>
      </c>
      <c r="F513" s="304">
        <f t="shared" ca="1" si="213"/>
        <v>1.1528490064560051</v>
      </c>
      <c r="G513" s="306">
        <f t="shared" ca="1" si="214"/>
        <v>7.0369703757347697</v>
      </c>
      <c r="H513" s="307">
        <f t="shared" ca="1" si="215"/>
        <v>-103.06693629787394</v>
      </c>
      <c r="I513" s="304">
        <f t="shared" ca="1" si="216"/>
        <v>103.30688413604861</v>
      </c>
      <c r="J513" s="306">
        <f t="shared" ca="1" si="217"/>
        <v>641.70676765127212</v>
      </c>
      <c r="K513" s="307">
        <f t="shared" ca="1" si="218"/>
        <v>-5.9101493057380425</v>
      </c>
      <c r="L513" s="304">
        <f t="shared" ca="1" si="203"/>
        <v>641.73398344973123</v>
      </c>
      <c r="M513" s="306">
        <f t="shared" ca="1" si="219"/>
        <v>-1.5026263912777611</v>
      </c>
      <c r="N513" s="304">
        <f t="shared" ca="1" si="220"/>
        <v>-86.094150405189168</v>
      </c>
      <c r="P513" s="310">
        <f t="shared" ca="1" si="221"/>
        <v>23</v>
      </c>
      <c r="Q513" s="304">
        <f t="shared" ca="1" si="222"/>
        <v>0</v>
      </c>
      <c r="R513" s="306">
        <f t="shared" ca="1" si="223"/>
        <v>0</v>
      </c>
      <c r="S513" s="307">
        <f t="shared" ca="1" si="224"/>
        <v>4.5130000000000017</v>
      </c>
      <c r="T513" s="304">
        <f t="shared" ca="1" si="204"/>
        <v>44.272530000000017</v>
      </c>
      <c r="U513" s="311">
        <f t="shared" ca="1" si="205"/>
        <v>0</v>
      </c>
      <c r="V513" s="306">
        <f t="shared" ca="1" si="206"/>
        <v>1.2257242072986161</v>
      </c>
      <c r="W513" s="304">
        <f t="shared" ca="1" si="207"/>
        <v>39.930179726482834</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0.93942645813199555</v>
      </c>
      <c r="AH513" s="304">
        <f t="shared" ca="1" si="231"/>
        <v>-8.8477877133547942</v>
      </c>
    </row>
    <row r="514" spans="1:34" x14ac:dyDescent="0.2">
      <c r="A514" s="347">
        <f t="shared" ca="1" si="209"/>
        <v>1E-4</v>
      </c>
      <c r="B514" s="304">
        <f t="shared" ca="1" si="210"/>
        <v>30.111900000000134</v>
      </c>
      <c r="D514" s="306">
        <f t="shared" ca="1" si="211"/>
        <v>-0.60268778753379648</v>
      </c>
      <c r="E514" s="307">
        <f t="shared" ca="1" si="212"/>
        <v>-0.98273762876025472</v>
      </c>
      <c r="F514" s="304">
        <f t="shared" ca="1" si="213"/>
        <v>1.152825145554915</v>
      </c>
      <c r="G514" s="306">
        <f t="shared" ca="1" si="214"/>
        <v>7.0369101069560163</v>
      </c>
      <c r="H514" s="307">
        <f t="shared" ca="1" si="215"/>
        <v>-103.06703457163681</v>
      </c>
      <c r="I514" s="304">
        <f t="shared" ca="1" si="216"/>
        <v>103.30697807623818</v>
      </c>
      <c r="J514" s="306">
        <f t="shared" ca="1" si="217"/>
        <v>641.70676765127212</v>
      </c>
      <c r="K514" s="307">
        <f t="shared" ca="1" si="218"/>
        <v>-5.920456004281518</v>
      </c>
      <c r="L514" s="304">
        <f t="shared" ca="1" si="203"/>
        <v>641.73407845363977</v>
      </c>
      <c r="M514" s="306">
        <f t="shared" ca="1" si="219"/>
        <v>-1.5026270381161839</v>
      </c>
      <c r="N514" s="304">
        <f t="shared" ca="1" si="220"/>
        <v>-86.094187466300824</v>
      </c>
      <c r="P514" s="310">
        <f t="shared" ca="1" si="221"/>
        <v>23</v>
      </c>
      <c r="Q514" s="304">
        <f t="shared" ca="1" si="222"/>
        <v>0</v>
      </c>
      <c r="R514" s="306">
        <f t="shared" ca="1" si="223"/>
        <v>0</v>
      </c>
      <c r="S514" s="307">
        <f t="shared" ca="1" si="224"/>
        <v>4.5130000000000017</v>
      </c>
      <c r="T514" s="304">
        <f t="shared" ca="1" si="204"/>
        <v>44.272530000000017</v>
      </c>
      <c r="U514" s="311">
        <f t="shared" ca="1" si="205"/>
        <v>0</v>
      </c>
      <c r="V514" s="306">
        <f t="shared" ca="1" si="206"/>
        <v>1.2257254706163678</v>
      </c>
      <c r="W514" s="304">
        <f t="shared" ca="1" si="207"/>
        <v>39.930293500977399</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0.93940167962533927</v>
      </c>
      <c r="AH514" s="304">
        <f t="shared" ca="1" si="231"/>
        <v>-8.8478129241043248</v>
      </c>
    </row>
    <row r="515" spans="1:34" x14ac:dyDescent="0.2">
      <c r="A515" s="347">
        <f t="shared" ca="1" si="209"/>
        <v>1E-4</v>
      </c>
      <c r="B515" s="304">
        <f t="shared" ca="1" si="210"/>
        <v>30.112000000000133</v>
      </c>
      <c r="D515" s="306">
        <f t="shared" ca="1" si="211"/>
        <v>-0.60268379496488023</v>
      </c>
      <c r="E515" s="307">
        <f t="shared" ca="1" si="212"/>
        <v>-0.98271208708380442</v>
      </c>
      <c r="F515" s="304">
        <f t="shared" ca="1" si="213"/>
        <v>1.1528012850504099</v>
      </c>
      <c r="G515" s="306">
        <f t="shared" ca="1" si="214"/>
        <v>7.0368498385765195</v>
      </c>
      <c r="H515" s="307">
        <f t="shared" ca="1" si="215"/>
        <v>-103.06713284284552</v>
      </c>
      <c r="I515" s="304">
        <f t="shared" ca="1" si="216"/>
        <v>103.30707201394995</v>
      </c>
      <c r="J515" s="306">
        <f t="shared" ca="1" si="217"/>
        <v>641.70676765127212</v>
      </c>
      <c r="K515" s="307">
        <f t="shared" ca="1" si="218"/>
        <v>-5.9307627126522418</v>
      </c>
      <c r="L515" s="304">
        <f t="shared" ca="1" si="203"/>
        <v>641.73417362315797</v>
      </c>
      <c r="M515" s="306">
        <f t="shared" ca="1" si="219"/>
        <v>-1.5026276849478903</v>
      </c>
      <c r="N515" s="304">
        <f t="shared" ca="1" si="220"/>
        <v>-86.094224527027649</v>
      </c>
      <c r="P515" s="310">
        <f t="shared" ca="1" si="221"/>
        <v>23</v>
      </c>
      <c r="Q515" s="304">
        <f t="shared" ca="1" si="222"/>
        <v>0</v>
      </c>
      <c r="R515" s="306">
        <f t="shared" ca="1" si="223"/>
        <v>0</v>
      </c>
      <c r="S515" s="307">
        <f t="shared" ca="1" si="224"/>
        <v>4.5130000000000017</v>
      </c>
      <c r="T515" s="304">
        <f t="shared" ca="1" si="204"/>
        <v>44.272530000000017</v>
      </c>
      <c r="U515" s="311">
        <f t="shared" ca="1" si="205"/>
        <v>0</v>
      </c>
      <c r="V515" s="306">
        <f t="shared" ca="1" si="206"/>
        <v>1.2257267339366265</v>
      </c>
      <c r="W515" s="304">
        <f t="shared" ca="1" si="207"/>
        <v>39.930407273853909</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0.93937690146863595</v>
      </c>
      <c r="AH515" s="304">
        <f t="shared" ca="1" si="231"/>
        <v>-8.847838134495321</v>
      </c>
    </row>
    <row r="516" spans="1:34" x14ac:dyDescent="0.2">
      <c r="A516" s="347">
        <f t="shared" ca="1" si="209"/>
        <v>1E-4</v>
      </c>
      <c r="B516" s="304">
        <f t="shared" ca="1" si="210"/>
        <v>30.112100000000133</v>
      </c>
      <c r="D516" s="306">
        <f t="shared" ca="1" si="211"/>
        <v>-0.60267980239803964</v>
      </c>
      <c r="E516" s="307">
        <f t="shared" ca="1" si="212"/>
        <v>-0.98268654577057468</v>
      </c>
      <c r="F516" s="304">
        <f t="shared" ca="1" si="213"/>
        <v>1.1527774249424925</v>
      </c>
      <c r="G516" s="306">
        <f t="shared" ca="1" si="214"/>
        <v>7.0367895705962793</v>
      </c>
      <c r="H516" s="307">
        <f t="shared" ca="1" si="215"/>
        <v>-103.06723111150011</v>
      </c>
      <c r="I516" s="304">
        <f t="shared" ca="1" si="216"/>
        <v>103.30716594918394</v>
      </c>
      <c r="J516" s="306">
        <f t="shared" ca="1" si="217"/>
        <v>641.70676765127212</v>
      </c>
      <c r="K516" s="307">
        <f t="shared" ca="1" si="218"/>
        <v>-5.941069430849959</v>
      </c>
      <c r="L516" s="304">
        <f t="shared" ref="L516:L579" ca="1" si="232">SQRT(pos_x^2+pos_z^2)</f>
        <v>641.73426895828607</v>
      </c>
      <c r="M516" s="306">
        <f t="shared" ca="1" si="219"/>
        <v>-1.5026283317728806</v>
      </c>
      <c r="N516" s="304">
        <f t="shared" ca="1" si="220"/>
        <v>-86.094261587369672</v>
      </c>
      <c r="P516" s="310">
        <f t="shared" ca="1" si="221"/>
        <v>23</v>
      </c>
      <c r="Q516" s="304">
        <f t="shared" ca="1" si="222"/>
        <v>0</v>
      </c>
      <c r="R516" s="306">
        <f t="shared" ca="1" si="223"/>
        <v>0</v>
      </c>
      <c r="S516" s="307">
        <f t="shared" ca="1" si="224"/>
        <v>4.5130000000000017</v>
      </c>
      <c r="T516" s="304">
        <f t="shared" ref="T516:T579" ca="1" si="233">m*g</f>
        <v>44.272530000000017</v>
      </c>
      <c r="U516" s="311">
        <f t="shared" ref="U516:U579" ca="1" si="234">IF(pos_xz&lt;L_rampe,Poids*COS(Beta),0)</f>
        <v>0</v>
      </c>
      <c r="V516" s="306">
        <f t="shared" ref="V516:V579" ca="1" si="235">Rho_moyen*(20000-Alt_rampe-pos_z)/(20000+Alt_rampe+pos_z)</f>
        <v>1.2257279972593924</v>
      </c>
      <c r="W516" s="304">
        <f t="shared" ref="W516:W579" ca="1" si="236">1/2*Rho*Sref*Cx*vit_xz^2</f>
        <v>39.930521045112393</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0.93935212366188203</v>
      </c>
      <c r="AH516" s="304">
        <f t="shared" ca="1" si="231"/>
        <v>-8.8478633445277843</v>
      </c>
    </row>
    <row r="517" spans="1:34" x14ac:dyDescent="0.2">
      <c r="A517" s="347">
        <f t="shared" ref="A517:A580" ca="1" si="238">IF(B516+0.01&lt;=T_ini+ROUNDUP(Temps_fin_propu,0), 0.01, IF(K516&gt;0, 0.1, 0.0001))</f>
        <v>1E-4</v>
      </c>
      <c r="B517" s="304">
        <f t="shared" ref="B517:B580" ca="1" si="239">B516+pas</f>
        <v>30.112200000000133</v>
      </c>
      <c r="D517" s="306">
        <f t="shared" ref="D517:D580" ca="1" si="240">IF(AND(L516&lt;L_rampe,Poussee&lt;Poids*SIN(M516)),0,(-W516+Poussee)/m*COS(M516)-U516/m*SIN(M516))</f>
        <v>-0.6026758098332744</v>
      </c>
      <c r="E517" s="307">
        <f t="shared" ref="E517:E580" ca="1" si="241">IF(AND(L516&lt;L_rampe,Poussee&lt;Poids*SIN(M516)),0,(-W516+Poussee)/m*SIN(M516)+U516/m*COS(M516)-Poids/m)</f>
        <v>-0.98266100482055307</v>
      </c>
      <c r="F517" s="304">
        <f t="shared" ref="F517:F580" ca="1" si="242">SQRT(acc_x^2+acc_z^2)</f>
        <v>1.152753565231152</v>
      </c>
      <c r="G517" s="306">
        <f t="shared" ref="G517:G580" ca="1" si="243">G516+acc_x*pas</f>
        <v>7.0367293030152958</v>
      </c>
      <c r="H517" s="307">
        <f t="shared" ref="H517:H580" ca="1" si="244">H516+acc_z*pas</f>
        <v>-103.06732937760059</v>
      </c>
      <c r="I517" s="304">
        <f t="shared" ref="I517:I580" ca="1" si="245">SQRT(vit_x^2+vit_z^2)</f>
        <v>103.30725988194017</v>
      </c>
      <c r="J517" s="306">
        <f t="shared" ref="J517:J580" ca="1" si="246">J516+0.5*(vit_x+G516)*pas*(K516&gt;=0)</f>
        <v>641.70676765127212</v>
      </c>
      <c r="K517" s="307">
        <f t="shared" ref="K517:K580" ca="1" si="247">K516+0.5*(vit_z+H516)*pas</f>
        <v>-5.9513761588744138</v>
      </c>
      <c r="L517" s="304">
        <f t="shared" ca="1" si="232"/>
        <v>641.7343644590245</v>
      </c>
      <c r="M517" s="306">
        <f t="shared" ref="M517:M580" ca="1" si="248">IF(AND(L516&gt;L_rampe,G517&gt;0),ATAN2(G517,H517),$M$4)</f>
        <v>-1.5026289785911549</v>
      </c>
      <c r="N517" s="304">
        <f t="shared" ref="N517:N580" ca="1" si="249">DEGREES(Beta)</f>
        <v>-86.094298647326909</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4.5130000000000017</v>
      </c>
      <c r="T517" s="304">
        <f t="shared" ca="1" si="233"/>
        <v>44.272530000000017</v>
      </c>
      <c r="U517" s="311">
        <f t="shared" ca="1" si="234"/>
        <v>0</v>
      </c>
      <c r="V517" s="306">
        <f t="shared" ca="1" si="235"/>
        <v>1.2257292605846652</v>
      </c>
      <c r="W517" s="304">
        <f t="shared" ca="1" si="236"/>
        <v>39.930634814752821</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0.93932734620506864</v>
      </c>
      <c r="AH517" s="304">
        <f t="shared" ref="AH517:AH580" ca="1" si="260">IF(AND(L516&lt;L_rampe,Poussee&lt;Poids*SIN(M516)), g*SIN(M516), (-W516+Poussee)/m)</f>
        <v>-8.8478885542017238</v>
      </c>
    </row>
    <row r="518" spans="1:34" x14ac:dyDescent="0.2">
      <c r="A518" s="347">
        <f t="shared" ca="1" si="238"/>
        <v>1E-4</v>
      </c>
      <c r="B518" s="304">
        <f t="shared" ca="1" si="239"/>
        <v>30.112300000000133</v>
      </c>
      <c r="D518" s="306">
        <f t="shared" ca="1" si="240"/>
        <v>-0.60267181727058317</v>
      </c>
      <c r="E518" s="307">
        <f t="shared" ca="1" si="241"/>
        <v>-0.98263546423375381</v>
      </c>
      <c r="F518" s="304">
        <f t="shared" ca="1" si="242"/>
        <v>1.152729705916401</v>
      </c>
      <c r="G518" s="306">
        <f t="shared" ca="1" si="243"/>
        <v>7.0366690358335688</v>
      </c>
      <c r="H518" s="307">
        <f t="shared" ca="1" si="244"/>
        <v>-103.06742764114701</v>
      </c>
      <c r="I518" s="304">
        <f t="shared" ca="1" si="245"/>
        <v>103.30735381221868</v>
      </c>
      <c r="J518" s="306">
        <f t="shared" ca="1" si="246"/>
        <v>641.70676765127212</v>
      </c>
      <c r="K518" s="307">
        <f t="shared" ca="1" si="247"/>
        <v>-5.9616828967253515</v>
      </c>
      <c r="L518" s="304">
        <f t="shared" ca="1" si="232"/>
        <v>641.73446012537374</v>
      </c>
      <c r="M518" s="306">
        <f t="shared" ca="1" si="248"/>
        <v>-1.5026296254027129</v>
      </c>
      <c r="N518" s="304">
        <f t="shared" ca="1" si="249"/>
        <v>-86.094335706899329</v>
      </c>
      <c r="P518" s="310">
        <f t="shared" ca="1" si="250"/>
        <v>23</v>
      </c>
      <c r="Q518" s="304">
        <f t="shared" ca="1" si="251"/>
        <v>0</v>
      </c>
      <c r="R518" s="306">
        <f t="shared" ca="1" si="252"/>
        <v>0</v>
      </c>
      <c r="S518" s="307">
        <f t="shared" ca="1" si="253"/>
        <v>4.5130000000000017</v>
      </c>
      <c r="T518" s="304">
        <f t="shared" ca="1" si="233"/>
        <v>44.272530000000017</v>
      </c>
      <c r="U518" s="311">
        <f t="shared" ca="1" si="234"/>
        <v>0</v>
      </c>
      <c r="V518" s="306">
        <f t="shared" ca="1" si="235"/>
        <v>1.225730523912445</v>
      </c>
      <c r="W518" s="304">
        <f t="shared" ca="1" si="236"/>
        <v>39.930748582775237</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0.93930256909820464</v>
      </c>
      <c r="AH518" s="304">
        <f t="shared" ca="1" si="260"/>
        <v>-8.8479137635171305</v>
      </c>
    </row>
    <row r="519" spans="1:34" x14ac:dyDescent="0.2">
      <c r="A519" s="347">
        <f t="shared" ca="1" si="238"/>
        <v>1E-4</v>
      </c>
      <c r="B519" s="304">
        <f t="shared" ca="1" si="239"/>
        <v>30.112400000000132</v>
      </c>
      <c r="D519" s="306">
        <f t="shared" ca="1" si="240"/>
        <v>-0.60266782470996982</v>
      </c>
      <c r="E519" s="307">
        <f t="shared" ca="1" si="241"/>
        <v>-0.98260992401016445</v>
      </c>
      <c r="F519" s="304">
        <f t="shared" ca="1" si="242"/>
        <v>1.1527058469982305</v>
      </c>
      <c r="G519" s="306">
        <f t="shared" ca="1" si="243"/>
        <v>7.0366087690510977</v>
      </c>
      <c r="H519" s="307">
        <f t="shared" ca="1" si="244"/>
        <v>-103.06752590213941</v>
      </c>
      <c r="I519" s="304">
        <f t="shared" ca="1" si="245"/>
        <v>103.30744774001951</v>
      </c>
      <c r="J519" s="306">
        <f t="shared" ca="1" si="246"/>
        <v>641.70676765127212</v>
      </c>
      <c r="K519" s="307">
        <f t="shared" ca="1" si="247"/>
        <v>-5.971989644402516</v>
      </c>
      <c r="L519" s="304">
        <f t="shared" ca="1" si="232"/>
        <v>641.73455595733401</v>
      </c>
      <c r="M519" s="306">
        <f t="shared" ca="1" si="248"/>
        <v>-1.5026302722075553</v>
      </c>
      <c r="N519" s="304">
        <f t="shared" ca="1" si="249"/>
        <v>-86.094372766086963</v>
      </c>
      <c r="P519" s="310">
        <f t="shared" ca="1" si="250"/>
        <v>23</v>
      </c>
      <c r="Q519" s="304">
        <f t="shared" ca="1" si="251"/>
        <v>0</v>
      </c>
      <c r="R519" s="306">
        <f t="shared" ca="1" si="252"/>
        <v>0</v>
      </c>
      <c r="S519" s="307">
        <f t="shared" ca="1" si="253"/>
        <v>4.5130000000000017</v>
      </c>
      <c r="T519" s="304">
        <f t="shared" ca="1" si="233"/>
        <v>44.272530000000017</v>
      </c>
      <c r="U519" s="311">
        <f t="shared" ca="1" si="234"/>
        <v>0</v>
      </c>
      <c r="V519" s="306">
        <f t="shared" ca="1" si="235"/>
        <v>1.2257317872427314</v>
      </c>
      <c r="W519" s="304">
        <f t="shared" ca="1" si="236"/>
        <v>39.930862349179655</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0.93927779234128295</v>
      </c>
      <c r="AH519" s="304">
        <f t="shared" ca="1" si="260"/>
        <v>-8.8479389724740134</v>
      </c>
    </row>
    <row r="520" spans="1:34" x14ac:dyDescent="0.2">
      <c r="A520" s="347">
        <f t="shared" ca="1" si="238"/>
        <v>1E-4</v>
      </c>
      <c r="B520" s="304">
        <f t="shared" ca="1" si="239"/>
        <v>30.112500000000132</v>
      </c>
      <c r="D520" s="306">
        <f t="shared" ca="1" si="240"/>
        <v>-0.60266383215143193</v>
      </c>
      <c r="E520" s="307">
        <f t="shared" ca="1" si="241"/>
        <v>-0.98258438414977967</v>
      </c>
      <c r="F520" s="304">
        <f t="shared" ca="1" si="242"/>
        <v>1.1526819884766357</v>
      </c>
      <c r="G520" s="306">
        <f t="shared" ca="1" si="243"/>
        <v>7.0365485026678822</v>
      </c>
      <c r="H520" s="307">
        <f t="shared" ca="1" si="244"/>
        <v>-103.06762416057782</v>
      </c>
      <c r="I520" s="304">
        <f t="shared" ca="1" si="245"/>
        <v>103.30754166534273</v>
      </c>
      <c r="J520" s="306">
        <f t="shared" ca="1" si="246"/>
        <v>641.70676765127212</v>
      </c>
      <c r="K520" s="307">
        <f t="shared" ca="1" si="247"/>
        <v>-5.9822964019056517</v>
      </c>
      <c r="L520" s="304">
        <f t="shared" ca="1" si="232"/>
        <v>641.73465195490576</v>
      </c>
      <c r="M520" s="306">
        <f t="shared" ca="1" si="248"/>
        <v>-1.5026309190056819</v>
      </c>
      <c r="N520" s="304">
        <f t="shared" ca="1" si="249"/>
        <v>-86.094409824889809</v>
      </c>
      <c r="P520" s="310">
        <f t="shared" ca="1" si="250"/>
        <v>23</v>
      </c>
      <c r="Q520" s="304">
        <f t="shared" ca="1" si="251"/>
        <v>0</v>
      </c>
      <c r="R520" s="306">
        <f t="shared" ca="1" si="252"/>
        <v>0</v>
      </c>
      <c r="S520" s="307">
        <f t="shared" ca="1" si="253"/>
        <v>4.5130000000000017</v>
      </c>
      <c r="T520" s="304">
        <f t="shared" ca="1" si="233"/>
        <v>44.272530000000017</v>
      </c>
      <c r="U520" s="311">
        <f t="shared" ca="1" si="234"/>
        <v>0</v>
      </c>
      <c r="V520" s="306">
        <f t="shared" ca="1" si="235"/>
        <v>1.2257330505755244</v>
      </c>
      <c r="W520" s="304">
        <f t="shared" ca="1" si="236"/>
        <v>39.930976113966096</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0.9392530159343</v>
      </c>
      <c r="AH520" s="304">
        <f t="shared" ca="1" si="260"/>
        <v>-8.8479641810723777</v>
      </c>
    </row>
    <row r="521" spans="1:34" x14ac:dyDescent="0.2">
      <c r="A521" s="347">
        <f t="shared" ca="1" si="238"/>
        <v>1E-4</v>
      </c>
      <c r="B521" s="304">
        <f t="shared" ca="1" si="239"/>
        <v>30.112600000000132</v>
      </c>
      <c r="D521" s="306">
        <f t="shared" ca="1" si="240"/>
        <v>-0.60265983959497083</v>
      </c>
      <c r="E521" s="307">
        <f t="shared" ca="1" si="241"/>
        <v>-0.98255884465259591</v>
      </c>
      <c r="F521" s="304">
        <f t="shared" ca="1" si="242"/>
        <v>1.1526581303516148</v>
      </c>
      <c r="G521" s="306">
        <f t="shared" ca="1" si="243"/>
        <v>7.0364882366839225</v>
      </c>
      <c r="H521" s="307">
        <f t="shared" ca="1" si="244"/>
        <v>-103.06772241646229</v>
      </c>
      <c r="I521" s="304">
        <f t="shared" ca="1" si="245"/>
        <v>103.30763558818832</v>
      </c>
      <c r="J521" s="306">
        <f t="shared" ca="1" si="246"/>
        <v>641.70676765127212</v>
      </c>
      <c r="K521" s="307">
        <f t="shared" ca="1" si="247"/>
        <v>-5.9926031692345036</v>
      </c>
      <c r="L521" s="304">
        <f t="shared" ca="1" si="232"/>
        <v>641.73474811808944</v>
      </c>
      <c r="M521" s="306">
        <f t="shared" ca="1" si="248"/>
        <v>-1.5026315657970926</v>
      </c>
      <c r="N521" s="304">
        <f t="shared" ca="1" si="249"/>
        <v>-86.094446883307867</v>
      </c>
      <c r="P521" s="310">
        <f t="shared" ca="1" si="250"/>
        <v>23</v>
      </c>
      <c r="Q521" s="304">
        <f t="shared" ca="1" si="251"/>
        <v>0</v>
      </c>
      <c r="R521" s="306">
        <f t="shared" ca="1" si="252"/>
        <v>0</v>
      </c>
      <c r="S521" s="307">
        <f t="shared" ca="1" si="253"/>
        <v>4.5130000000000017</v>
      </c>
      <c r="T521" s="304">
        <f t="shared" ca="1" si="233"/>
        <v>44.272530000000017</v>
      </c>
      <c r="U521" s="311">
        <f t="shared" ca="1" si="234"/>
        <v>0</v>
      </c>
      <c r="V521" s="306">
        <f t="shared" ca="1" si="235"/>
        <v>1.2257343139108248</v>
      </c>
      <c r="W521" s="304">
        <f t="shared" ca="1" si="236"/>
        <v>39.931089877134582</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0.93922823987724691</v>
      </c>
      <c r="AH521" s="304">
        <f t="shared" ca="1" si="260"/>
        <v>-8.847989389312227</v>
      </c>
    </row>
    <row r="522" spans="1:34" x14ac:dyDescent="0.2">
      <c r="A522" s="347">
        <f t="shared" ca="1" si="238"/>
        <v>1E-4</v>
      </c>
      <c r="B522" s="304">
        <f t="shared" ca="1" si="239"/>
        <v>30.112700000000132</v>
      </c>
      <c r="D522" s="306">
        <f t="shared" ca="1" si="240"/>
        <v>-0.60265584704059028</v>
      </c>
      <c r="E522" s="307">
        <f t="shared" ca="1" si="241"/>
        <v>-0.98253330551860785</v>
      </c>
      <c r="F522" s="304">
        <f t="shared" ca="1" si="242"/>
        <v>1.1526342726231653</v>
      </c>
      <c r="G522" s="306">
        <f t="shared" ca="1" si="243"/>
        <v>7.0364279710992186</v>
      </c>
      <c r="H522" s="307">
        <f t="shared" ca="1" si="244"/>
        <v>-103.06782066979284</v>
      </c>
      <c r="I522" s="304">
        <f t="shared" ca="1" si="245"/>
        <v>103.30772950855635</v>
      </c>
      <c r="J522" s="306">
        <f t="shared" ca="1" si="246"/>
        <v>641.70676765127212</v>
      </c>
      <c r="K522" s="307">
        <f t="shared" ca="1" si="247"/>
        <v>-6.002909946388816</v>
      </c>
      <c r="L522" s="304">
        <f t="shared" ca="1" si="232"/>
        <v>641.7348444468854</v>
      </c>
      <c r="M522" s="306">
        <f t="shared" ca="1" si="248"/>
        <v>-1.5026322125817879</v>
      </c>
      <c r="N522" s="304">
        <f t="shared" ca="1" si="249"/>
        <v>-86.094483941341167</v>
      </c>
      <c r="P522" s="310">
        <f t="shared" ca="1" si="250"/>
        <v>23</v>
      </c>
      <c r="Q522" s="304">
        <f t="shared" ca="1" si="251"/>
        <v>0</v>
      </c>
      <c r="R522" s="306">
        <f t="shared" ca="1" si="252"/>
        <v>0</v>
      </c>
      <c r="S522" s="307">
        <f t="shared" ca="1" si="253"/>
        <v>4.5130000000000017</v>
      </c>
      <c r="T522" s="304">
        <f t="shared" ca="1" si="233"/>
        <v>44.272530000000017</v>
      </c>
      <c r="U522" s="311">
        <f t="shared" ca="1" si="234"/>
        <v>0</v>
      </c>
      <c r="V522" s="306">
        <f t="shared" ca="1" si="235"/>
        <v>1.225735577248632</v>
      </c>
      <c r="W522" s="304">
        <f t="shared" ca="1" si="236"/>
        <v>39.931203638685126</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0.93920346417012546</v>
      </c>
      <c r="AH522" s="304">
        <f t="shared" ca="1" si="260"/>
        <v>-8.8480145971935666</v>
      </c>
    </row>
    <row r="523" spans="1:34" x14ac:dyDescent="0.2">
      <c r="A523" s="347">
        <f t="shared" ca="1" si="238"/>
        <v>1E-4</v>
      </c>
      <c r="B523" s="304">
        <f t="shared" ca="1" si="239"/>
        <v>30.112800000000131</v>
      </c>
      <c r="D523" s="306">
        <f t="shared" ca="1" si="240"/>
        <v>-0.60265185448828573</v>
      </c>
      <c r="E523" s="307">
        <f t="shared" ca="1" si="241"/>
        <v>-0.9825077667478137</v>
      </c>
      <c r="F523" s="304">
        <f t="shared" ca="1" si="242"/>
        <v>1.1526104152912842</v>
      </c>
      <c r="G523" s="306">
        <f t="shared" ca="1" si="243"/>
        <v>7.0363677059137695</v>
      </c>
      <c r="H523" s="307">
        <f t="shared" ca="1" si="244"/>
        <v>-103.06791892056951</v>
      </c>
      <c r="I523" s="304">
        <f t="shared" ca="1" si="245"/>
        <v>103.30782342644683</v>
      </c>
      <c r="J523" s="306">
        <f t="shared" ca="1" si="246"/>
        <v>641.70676765127212</v>
      </c>
      <c r="K523" s="307">
        <f t="shared" ca="1" si="247"/>
        <v>-6.013216733368334</v>
      </c>
      <c r="L523" s="304">
        <f t="shared" ca="1" si="232"/>
        <v>641.7349409412941</v>
      </c>
      <c r="M523" s="306">
        <f t="shared" ca="1" si="248"/>
        <v>-1.5026328593597675</v>
      </c>
      <c r="N523" s="304">
        <f t="shared" ca="1" si="249"/>
        <v>-86.09452099898968</v>
      </c>
      <c r="P523" s="310">
        <f t="shared" ca="1" si="250"/>
        <v>23</v>
      </c>
      <c r="Q523" s="304">
        <f t="shared" ca="1" si="251"/>
        <v>0</v>
      </c>
      <c r="R523" s="306">
        <f t="shared" ca="1" si="252"/>
        <v>0</v>
      </c>
      <c r="S523" s="307">
        <f t="shared" ca="1" si="253"/>
        <v>4.5130000000000017</v>
      </c>
      <c r="T523" s="304">
        <f t="shared" ca="1" si="233"/>
        <v>44.272530000000017</v>
      </c>
      <c r="U523" s="311">
        <f t="shared" ca="1" si="234"/>
        <v>0</v>
      </c>
      <c r="V523" s="306">
        <f t="shared" ca="1" si="235"/>
        <v>1.2257368405889457</v>
      </c>
      <c r="W523" s="304">
        <f t="shared" ca="1" si="236"/>
        <v>39.931317398617715</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0.93917868881292499</v>
      </c>
      <c r="AH523" s="304">
        <f t="shared" ca="1" si="260"/>
        <v>-8.8480398047164002</v>
      </c>
    </row>
    <row r="524" spans="1:34" x14ac:dyDescent="0.2">
      <c r="A524" s="347">
        <f t="shared" ca="1" si="238"/>
        <v>1E-4</v>
      </c>
      <c r="B524" s="304">
        <f t="shared" ca="1" si="239"/>
        <v>30.112900000000131</v>
      </c>
      <c r="D524" s="306">
        <f t="shared" ca="1" si="240"/>
        <v>-0.60264786193806197</v>
      </c>
      <c r="E524" s="307">
        <f t="shared" ca="1" si="241"/>
        <v>-0.98248222834021881</v>
      </c>
      <c r="F524" s="304">
        <f t="shared" ca="1" si="242"/>
        <v>1.1525865583559785</v>
      </c>
      <c r="G524" s="306">
        <f t="shared" ca="1" si="243"/>
        <v>7.0363074411275761</v>
      </c>
      <c r="H524" s="307">
        <f t="shared" ca="1" si="244"/>
        <v>-103.06801716879235</v>
      </c>
      <c r="I524" s="304">
        <f t="shared" ca="1" si="245"/>
        <v>103.30791734185982</v>
      </c>
      <c r="J524" s="306">
        <f t="shared" ca="1" si="246"/>
        <v>641.70676765127212</v>
      </c>
      <c r="K524" s="307">
        <f t="shared" ca="1" si="247"/>
        <v>-6.0235235301728016</v>
      </c>
      <c r="L524" s="304">
        <f t="shared" ca="1" si="232"/>
        <v>641.73503760131587</v>
      </c>
      <c r="M524" s="306">
        <f t="shared" ca="1" si="248"/>
        <v>-1.5026335061310316</v>
      </c>
      <c r="N524" s="304">
        <f t="shared" ca="1" si="249"/>
        <v>-86.094558056253419</v>
      </c>
      <c r="P524" s="310">
        <f t="shared" ca="1" si="250"/>
        <v>23</v>
      </c>
      <c r="Q524" s="304">
        <f t="shared" ca="1" si="251"/>
        <v>0</v>
      </c>
      <c r="R524" s="306">
        <f t="shared" ca="1" si="252"/>
        <v>0</v>
      </c>
      <c r="S524" s="307">
        <f t="shared" ca="1" si="253"/>
        <v>4.5130000000000017</v>
      </c>
      <c r="T524" s="304">
        <f t="shared" ca="1" si="233"/>
        <v>44.272530000000017</v>
      </c>
      <c r="U524" s="311">
        <f t="shared" ca="1" si="234"/>
        <v>0</v>
      </c>
      <c r="V524" s="306">
        <f t="shared" ca="1" si="235"/>
        <v>1.2257381039317663</v>
      </c>
      <c r="W524" s="304">
        <f t="shared" ca="1" si="236"/>
        <v>39.931431156932391</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0.93915391380565616</v>
      </c>
      <c r="AH524" s="304">
        <f t="shared" ca="1" si="260"/>
        <v>-8.8480650118807223</v>
      </c>
    </row>
    <row r="525" spans="1:34" x14ac:dyDescent="0.2">
      <c r="A525" s="347">
        <f t="shared" ca="1" si="238"/>
        <v>1E-4</v>
      </c>
      <c r="B525" s="304">
        <f t="shared" ca="1" si="239"/>
        <v>30.113000000000131</v>
      </c>
      <c r="D525" s="306">
        <f t="shared" ca="1" si="240"/>
        <v>-0.6026438693899191</v>
      </c>
      <c r="E525" s="307">
        <f t="shared" ca="1" si="241"/>
        <v>-0.98245669029580718</v>
      </c>
      <c r="F525" s="304">
        <f t="shared" ca="1" si="242"/>
        <v>1.1525627018172353</v>
      </c>
      <c r="G525" s="306">
        <f t="shared" ca="1" si="243"/>
        <v>7.0362471767406367</v>
      </c>
      <c r="H525" s="307">
        <f t="shared" ca="1" si="244"/>
        <v>-103.06811541446139</v>
      </c>
      <c r="I525" s="304">
        <f t="shared" ca="1" si="245"/>
        <v>103.30801125479536</v>
      </c>
      <c r="J525" s="306">
        <f t="shared" ca="1" si="246"/>
        <v>641.70676765127212</v>
      </c>
      <c r="K525" s="307">
        <f t="shared" ca="1" si="247"/>
        <v>-6.0338303368019641</v>
      </c>
      <c r="L525" s="304">
        <f t="shared" ca="1" si="232"/>
        <v>641.73513442695116</v>
      </c>
      <c r="M525" s="306">
        <f t="shared" ca="1" si="248"/>
        <v>-1.5026341528955807</v>
      </c>
      <c r="N525" s="304">
        <f t="shared" ca="1" si="249"/>
        <v>-86.094595113132428</v>
      </c>
      <c r="P525" s="310">
        <f t="shared" ca="1" si="250"/>
        <v>23</v>
      </c>
      <c r="Q525" s="304">
        <f t="shared" ca="1" si="251"/>
        <v>0</v>
      </c>
      <c r="R525" s="306">
        <f t="shared" ca="1" si="252"/>
        <v>0</v>
      </c>
      <c r="S525" s="307">
        <f t="shared" ca="1" si="253"/>
        <v>4.5130000000000017</v>
      </c>
      <c r="T525" s="304">
        <f t="shared" ca="1" si="233"/>
        <v>44.272530000000017</v>
      </c>
      <c r="U525" s="311">
        <f t="shared" ca="1" si="234"/>
        <v>0</v>
      </c>
      <c r="V525" s="306">
        <f t="shared" ca="1" si="235"/>
        <v>1.2257393672770935</v>
      </c>
      <c r="W525" s="304">
        <f t="shared" ca="1" si="236"/>
        <v>39.931544913629182</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0.93912913914830298</v>
      </c>
      <c r="AH525" s="304">
        <f t="shared" ca="1" si="260"/>
        <v>-8.8480902186865453</v>
      </c>
    </row>
    <row r="526" spans="1:34" x14ac:dyDescent="0.2">
      <c r="A526" s="347">
        <f t="shared" ca="1" si="238"/>
        <v>1E-4</v>
      </c>
      <c r="B526" s="304">
        <f t="shared" ca="1" si="239"/>
        <v>30.113100000000131</v>
      </c>
      <c r="D526" s="306">
        <f t="shared" ca="1" si="240"/>
        <v>-0.60263987684385456</v>
      </c>
      <c r="E526" s="307">
        <f t="shared" ca="1" si="241"/>
        <v>-0.98243115261457881</v>
      </c>
      <c r="F526" s="304">
        <f t="shared" ca="1" si="242"/>
        <v>1.152538845675054</v>
      </c>
      <c r="G526" s="306">
        <f t="shared" ca="1" si="243"/>
        <v>7.0361869127529522</v>
      </c>
      <c r="H526" s="307">
        <f t="shared" ca="1" si="244"/>
        <v>-103.06821365757665</v>
      </c>
      <c r="I526" s="304">
        <f t="shared" ca="1" si="245"/>
        <v>103.30810516525344</v>
      </c>
      <c r="J526" s="306">
        <f t="shared" ca="1" si="246"/>
        <v>641.70676765127212</v>
      </c>
      <c r="K526" s="307">
        <f t="shared" ca="1" si="247"/>
        <v>-6.0441371532555657</v>
      </c>
      <c r="L526" s="304">
        <f t="shared" ca="1" si="232"/>
        <v>641.73523141820033</v>
      </c>
      <c r="M526" s="306">
        <f t="shared" ca="1" si="248"/>
        <v>-1.5026347996534142</v>
      </c>
      <c r="N526" s="304">
        <f t="shared" ca="1" si="249"/>
        <v>-86.094632169626649</v>
      </c>
      <c r="P526" s="310">
        <f t="shared" ca="1" si="250"/>
        <v>23</v>
      </c>
      <c r="Q526" s="304">
        <f t="shared" ca="1" si="251"/>
        <v>0</v>
      </c>
      <c r="R526" s="306">
        <f t="shared" ca="1" si="252"/>
        <v>0</v>
      </c>
      <c r="S526" s="307">
        <f t="shared" ca="1" si="253"/>
        <v>4.5130000000000017</v>
      </c>
      <c r="T526" s="304">
        <f t="shared" ca="1" si="233"/>
        <v>44.272530000000017</v>
      </c>
      <c r="U526" s="311">
        <f t="shared" ca="1" si="234"/>
        <v>0</v>
      </c>
      <c r="V526" s="306">
        <f t="shared" ca="1" si="235"/>
        <v>1.2257406306249277</v>
      </c>
      <c r="W526" s="304">
        <f t="shared" ca="1" si="236"/>
        <v>39.931658668708067</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0.93910436484086546</v>
      </c>
      <c r="AH526" s="304">
        <f t="shared" ca="1" si="260"/>
        <v>-8.8481154251338729</v>
      </c>
    </row>
    <row r="527" spans="1:34" x14ac:dyDescent="0.2">
      <c r="A527" s="347">
        <f t="shared" ca="1" si="238"/>
        <v>1E-4</v>
      </c>
      <c r="B527" s="304">
        <f t="shared" ca="1" si="239"/>
        <v>30.113200000000131</v>
      </c>
      <c r="D527" s="306">
        <f t="shared" ca="1" si="240"/>
        <v>-0.60263588429987336</v>
      </c>
      <c r="E527" s="307">
        <f t="shared" ca="1" si="241"/>
        <v>-0.9824056152965337</v>
      </c>
      <c r="F527" s="304">
        <f t="shared" ca="1" si="242"/>
        <v>1.1525149899294376</v>
      </c>
      <c r="G527" s="306">
        <f t="shared" ca="1" si="243"/>
        <v>7.0361266491645225</v>
      </c>
      <c r="H527" s="307">
        <f t="shared" ca="1" si="244"/>
        <v>-103.06831189813818</v>
      </c>
      <c r="I527" s="304">
        <f t="shared" ca="1" si="245"/>
        <v>103.30819907323414</v>
      </c>
      <c r="J527" s="306">
        <f t="shared" ca="1" si="246"/>
        <v>641.70676765127212</v>
      </c>
      <c r="K527" s="307">
        <f t="shared" ca="1" si="247"/>
        <v>-6.0544439795333513</v>
      </c>
      <c r="L527" s="304">
        <f t="shared" ca="1" si="232"/>
        <v>641.7353285750637</v>
      </c>
      <c r="M527" s="306">
        <f t="shared" ca="1" si="248"/>
        <v>-1.5026354464045326</v>
      </c>
      <c r="N527" s="304">
        <f t="shared" ca="1" si="249"/>
        <v>-86.094669225736126</v>
      </c>
      <c r="P527" s="310">
        <f t="shared" ca="1" si="250"/>
        <v>23</v>
      </c>
      <c r="Q527" s="304">
        <f t="shared" ca="1" si="251"/>
        <v>0</v>
      </c>
      <c r="R527" s="306">
        <f t="shared" ca="1" si="252"/>
        <v>0</v>
      </c>
      <c r="S527" s="307">
        <f t="shared" ca="1" si="253"/>
        <v>4.5130000000000017</v>
      </c>
      <c r="T527" s="304">
        <f t="shared" ca="1" si="233"/>
        <v>44.272530000000017</v>
      </c>
      <c r="U527" s="311">
        <f t="shared" ca="1" si="234"/>
        <v>0</v>
      </c>
      <c r="V527" s="306">
        <f t="shared" ca="1" si="235"/>
        <v>1.2257418939752684</v>
      </c>
      <c r="W527" s="304">
        <f t="shared" ca="1" si="236"/>
        <v>39.93177242216909</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0.93907959088334714</v>
      </c>
      <c r="AH527" s="304">
        <f t="shared" ca="1" si="260"/>
        <v>-8.8481406312227016</v>
      </c>
    </row>
    <row r="528" spans="1:34" x14ac:dyDescent="0.2">
      <c r="A528" s="347">
        <f t="shared" ca="1" si="238"/>
        <v>1E-4</v>
      </c>
      <c r="B528" s="304">
        <f t="shared" ca="1" si="239"/>
        <v>30.11330000000013</v>
      </c>
      <c r="D528" s="306">
        <f t="shared" ca="1" si="240"/>
        <v>-0.60263189175797338</v>
      </c>
      <c r="E528" s="307">
        <f t="shared" ca="1" si="241"/>
        <v>-0.98238007834166474</v>
      </c>
      <c r="F528" s="304">
        <f t="shared" ca="1" si="242"/>
        <v>1.152491134580379</v>
      </c>
      <c r="G528" s="306">
        <f t="shared" ca="1" si="243"/>
        <v>7.0360663859753467</v>
      </c>
      <c r="H528" s="307">
        <f t="shared" ca="1" si="244"/>
        <v>-103.06841013614601</v>
      </c>
      <c r="I528" s="304">
        <f t="shared" ca="1" si="245"/>
        <v>103.30829297873747</v>
      </c>
      <c r="J528" s="306">
        <f t="shared" ca="1" si="246"/>
        <v>641.70676765127212</v>
      </c>
      <c r="K528" s="307">
        <f t="shared" ca="1" si="247"/>
        <v>-6.0647508156350654</v>
      </c>
      <c r="L528" s="304">
        <f t="shared" ca="1" si="232"/>
        <v>641.73542589754186</v>
      </c>
      <c r="M528" s="306">
        <f t="shared" ca="1" si="248"/>
        <v>-1.502636093148936</v>
      </c>
      <c r="N528" s="304">
        <f t="shared" ca="1" si="249"/>
        <v>-86.094706281460873</v>
      </c>
      <c r="P528" s="310">
        <f t="shared" ca="1" si="250"/>
        <v>23</v>
      </c>
      <c r="Q528" s="304">
        <f t="shared" ca="1" si="251"/>
        <v>0</v>
      </c>
      <c r="R528" s="306">
        <f t="shared" ca="1" si="252"/>
        <v>0</v>
      </c>
      <c r="S528" s="307">
        <f t="shared" ca="1" si="253"/>
        <v>4.5130000000000017</v>
      </c>
      <c r="T528" s="304">
        <f t="shared" ca="1" si="233"/>
        <v>44.272530000000017</v>
      </c>
      <c r="U528" s="311">
        <f t="shared" ca="1" si="234"/>
        <v>0</v>
      </c>
      <c r="V528" s="306">
        <f t="shared" ca="1" si="235"/>
        <v>1.2257431573281161</v>
      </c>
      <c r="W528" s="304">
        <f t="shared" ca="1" si="236"/>
        <v>39.93188617401227</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0.93905481727573559</v>
      </c>
      <c r="AH528" s="304">
        <f t="shared" ca="1" si="260"/>
        <v>-8.8481658369530418</v>
      </c>
    </row>
    <row r="529" spans="1:34" x14ac:dyDescent="0.2">
      <c r="A529" s="347">
        <f t="shared" ca="1" si="238"/>
        <v>1E-4</v>
      </c>
      <c r="B529" s="304">
        <f t="shared" ca="1" si="239"/>
        <v>30.11340000000013</v>
      </c>
      <c r="D529" s="306">
        <f t="shared" ca="1" si="240"/>
        <v>-0.60262789921815618</v>
      </c>
      <c r="E529" s="307">
        <f t="shared" ca="1" si="241"/>
        <v>-0.98235454174996661</v>
      </c>
      <c r="F529" s="304">
        <f t="shared" ca="1" si="242"/>
        <v>1.1524672796278752</v>
      </c>
      <c r="G529" s="306">
        <f t="shared" ca="1" si="243"/>
        <v>7.036006123185425</v>
      </c>
      <c r="H529" s="307">
        <f t="shared" ca="1" si="244"/>
        <v>-103.06850837160019</v>
      </c>
      <c r="I529" s="304">
        <f t="shared" ca="1" si="245"/>
        <v>103.30838688176348</v>
      </c>
      <c r="J529" s="306">
        <f t="shared" ca="1" si="246"/>
        <v>641.70676765127212</v>
      </c>
      <c r="K529" s="307">
        <f t="shared" ca="1" si="247"/>
        <v>-6.0750576615604528</v>
      </c>
      <c r="L529" s="304">
        <f t="shared" ca="1" si="232"/>
        <v>641.73552338563513</v>
      </c>
      <c r="M529" s="306">
        <f t="shared" ca="1" si="248"/>
        <v>-1.5026367398866243</v>
      </c>
      <c r="N529" s="304">
        <f t="shared" ca="1" si="249"/>
        <v>-86.09474333680086</v>
      </c>
      <c r="P529" s="310">
        <f t="shared" ca="1" si="250"/>
        <v>23</v>
      </c>
      <c r="Q529" s="304">
        <f t="shared" ca="1" si="251"/>
        <v>0</v>
      </c>
      <c r="R529" s="306">
        <f t="shared" ca="1" si="252"/>
        <v>0</v>
      </c>
      <c r="S529" s="307">
        <f t="shared" ca="1" si="253"/>
        <v>4.5130000000000017</v>
      </c>
      <c r="T529" s="304">
        <f t="shared" ca="1" si="233"/>
        <v>44.272530000000017</v>
      </c>
      <c r="U529" s="311">
        <f t="shared" ca="1" si="234"/>
        <v>0</v>
      </c>
      <c r="V529" s="306">
        <f t="shared" ca="1" si="235"/>
        <v>1.2257444206834702</v>
      </c>
      <c r="W529" s="304">
        <f t="shared" ca="1" si="236"/>
        <v>39.931999924237601</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0.93903004401803258</v>
      </c>
      <c r="AH529" s="304">
        <f t="shared" ca="1" si="260"/>
        <v>-8.8481910423248955</v>
      </c>
    </row>
    <row r="530" spans="1:34" x14ac:dyDescent="0.2">
      <c r="A530" s="347">
        <f t="shared" ca="1" si="238"/>
        <v>1E-4</v>
      </c>
      <c r="B530" s="304">
        <f t="shared" ca="1" si="239"/>
        <v>30.11350000000013</v>
      </c>
      <c r="D530" s="306">
        <f t="shared" ca="1" si="240"/>
        <v>-0.60262390668042287</v>
      </c>
      <c r="E530" s="307">
        <f t="shared" ca="1" si="241"/>
        <v>-0.98232900552144287</v>
      </c>
      <c r="F530" s="304">
        <f t="shared" ca="1" si="242"/>
        <v>1.1524434250719304</v>
      </c>
      <c r="G530" s="306">
        <f t="shared" ca="1" si="243"/>
        <v>7.0359458607947571</v>
      </c>
      <c r="H530" s="307">
        <f t="shared" ca="1" si="244"/>
        <v>-103.06860660450074</v>
      </c>
      <c r="I530" s="304">
        <f t="shared" ca="1" si="245"/>
        <v>103.3084807823122</v>
      </c>
      <c r="J530" s="306">
        <f t="shared" ca="1" si="246"/>
        <v>641.70676765127212</v>
      </c>
      <c r="K530" s="307">
        <f t="shared" ca="1" si="247"/>
        <v>-6.0853645173092579</v>
      </c>
      <c r="L530" s="304">
        <f t="shared" ca="1" si="232"/>
        <v>641.73562103934376</v>
      </c>
      <c r="M530" s="306">
        <f t="shared" ca="1" si="248"/>
        <v>-1.5026373866175979</v>
      </c>
      <c r="N530" s="304">
        <f t="shared" ca="1" si="249"/>
        <v>-86.094780391756132</v>
      </c>
      <c r="P530" s="310">
        <f t="shared" ca="1" si="250"/>
        <v>23</v>
      </c>
      <c r="Q530" s="304">
        <f t="shared" ca="1" si="251"/>
        <v>0</v>
      </c>
      <c r="R530" s="306">
        <f t="shared" ca="1" si="252"/>
        <v>0</v>
      </c>
      <c r="S530" s="307">
        <f t="shared" ca="1" si="253"/>
        <v>4.5130000000000017</v>
      </c>
      <c r="T530" s="304">
        <f t="shared" ca="1" si="233"/>
        <v>44.272530000000017</v>
      </c>
      <c r="U530" s="311">
        <f t="shared" ca="1" si="234"/>
        <v>0</v>
      </c>
      <c r="V530" s="306">
        <f t="shared" ca="1" si="235"/>
        <v>1.2257456840413308</v>
      </c>
      <c r="W530" s="304">
        <f t="shared" ca="1" si="236"/>
        <v>39.932113672845105</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0.93900527111023102</v>
      </c>
      <c r="AH530" s="304">
        <f t="shared" ca="1" si="260"/>
        <v>-8.8482162473382644</v>
      </c>
    </row>
    <row r="531" spans="1:34" x14ac:dyDescent="0.2">
      <c r="A531" s="347">
        <f t="shared" ca="1" si="238"/>
        <v>1E-4</v>
      </c>
      <c r="B531" s="304">
        <f t="shared" ca="1" si="239"/>
        <v>30.11360000000013</v>
      </c>
      <c r="D531" s="306">
        <f t="shared" ca="1" si="240"/>
        <v>-0.6026199141447709</v>
      </c>
      <c r="E531" s="307">
        <f t="shared" ca="1" si="241"/>
        <v>-0.98230346965608462</v>
      </c>
      <c r="F531" s="304">
        <f t="shared" ca="1" si="242"/>
        <v>1.152419570912536</v>
      </c>
      <c r="G531" s="306">
        <f t="shared" ca="1" si="243"/>
        <v>7.0358855988033424</v>
      </c>
      <c r="H531" s="307">
        <f t="shared" ca="1" si="244"/>
        <v>-103.06870483484771</v>
      </c>
      <c r="I531" s="304">
        <f t="shared" ca="1" si="245"/>
        <v>103.30857468038366</v>
      </c>
      <c r="J531" s="306">
        <f t="shared" ca="1" si="246"/>
        <v>641.70676765127212</v>
      </c>
      <c r="K531" s="307">
        <f t="shared" ca="1" si="247"/>
        <v>-6.0956713828812257</v>
      </c>
      <c r="L531" s="304">
        <f t="shared" ca="1" si="232"/>
        <v>641.73571885866829</v>
      </c>
      <c r="M531" s="306">
        <f t="shared" ca="1" si="248"/>
        <v>-1.5026380333418565</v>
      </c>
      <c r="N531" s="304">
        <f t="shared" ca="1" si="249"/>
        <v>-86.094817446326658</v>
      </c>
      <c r="P531" s="310">
        <f t="shared" ca="1" si="250"/>
        <v>23</v>
      </c>
      <c r="Q531" s="304">
        <f t="shared" ca="1" si="251"/>
        <v>0</v>
      </c>
      <c r="R531" s="306">
        <f t="shared" ca="1" si="252"/>
        <v>0</v>
      </c>
      <c r="S531" s="307">
        <f t="shared" ca="1" si="253"/>
        <v>4.5130000000000017</v>
      </c>
      <c r="T531" s="304">
        <f t="shared" ca="1" si="233"/>
        <v>44.272530000000017</v>
      </c>
      <c r="U531" s="311">
        <f t="shared" ca="1" si="234"/>
        <v>0</v>
      </c>
      <c r="V531" s="306">
        <f t="shared" ca="1" si="235"/>
        <v>1.2257469474016982</v>
      </c>
      <c r="W531" s="304">
        <f t="shared" ca="1" si="236"/>
        <v>39.93222741983481</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0.93898049855233445</v>
      </c>
      <c r="AH531" s="304">
        <f t="shared" ca="1" si="260"/>
        <v>-8.8482414519931503</v>
      </c>
    </row>
    <row r="532" spans="1:34" x14ac:dyDescent="0.2">
      <c r="A532" s="347">
        <f t="shared" ca="1" si="238"/>
        <v>1E-4</v>
      </c>
      <c r="B532" s="304">
        <f t="shared" ca="1" si="239"/>
        <v>30.113700000000129</v>
      </c>
      <c r="D532" s="306">
        <f t="shared" ca="1" si="240"/>
        <v>-0.60261592161120614</v>
      </c>
      <c r="E532" s="307">
        <f t="shared" ca="1" si="241"/>
        <v>-0.98227793415388831</v>
      </c>
      <c r="F532" s="304">
        <f t="shared" ca="1" si="242"/>
        <v>1.1523957171496924</v>
      </c>
      <c r="G532" s="306">
        <f t="shared" ca="1" si="243"/>
        <v>7.0358253372111816</v>
      </c>
      <c r="H532" s="307">
        <f t="shared" ca="1" si="244"/>
        <v>-103.06880306264112</v>
      </c>
      <c r="I532" s="304">
        <f t="shared" ca="1" si="245"/>
        <v>103.30866857597789</v>
      </c>
      <c r="J532" s="306">
        <f t="shared" ca="1" si="246"/>
        <v>641.70676765127212</v>
      </c>
      <c r="K532" s="307">
        <f t="shared" ca="1" si="247"/>
        <v>-6.1059782582761004</v>
      </c>
      <c r="L532" s="304">
        <f t="shared" ca="1" si="232"/>
        <v>641.73581684360909</v>
      </c>
      <c r="M532" s="306">
        <f t="shared" ca="1" si="248"/>
        <v>-1.5026386800594005</v>
      </c>
      <c r="N532" s="304">
        <f t="shared" ca="1" si="249"/>
        <v>-86.094854500512469</v>
      </c>
      <c r="P532" s="310">
        <f t="shared" ca="1" si="250"/>
        <v>23</v>
      </c>
      <c r="Q532" s="304">
        <f t="shared" ca="1" si="251"/>
        <v>0</v>
      </c>
      <c r="R532" s="306">
        <f t="shared" ca="1" si="252"/>
        <v>0</v>
      </c>
      <c r="S532" s="307">
        <f t="shared" ca="1" si="253"/>
        <v>4.5130000000000017</v>
      </c>
      <c r="T532" s="304">
        <f t="shared" ca="1" si="233"/>
        <v>44.272530000000017</v>
      </c>
      <c r="U532" s="311">
        <f t="shared" ca="1" si="234"/>
        <v>0</v>
      </c>
      <c r="V532" s="306">
        <f t="shared" ca="1" si="235"/>
        <v>1.2257482107645723</v>
      </c>
      <c r="W532" s="304">
        <f t="shared" ca="1" si="236"/>
        <v>39.932341165206708</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0.93895572634433222</v>
      </c>
      <c r="AH532" s="304">
        <f t="shared" ca="1" si="260"/>
        <v>-8.848266656289562</v>
      </c>
    </row>
    <row r="533" spans="1:34" x14ac:dyDescent="0.2">
      <c r="A533" s="347">
        <f t="shared" ca="1" si="238"/>
        <v>1E-4</v>
      </c>
      <c r="B533" s="304">
        <f t="shared" ca="1" si="239"/>
        <v>30.113800000000129</v>
      </c>
      <c r="D533" s="306">
        <f t="shared" ca="1" si="240"/>
        <v>-0.60261192907972538</v>
      </c>
      <c r="E533" s="307">
        <f t="shared" ca="1" si="241"/>
        <v>-0.98225239901485573</v>
      </c>
      <c r="F533" s="304">
        <f t="shared" ca="1" si="242"/>
        <v>1.1523718637834002</v>
      </c>
      <c r="G533" s="306">
        <f t="shared" ca="1" si="243"/>
        <v>7.0357650760182739</v>
      </c>
      <c r="H533" s="307">
        <f t="shared" ca="1" si="244"/>
        <v>-103.06890128788102</v>
      </c>
      <c r="I533" s="304">
        <f t="shared" ca="1" si="245"/>
        <v>103.30876246909494</v>
      </c>
      <c r="J533" s="306">
        <f t="shared" ca="1" si="246"/>
        <v>641.70676765127212</v>
      </c>
      <c r="K533" s="307">
        <f t="shared" ca="1" si="247"/>
        <v>-6.1162851434936263</v>
      </c>
      <c r="L533" s="304">
        <f t="shared" ca="1" si="232"/>
        <v>641.73591499416659</v>
      </c>
      <c r="M533" s="306">
        <f t="shared" ca="1" si="248"/>
        <v>-1.5026393267702298</v>
      </c>
      <c r="N533" s="304">
        <f t="shared" ca="1" si="249"/>
        <v>-86.094891554313548</v>
      </c>
      <c r="P533" s="310">
        <f t="shared" ca="1" si="250"/>
        <v>23</v>
      </c>
      <c r="Q533" s="304">
        <f t="shared" ca="1" si="251"/>
        <v>0</v>
      </c>
      <c r="R533" s="306">
        <f t="shared" ca="1" si="252"/>
        <v>0</v>
      </c>
      <c r="S533" s="307">
        <f t="shared" ca="1" si="253"/>
        <v>4.5130000000000017</v>
      </c>
      <c r="T533" s="304">
        <f t="shared" ca="1" si="233"/>
        <v>44.272530000000017</v>
      </c>
      <c r="U533" s="311">
        <f t="shared" ca="1" si="234"/>
        <v>0</v>
      </c>
      <c r="V533" s="306">
        <f t="shared" ca="1" si="235"/>
        <v>1.2257494741299524</v>
      </c>
      <c r="W533" s="304">
        <f t="shared" ca="1" si="236"/>
        <v>39.932454908960835</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0.9389309544862261</v>
      </c>
      <c r="AH533" s="304">
        <f t="shared" ca="1" si="260"/>
        <v>-8.848291860227496</v>
      </c>
    </row>
    <row r="534" spans="1:34" x14ac:dyDescent="0.2">
      <c r="A534" s="347">
        <f t="shared" ca="1" si="238"/>
        <v>1E-4</v>
      </c>
      <c r="B534" s="304">
        <f t="shared" ca="1" si="239"/>
        <v>30.113900000000129</v>
      </c>
      <c r="D534" s="306">
        <f t="shared" ca="1" si="240"/>
        <v>-0.60260793655033096</v>
      </c>
      <c r="E534" s="307">
        <f t="shared" ca="1" si="241"/>
        <v>-0.98222686423897621</v>
      </c>
      <c r="F534" s="304">
        <f t="shared" ca="1" si="242"/>
        <v>1.1523480108136517</v>
      </c>
      <c r="G534" s="306">
        <f t="shared" ca="1" si="243"/>
        <v>7.0357048152246193</v>
      </c>
      <c r="H534" s="307">
        <f t="shared" ca="1" si="244"/>
        <v>-103.06899951056744</v>
      </c>
      <c r="I534" s="304">
        <f t="shared" ca="1" si="245"/>
        <v>103.30885635973483</v>
      </c>
      <c r="J534" s="306">
        <f t="shared" ca="1" si="246"/>
        <v>641.70676765127212</v>
      </c>
      <c r="K534" s="307">
        <f t="shared" ca="1" si="247"/>
        <v>-6.1265920385335484</v>
      </c>
      <c r="L534" s="304">
        <f t="shared" ca="1" si="232"/>
        <v>641.73601331034115</v>
      </c>
      <c r="M534" s="306">
        <f t="shared" ca="1" si="248"/>
        <v>-1.5026399734743445</v>
      </c>
      <c r="N534" s="304">
        <f t="shared" ca="1" si="249"/>
        <v>-86.094928607729912</v>
      </c>
      <c r="P534" s="310">
        <f t="shared" ca="1" si="250"/>
        <v>23</v>
      </c>
      <c r="Q534" s="304">
        <f t="shared" ca="1" si="251"/>
        <v>0</v>
      </c>
      <c r="R534" s="306">
        <f t="shared" ca="1" si="252"/>
        <v>0</v>
      </c>
      <c r="S534" s="307">
        <f t="shared" ca="1" si="253"/>
        <v>4.5130000000000017</v>
      </c>
      <c r="T534" s="304">
        <f t="shared" ca="1" si="233"/>
        <v>44.272530000000017</v>
      </c>
      <c r="U534" s="311">
        <f t="shared" ca="1" si="234"/>
        <v>0</v>
      </c>
      <c r="V534" s="306">
        <f t="shared" ca="1" si="235"/>
        <v>1.2257507374978394</v>
      </c>
      <c r="W534" s="304">
        <f t="shared" ca="1" si="236"/>
        <v>39.932568651097192</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0.93890618297800899</v>
      </c>
      <c r="AH534" s="304">
        <f t="shared" ca="1" si="260"/>
        <v>-8.848317063806963</v>
      </c>
    </row>
    <row r="535" spans="1:34" x14ac:dyDescent="0.2">
      <c r="A535" s="347">
        <f t="shared" ca="1" si="238"/>
        <v>1E-4</v>
      </c>
      <c r="B535" s="304">
        <f t="shared" ca="1" si="239"/>
        <v>30.114000000000129</v>
      </c>
      <c r="D535" s="306">
        <f t="shared" ca="1" si="240"/>
        <v>-0.60260394402302331</v>
      </c>
      <c r="E535" s="307">
        <f t="shared" ca="1" si="241"/>
        <v>-0.9822013298262533</v>
      </c>
      <c r="F535" s="304">
        <f t="shared" ca="1" si="242"/>
        <v>1.1523241582404509</v>
      </c>
      <c r="G535" s="306">
        <f t="shared" ca="1" si="243"/>
        <v>7.0356445548302169</v>
      </c>
      <c r="H535" s="307">
        <f t="shared" ca="1" si="244"/>
        <v>-103.06909773070042</v>
      </c>
      <c r="I535" s="304">
        <f t="shared" ca="1" si="245"/>
        <v>103.30895024789761</v>
      </c>
      <c r="J535" s="306">
        <f t="shared" ca="1" si="246"/>
        <v>641.70676765127212</v>
      </c>
      <c r="K535" s="307">
        <f t="shared" ca="1" si="247"/>
        <v>-6.1368989433956118</v>
      </c>
      <c r="L535" s="304">
        <f t="shared" ca="1" si="232"/>
        <v>641.7361117921331</v>
      </c>
      <c r="M535" s="306">
        <f t="shared" ca="1" si="248"/>
        <v>-1.502640620171745</v>
      </c>
      <c r="N535" s="304">
        <f t="shared" ca="1" si="249"/>
        <v>-86.094965660761588</v>
      </c>
      <c r="P535" s="310">
        <f t="shared" ca="1" si="250"/>
        <v>23</v>
      </c>
      <c r="Q535" s="304">
        <f t="shared" ca="1" si="251"/>
        <v>0</v>
      </c>
      <c r="R535" s="306">
        <f t="shared" ca="1" si="252"/>
        <v>0</v>
      </c>
      <c r="S535" s="307">
        <f t="shared" ca="1" si="253"/>
        <v>4.5130000000000017</v>
      </c>
      <c r="T535" s="304">
        <f t="shared" ca="1" si="233"/>
        <v>44.272530000000017</v>
      </c>
      <c r="U535" s="311">
        <f t="shared" ca="1" si="234"/>
        <v>0</v>
      </c>
      <c r="V535" s="306">
        <f t="shared" ca="1" si="235"/>
        <v>1.2257520008682325</v>
      </c>
      <c r="W535" s="304">
        <f t="shared" ca="1" si="236"/>
        <v>39.932682391615806</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0.93888141181968265</v>
      </c>
      <c r="AH535" s="304">
        <f t="shared" ca="1" si="260"/>
        <v>-8.8483422670279595</v>
      </c>
    </row>
    <row r="536" spans="1:34" x14ac:dyDescent="0.2">
      <c r="A536" s="347">
        <f t="shared" ca="1" si="238"/>
        <v>1E-4</v>
      </c>
      <c r="B536" s="304">
        <f t="shared" ca="1" si="239"/>
        <v>30.114100000000128</v>
      </c>
      <c r="D536" s="306">
        <f t="shared" ca="1" si="240"/>
        <v>-0.60259995149780066</v>
      </c>
      <c r="E536" s="307">
        <f t="shared" ca="1" si="241"/>
        <v>-0.98217579577667991</v>
      </c>
      <c r="F536" s="304">
        <f t="shared" ca="1" si="242"/>
        <v>1.1523003060637909</v>
      </c>
      <c r="G536" s="306">
        <f t="shared" ca="1" si="243"/>
        <v>7.0355842948350675</v>
      </c>
      <c r="H536" s="307">
        <f t="shared" ca="1" si="244"/>
        <v>-103.06919594828</v>
      </c>
      <c r="I536" s="304">
        <f t="shared" ca="1" si="245"/>
        <v>103.30904413358333</v>
      </c>
      <c r="J536" s="306">
        <f t="shared" ca="1" si="246"/>
        <v>641.70676765127212</v>
      </c>
      <c r="K536" s="307">
        <f t="shared" ca="1" si="247"/>
        <v>-6.1472058580795608</v>
      </c>
      <c r="L536" s="304">
        <f t="shared" ca="1" si="232"/>
        <v>641.7362104395429</v>
      </c>
      <c r="M536" s="306">
        <f t="shared" ca="1" si="248"/>
        <v>-1.5026412668624309</v>
      </c>
      <c r="N536" s="304">
        <f t="shared" ca="1" si="249"/>
        <v>-86.095002713408533</v>
      </c>
      <c r="P536" s="310">
        <f t="shared" ca="1" si="250"/>
        <v>23</v>
      </c>
      <c r="Q536" s="304">
        <f t="shared" ca="1" si="251"/>
        <v>0</v>
      </c>
      <c r="R536" s="306">
        <f t="shared" ca="1" si="252"/>
        <v>0</v>
      </c>
      <c r="S536" s="307">
        <f t="shared" ca="1" si="253"/>
        <v>4.5130000000000017</v>
      </c>
      <c r="T536" s="304">
        <f t="shared" ca="1" si="233"/>
        <v>44.272530000000017</v>
      </c>
      <c r="U536" s="311">
        <f t="shared" ca="1" si="234"/>
        <v>0</v>
      </c>
      <c r="V536" s="306">
        <f t="shared" ca="1" si="235"/>
        <v>1.2257532642411328</v>
      </c>
      <c r="W536" s="304">
        <f t="shared" ca="1" si="236"/>
        <v>39.932796130516728</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0.93885664101124</v>
      </c>
      <c r="AH536" s="304">
        <f t="shared" ca="1" si="260"/>
        <v>-8.8483674698904924</v>
      </c>
    </row>
    <row r="537" spans="1:34" x14ac:dyDescent="0.2">
      <c r="A537" s="347">
        <f t="shared" ca="1" si="238"/>
        <v>1E-4</v>
      </c>
      <c r="B537" s="304">
        <f t="shared" ca="1" si="239"/>
        <v>30.114200000000128</v>
      </c>
      <c r="D537" s="306">
        <f t="shared" ca="1" si="240"/>
        <v>-0.60259595897466878</v>
      </c>
      <c r="E537" s="307">
        <f t="shared" ca="1" si="241"/>
        <v>-0.98215026209024181</v>
      </c>
      <c r="F537" s="304">
        <f t="shared" ca="1" si="242"/>
        <v>1.1522764542836634</v>
      </c>
      <c r="G537" s="306">
        <f t="shared" ca="1" si="243"/>
        <v>7.0355240352391704</v>
      </c>
      <c r="H537" s="307">
        <f t="shared" ca="1" si="244"/>
        <v>-103.06929416330621</v>
      </c>
      <c r="I537" s="304">
        <f t="shared" ca="1" si="245"/>
        <v>103.30913801679199</v>
      </c>
      <c r="J537" s="306">
        <f t="shared" ca="1" si="246"/>
        <v>641.70676765127212</v>
      </c>
      <c r="K537" s="307">
        <f t="shared" ca="1" si="247"/>
        <v>-6.1575127825851403</v>
      </c>
      <c r="L537" s="304">
        <f t="shared" ca="1" si="232"/>
        <v>641.736309252571</v>
      </c>
      <c r="M537" s="306">
        <f t="shared" ca="1" si="248"/>
        <v>-1.5026419135464029</v>
      </c>
      <c r="N537" s="304">
        <f t="shared" ca="1" si="249"/>
        <v>-86.095039765670805</v>
      </c>
      <c r="P537" s="310">
        <f t="shared" ca="1" si="250"/>
        <v>23</v>
      </c>
      <c r="Q537" s="304">
        <f t="shared" ca="1" si="251"/>
        <v>0</v>
      </c>
      <c r="R537" s="306">
        <f t="shared" ca="1" si="252"/>
        <v>0</v>
      </c>
      <c r="S537" s="307">
        <f t="shared" ca="1" si="253"/>
        <v>4.5130000000000017</v>
      </c>
      <c r="T537" s="304">
        <f t="shared" ca="1" si="233"/>
        <v>44.272530000000017</v>
      </c>
      <c r="U537" s="311">
        <f t="shared" ca="1" si="234"/>
        <v>0</v>
      </c>
      <c r="V537" s="306">
        <f t="shared" ca="1" si="235"/>
        <v>1.2257545276165391</v>
      </c>
      <c r="W537" s="304">
        <f t="shared" ca="1" si="236"/>
        <v>39.932909867799914</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0.93883187055266859</v>
      </c>
      <c r="AH537" s="304">
        <f t="shared" ca="1" si="260"/>
        <v>-8.8483926723945743</v>
      </c>
    </row>
    <row r="538" spans="1:34" x14ac:dyDescent="0.2">
      <c r="A538" s="347">
        <f t="shared" ca="1" si="238"/>
        <v>1E-4</v>
      </c>
      <c r="B538" s="304">
        <f t="shared" ca="1" si="239"/>
        <v>30.114300000000128</v>
      </c>
      <c r="D538" s="306">
        <f t="shared" ca="1" si="240"/>
        <v>-0.60259196645362234</v>
      </c>
      <c r="E538" s="307">
        <f t="shared" ca="1" si="241"/>
        <v>-0.98212472876695145</v>
      </c>
      <c r="F538" s="304">
        <f t="shared" ca="1" si="242"/>
        <v>1.1522526029000766</v>
      </c>
      <c r="G538" s="306">
        <f t="shared" ca="1" si="243"/>
        <v>7.0354637760425254</v>
      </c>
      <c r="H538" s="307">
        <f t="shared" ca="1" si="244"/>
        <v>-103.06939237577909</v>
      </c>
      <c r="I538" s="304">
        <f t="shared" ca="1" si="245"/>
        <v>103.30923189752363</v>
      </c>
      <c r="J538" s="306">
        <f t="shared" ca="1" si="246"/>
        <v>641.70676765127212</v>
      </c>
      <c r="K538" s="307">
        <f t="shared" ca="1" si="247"/>
        <v>-6.1678197169120947</v>
      </c>
      <c r="L538" s="304">
        <f t="shared" ca="1" si="232"/>
        <v>641.73640823121764</v>
      </c>
      <c r="M538" s="306">
        <f t="shared" ca="1" si="248"/>
        <v>-1.5026425602236604</v>
      </c>
      <c r="N538" s="304">
        <f t="shared" ca="1" si="249"/>
        <v>-86.095076817548374</v>
      </c>
      <c r="P538" s="310">
        <f t="shared" ca="1" si="250"/>
        <v>23</v>
      </c>
      <c r="Q538" s="304">
        <f t="shared" ca="1" si="251"/>
        <v>0</v>
      </c>
      <c r="R538" s="306">
        <f t="shared" ca="1" si="252"/>
        <v>0</v>
      </c>
      <c r="S538" s="307">
        <f t="shared" ca="1" si="253"/>
        <v>4.5130000000000017</v>
      </c>
      <c r="T538" s="304">
        <f t="shared" ca="1" si="233"/>
        <v>44.272530000000017</v>
      </c>
      <c r="U538" s="311">
        <f t="shared" ca="1" si="234"/>
        <v>0</v>
      </c>
      <c r="V538" s="306">
        <f t="shared" ca="1" si="235"/>
        <v>1.2257557909944519</v>
      </c>
      <c r="W538" s="304">
        <f t="shared" ca="1" si="236"/>
        <v>39.933023603465394</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0.93880710044398441</v>
      </c>
      <c r="AH538" s="304">
        <f t="shared" ca="1" si="260"/>
        <v>-8.8484178745401945</v>
      </c>
    </row>
    <row r="539" spans="1:34" x14ac:dyDescent="0.2">
      <c r="A539" s="347">
        <f t="shared" ca="1" si="238"/>
        <v>1E-4</v>
      </c>
      <c r="B539" s="304">
        <f t="shared" ca="1" si="239"/>
        <v>30.114400000000128</v>
      </c>
      <c r="D539" s="306">
        <f t="shared" ca="1" si="240"/>
        <v>-0.60258797393466679</v>
      </c>
      <c r="E539" s="307">
        <f t="shared" ca="1" si="241"/>
        <v>-0.98209919580680172</v>
      </c>
      <c r="F539" s="304">
        <f t="shared" ca="1" si="242"/>
        <v>1.1522287519130276</v>
      </c>
      <c r="G539" s="306">
        <f t="shared" ca="1" si="243"/>
        <v>7.0354035172451317</v>
      </c>
      <c r="H539" s="307">
        <f t="shared" ca="1" si="244"/>
        <v>-103.06949058569867</v>
      </c>
      <c r="I539" s="304">
        <f t="shared" ca="1" si="245"/>
        <v>103.30932577577832</v>
      </c>
      <c r="J539" s="306">
        <f t="shared" ca="1" si="246"/>
        <v>641.70676765127212</v>
      </c>
      <c r="K539" s="307">
        <f t="shared" ca="1" si="247"/>
        <v>-6.1781266610601691</v>
      </c>
      <c r="L539" s="304">
        <f t="shared" ca="1" si="232"/>
        <v>641.73650737548337</v>
      </c>
      <c r="M539" s="306">
        <f t="shared" ca="1" si="248"/>
        <v>-1.5026432068942039</v>
      </c>
      <c r="N539" s="304">
        <f t="shared" ca="1" si="249"/>
        <v>-86.095113869041256</v>
      </c>
      <c r="P539" s="310">
        <f t="shared" ca="1" si="250"/>
        <v>23</v>
      </c>
      <c r="Q539" s="304">
        <f t="shared" ca="1" si="251"/>
        <v>0</v>
      </c>
      <c r="R539" s="306">
        <f t="shared" ca="1" si="252"/>
        <v>0</v>
      </c>
      <c r="S539" s="307">
        <f t="shared" ca="1" si="253"/>
        <v>4.5130000000000017</v>
      </c>
      <c r="T539" s="304">
        <f t="shared" ca="1" si="233"/>
        <v>44.272530000000017</v>
      </c>
      <c r="U539" s="311">
        <f t="shared" ca="1" si="234"/>
        <v>0</v>
      </c>
      <c r="V539" s="306">
        <f t="shared" ca="1" si="235"/>
        <v>1.2257570543748708</v>
      </c>
      <c r="W539" s="304">
        <f t="shared" ca="1" si="236"/>
        <v>39.933137337513209</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0.93878233068517325</v>
      </c>
      <c r="AH539" s="304">
        <f t="shared" ca="1" si="260"/>
        <v>-8.84844307632736</v>
      </c>
    </row>
    <row r="540" spans="1:34" x14ac:dyDescent="0.2">
      <c r="A540" s="347">
        <f t="shared" ca="1" si="238"/>
        <v>1E-4</v>
      </c>
      <c r="B540" s="304">
        <f t="shared" ca="1" si="239"/>
        <v>30.114500000000127</v>
      </c>
      <c r="D540" s="306">
        <f t="shared" ca="1" si="240"/>
        <v>-0.60258398141780034</v>
      </c>
      <c r="E540" s="307">
        <f t="shared" ca="1" si="241"/>
        <v>-0.98207366320978373</v>
      </c>
      <c r="F540" s="304">
        <f t="shared" ca="1" si="242"/>
        <v>1.1522049013225086</v>
      </c>
      <c r="G540" s="306">
        <f t="shared" ca="1" si="243"/>
        <v>7.0353432588469902</v>
      </c>
      <c r="H540" s="307">
        <f t="shared" ca="1" si="244"/>
        <v>-103.06958879306499</v>
      </c>
      <c r="I540" s="304">
        <f t="shared" ca="1" si="245"/>
        <v>103.30941965155604</v>
      </c>
      <c r="J540" s="306">
        <f t="shared" ca="1" si="246"/>
        <v>641.70676765127212</v>
      </c>
      <c r="K540" s="307">
        <f t="shared" ca="1" si="247"/>
        <v>-6.1884336150291075</v>
      </c>
      <c r="L540" s="304">
        <f t="shared" ca="1" si="232"/>
        <v>641.73660668536843</v>
      </c>
      <c r="M540" s="306">
        <f t="shared" ca="1" si="248"/>
        <v>-1.5026438535580335</v>
      </c>
      <c r="N540" s="304">
        <f t="shared" ca="1" si="249"/>
        <v>-86.09515092014945</v>
      </c>
      <c r="P540" s="310">
        <f t="shared" ca="1" si="250"/>
        <v>23</v>
      </c>
      <c r="Q540" s="304">
        <f t="shared" ca="1" si="251"/>
        <v>0</v>
      </c>
      <c r="R540" s="306">
        <f t="shared" ca="1" si="252"/>
        <v>0</v>
      </c>
      <c r="S540" s="307">
        <f t="shared" ca="1" si="253"/>
        <v>4.5130000000000017</v>
      </c>
      <c r="T540" s="304">
        <f t="shared" ca="1" si="233"/>
        <v>44.272530000000017</v>
      </c>
      <c r="U540" s="311">
        <f t="shared" ca="1" si="234"/>
        <v>0</v>
      </c>
      <c r="V540" s="306">
        <f t="shared" ca="1" si="235"/>
        <v>1.2257583177577964</v>
      </c>
      <c r="W540" s="304">
        <f t="shared" ca="1" si="236"/>
        <v>39.933251069943346</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0.93875756127622623</v>
      </c>
      <c r="AH540" s="304">
        <f t="shared" ca="1" si="260"/>
        <v>-8.8484682777560817</v>
      </c>
    </row>
    <row r="541" spans="1:34" x14ac:dyDescent="0.2">
      <c r="A541" s="347">
        <f t="shared" ca="1" si="238"/>
        <v>1E-4</v>
      </c>
      <c r="B541" s="304">
        <f t="shared" ca="1" si="239"/>
        <v>30.114600000000127</v>
      </c>
      <c r="D541" s="306">
        <f t="shared" ca="1" si="240"/>
        <v>-0.60257998890302367</v>
      </c>
      <c r="E541" s="307">
        <f t="shared" ca="1" si="241"/>
        <v>-0.98204813097589927</v>
      </c>
      <c r="F541" s="304">
        <f t="shared" ca="1" si="242"/>
        <v>1.1521810511285218</v>
      </c>
      <c r="G541" s="306">
        <f t="shared" ca="1" si="243"/>
        <v>7.0352830008481</v>
      </c>
      <c r="H541" s="307">
        <f t="shared" ca="1" si="244"/>
        <v>-103.06968699787809</v>
      </c>
      <c r="I541" s="304">
        <f t="shared" ca="1" si="245"/>
        <v>103.30951352485687</v>
      </c>
      <c r="J541" s="306">
        <f t="shared" ca="1" si="246"/>
        <v>641.70676765127212</v>
      </c>
      <c r="K541" s="307">
        <f t="shared" ca="1" si="247"/>
        <v>-6.1987405788186543</v>
      </c>
      <c r="L541" s="304">
        <f t="shared" ca="1" si="232"/>
        <v>641.73670616087338</v>
      </c>
      <c r="M541" s="306">
        <f t="shared" ca="1" si="248"/>
        <v>-1.5026445002151492</v>
      </c>
      <c r="N541" s="304">
        <f t="shared" ca="1" si="249"/>
        <v>-86.095187970872971</v>
      </c>
      <c r="P541" s="310">
        <f t="shared" ca="1" si="250"/>
        <v>23</v>
      </c>
      <c r="Q541" s="304">
        <f t="shared" ca="1" si="251"/>
        <v>0</v>
      </c>
      <c r="R541" s="306">
        <f t="shared" ca="1" si="252"/>
        <v>0</v>
      </c>
      <c r="S541" s="307">
        <f t="shared" ca="1" si="253"/>
        <v>4.5130000000000017</v>
      </c>
      <c r="T541" s="304">
        <f t="shared" ca="1" si="233"/>
        <v>44.272530000000017</v>
      </c>
      <c r="U541" s="311">
        <f t="shared" ca="1" si="234"/>
        <v>0</v>
      </c>
      <c r="V541" s="306">
        <f t="shared" ca="1" si="235"/>
        <v>1.2257595811432282</v>
      </c>
      <c r="W541" s="304">
        <f t="shared" ca="1" si="236"/>
        <v>39.933364800755839</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0.938732792217154</v>
      </c>
      <c r="AH541" s="304">
        <f t="shared" ca="1" si="260"/>
        <v>-8.8484934788263523</v>
      </c>
    </row>
    <row r="542" spans="1:34" x14ac:dyDescent="0.2">
      <c r="A542" s="347">
        <f t="shared" ca="1" si="238"/>
        <v>1E-4</v>
      </c>
      <c r="B542" s="304">
        <f t="shared" ca="1" si="239"/>
        <v>30.114700000000127</v>
      </c>
      <c r="D542" s="306">
        <f t="shared" ca="1" si="240"/>
        <v>-0.60257599639033876</v>
      </c>
      <c r="E542" s="307">
        <f t="shared" ca="1" si="241"/>
        <v>-0.98202259910514123</v>
      </c>
      <c r="F542" s="304">
        <f t="shared" ca="1" si="242"/>
        <v>1.1521572013310626</v>
      </c>
      <c r="G542" s="306">
        <f t="shared" ca="1" si="243"/>
        <v>7.0352227432484611</v>
      </c>
      <c r="H542" s="307">
        <f t="shared" ca="1" si="244"/>
        <v>-103.069785200138</v>
      </c>
      <c r="I542" s="304">
        <f t="shared" ca="1" si="245"/>
        <v>103.30960739568081</v>
      </c>
      <c r="J542" s="306">
        <f t="shared" ca="1" si="246"/>
        <v>641.70676765127212</v>
      </c>
      <c r="K542" s="307">
        <f t="shared" ca="1" si="247"/>
        <v>-6.2090475524285553</v>
      </c>
      <c r="L542" s="304">
        <f t="shared" ca="1" si="232"/>
        <v>641.73680580199857</v>
      </c>
      <c r="M542" s="306">
        <f t="shared" ca="1" si="248"/>
        <v>-1.5026451468655511</v>
      </c>
      <c r="N542" s="304">
        <f t="shared" ca="1" si="249"/>
        <v>-86.095225021211817</v>
      </c>
      <c r="P542" s="310">
        <f t="shared" ca="1" si="250"/>
        <v>23</v>
      </c>
      <c r="Q542" s="304">
        <f t="shared" ca="1" si="251"/>
        <v>0</v>
      </c>
      <c r="R542" s="306">
        <f t="shared" ca="1" si="252"/>
        <v>0</v>
      </c>
      <c r="S542" s="307">
        <f t="shared" ca="1" si="253"/>
        <v>4.5130000000000017</v>
      </c>
      <c r="T542" s="304">
        <f t="shared" ca="1" si="233"/>
        <v>44.272530000000017</v>
      </c>
      <c r="U542" s="311">
        <f t="shared" ca="1" si="234"/>
        <v>0</v>
      </c>
      <c r="V542" s="306">
        <f t="shared" ca="1" si="235"/>
        <v>1.2257608445311661</v>
      </c>
      <c r="W542" s="304">
        <f t="shared" ca="1" si="236"/>
        <v>39.933478529950669</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0.93870802350794236</v>
      </c>
      <c r="AH542" s="304">
        <f t="shared" ca="1" si="260"/>
        <v>-8.8485186795381843</v>
      </c>
    </row>
    <row r="543" spans="1:34" x14ac:dyDescent="0.2">
      <c r="A543" s="347">
        <f t="shared" ca="1" si="238"/>
        <v>1E-4</v>
      </c>
      <c r="B543" s="304">
        <f t="shared" ca="1" si="239"/>
        <v>30.114800000000127</v>
      </c>
      <c r="D543" s="306">
        <f t="shared" ca="1" si="240"/>
        <v>-0.60257200387974452</v>
      </c>
      <c r="E543" s="307">
        <f t="shared" ca="1" si="241"/>
        <v>-0.98199706759751315</v>
      </c>
      <c r="F543" s="304">
        <f t="shared" ca="1" si="242"/>
        <v>1.1521333519301338</v>
      </c>
      <c r="G543" s="306">
        <f t="shared" ca="1" si="243"/>
        <v>7.0351624860480735</v>
      </c>
      <c r="H543" s="307">
        <f t="shared" ca="1" si="244"/>
        <v>-103.06988339984476</v>
      </c>
      <c r="I543" s="304">
        <f t="shared" ca="1" si="245"/>
        <v>103.30970126402792</v>
      </c>
      <c r="J543" s="306">
        <f t="shared" ca="1" si="246"/>
        <v>641.70676765127212</v>
      </c>
      <c r="K543" s="307">
        <f t="shared" ca="1" si="247"/>
        <v>-6.2193545358585549</v>
      </c>
      <c r="L543" s="304">
        <f t="shared" ca="1" si="232"/>
        <v>641.73690560874434</v>
      </c>
      <c r="M543" s="306">
        <f t="shared" ca="1" si="248"/>
        <v>-1.502645793509239</v>
      </c>
      <c r="N543" s="304">
        <f t="shared" ca="1" si="249"/>
        <v>-86.09526207116599</v>
      </c>
      <c r="P543" s="310">
        <f t="shared" ca="1" si="250"/>
        <v>23</v>
      </c>
      <c r="Q543" s="304">
        <f t="shared" ca="1" si="251"/>
        <v>0</v>
      </c>
      <c r="R543" s="306">
        <f t="shared" ca="1" si="252"/>
        <v>0</v>
      </c>
      <c r="S543" s="307">
        <f t="shared" ca="1" si="253"/>
        <v>4.5130000000000017</v>
      </c>
      <c r="T543" s="304">
        <f t="shared" ca="1" si="233"/>
        <v>44.272530000000017</v>
      </c>
      <c r="U543" s="311">
        <f t="shared" ca="1" si="234"/>
        <v>0</v>
      </c>
      <c r="V543" s="306">
        <f t="shared" ca="1" si="235"/>
        <v>1.2257621079216106</v>
      </c>
      <c r="W543" s="304">
        <f t="shared" ca="1" si="236"/>
        <v>39.933592257527906</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0.93868325514860018</v>
      </c>
      <c r="AH543" s="304">
        <f t="shared" ca="1" si="260"/>
        <v>-8.8485438798915705</v>
      </c>
    </row>
    <row r="544" spans="1:34" x14ac:dyDescent="0.2">
      <c r="A544" s="347">
        <f t="shared" ca="1" si="238"/>
        <v>1E-4</v>
      </c>
      <c r="B544" s="304">
        <f t="shared" ca="1" si="239"/>
        <v>30.114900000000127</v>
      </c>
      <c r="D544" s="306">
        <f t="shared" ca="1" si="240"/>
        <v>-0.60256801137124494</v>
      </c>
      <c r="E544" s="307">
        <f t="shared" ca="1" si="241"/>
        <v>-0.98197153645300261</v>
      </c>
      <c r="F544" s="304">
        <f t="shared" ca="1" si="242"/>
        <v>1.1521095029257278</v>
      </c>
      <c r="G544" s="306">
        <f t="shared" ca="1" si="243"/>
        <v>7.0351022292469363</v>
      </c>
      <c r="H544" s="307">
        <f t="shared" ca="1" si="244"/>
        <v>-103.0699815969984</v>
      </c>
      <c r="I544" s="304">
        <f t="shared" ca="1" si="245"/>
        <v>103.30979512989823</v>
      </c>
      <c r="J544" s="306">
        <f t="shared" ca="1" si="246"/>
        <v>641.70676765127212</v>
      </c>
      <c r="K544" s="307">
        <f t="shared" ca="1" si="247"/>
        <v>-6.2296615291083972</v>
      </c>
      <c r="L544" s="304">
        <f t="shared" ca="1" si="232"/>
        <v>641.73700558111102</v>
      </c>
      <c r="M544" s="306">
        <f t="shared" ca="1" si="248"/>
        <v>-1.5026464401462136</v>
      </c>
      <c r="N544" s="304">
        <f t="shared" ca="1" si="249"/>
        <v>-86.095299120735504</v>
      </c>
      <c r="P544" s="310">
        <f t="shared" ca="1" si="250"/>
        <v>23</v>
      </c>
      <c r="Q544" s="304">
        <f t="shared" ca="1" si="251"/>
        <v>0</v>
      </c>
      <c r="R544" s="306">
        <f t="shared" ca="1" si="252"/>
        <v>0</v>
      </c>
      <c r="S544" s="307">
        <f t="shared" ca="1" si="253"/>
        <v>4.5130000000000017</v>
      </c>
      <c r="T544" s="304">
        <f t="shared" ca="1" si="233"/>
        <v>44.272530000000017</v>
      </c>
      <c r="U544" s="311">
        <f t="shared" ca="1" si="234"/>
        <v>0</v>
      </c>
      <c r="V544" s="306">
        <f t="shared" ca="1" si="235"/>
        <v>1.2257633713145615</v>
      </c>
      <c r="W544" s="304">
        <f t="shared" ca="1" si="236"/>
        <v>39.933705983487542</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0.93865848713910971</v>
      </c>
      <c r="AH544" s="304">
        <f t="shared" ca="1" si="260"/>
        <v>-8.8485690798865253</v>
      </c>
    </row>
    <row r="545" spans="1:34" x14ac:dyDescent="0.2">
      <c r="A545" s="347">
        <f t="shared" ca="1" si="238"/>
        <v>1E-4</v>
      </c>
      <c r="B545" s="304">
        <f t="shared" ca="1" si="239"/>
        <v>30.115000000000126</v>
      </c>
      <c r="D545" s="306">
        <f t="shared" ca="1" si="240"/>
        <v>-0.60256401886483546</v>
      </c>
      <c r="E545" s="307">
        <f t="shared" ca="1" si="241"/>
        <v>-0.98194600567160606</v>
      </c>
      <c r="F545" s="304">
        <f t="shared" ca="1" si="242"/>
        <v>1.152085654317839</v>
      </c>
      <c r="G545" s="306">
        <f t="shared" ca="1" si="243"/>
        <v>7.0350419728450495</v>
      </c>
      <c r="H545" s="307">
        <f t="shared" ca="1" si="244"/>
        <v>-103.07007979159897</v>
      </c>
      <c r="I545" s="304">
        <f t="shared" ca="1" si="245"/>
        <v>103.30988899329178</v>
      </c>
      <c r="J545" s="306">
        <f t="shared" ca="1" si="246"/>
        <v>641.70676765127212</v>
      </c>
      <c r="K545" s="307">
        <f t="shared" ca="1" si="247"/>
        <v>-6.2399685321778273</v>
      </c>
      <c r="L545" s="304">
        <f t="shared" ca="1" si="232"/>
        <v>641.73710571909919</v>
      </c>
      <c r="M545" s="306">
        <f t="shared" ca="1" si="248"/>
        <v>-1.5026470867764745</v>
      </c>
      <c r="N545" s="304">
        <f t="shared" ca="1" si="249"/>
        <v>-86.095336169920358</v>
      </c>
      <c r="P545" s="310">
        <f t="shared" ca="1" si="250"/>
        <v>23</v>
      </c>
      <c r="Q545" s="304">
        <f t="shared" ca="1" si="251"/>
        <v>0</v>
      </c>
      <c r="R545" s="306">
        <f t="shared" ca="1" si="252"/>
        <v>0</v>
      </c>
      <c r="S545" s="307">
        <f t="shared" ca="1" si="253"/>
        <v>4.5130000000000017</v>
      </c>
      <c r="T545" s="304">
        <f t="shared" ca="1" si="233"/>
        <v>44.272530000000017</v>
      </c>
      <c r="U545" s="311">
        <f t="shared" ca="1" si="234"/>
        <v>0</v>
      </c>
      <c r="V545" s="306">
        <f t="shared" ca="1" si="235"/>
        <v>1.2257646347100182</v>
      </c>
      <c r="W545" s="304">
        <f t="shared" ca="1" si="236"/>
        <v>39.933819707829578</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0.93863371947947272</v>
      </c>
      <c r="AH545" s="304">
        <f t="shared" ca="1" si="260"/>
        <v>-8.8485942795230503</v>
      </c>
    </row>
    <row r="546" spans="1:34" x14ac:dyDescent="0.2">
      <c r="A546" s="347">
        <f t="shared" ca="1" si="238"/>
        <v>1E-4</v>
      </c>
      <c r="B546" s="304">
        <f t="shared" ca="1" si="239"/>
        <v>30.115100000000126</v>
      </c>
      <c r="D546" s="306">
        <f t="shared" ca="1" si="240"/>
        <v>-0.60256002636052131</v>
      </c>
      <c r="E546" s="307">
        <f t="shared" ca="1" si="241"/>
        <v>-0.98192047525332882</v>
      </c>
      <c r="F546" s="304">
        <f t="shared" ca="1" si="242"/>
        <v>1.152061806106476</v>
      </c>
      <c r="G546" s="306">
        <f t="shared" ca="1" si="243"/>
        <v>7.0349817168424131</v>
      </c>
      <c r="H546" s="307">
        <f t="shared" ca="1" si="244"/>
        <v>-103.0701779836465</v>
      </c>
      <c r="I546" s="304">
        <f t="shared" ca="1" si="245"/>
        <v>103.3099828542086</v>
      </c>
      <c r="J546" s="306">
        <f t="shared" ca="1" si="246"/>
        <v>641.70676765127212</v>
      </c>
      <c r="K546" s="307">
        <f t="shared" ca="1" si="247"/>
        <v>-6.2502755450665894</v>
      </c>
      <c r="L546" s="304">
        <f t="shared" ca="1" si="232"/>
        <v>641.73720602270907</v>
      </c>
      <c r="M546" s="306">
        <f t="shared" ca="1" si="248"/>
        <v>-1.5026477334000221</v>
      </c>
      <c r="N546" s="304">
        <f t="shared" ca="1" si="249"/>
        <v>-86.095373218720582</v>
      </c>
      <c r="P546" s="310">
        <f t="shared" ca="1" si="250"/>
        <v>23</v>
      </c>
      <c r="Q546" s="304">
        <f t="shared" ca="1" si="251"/>
        <v>0</v>
      </c>
      <c r="R546" s="306">
        <f t="shared" ca="1" si="252"/>
        <v>0</v>
      </c>
      <c r="S546" s="307">
        <f t="shared" ca="1" si="253"/>
        <v>4.5130000000000017</v>
      </c>
      <c r="T546" s="304">
        <f t="shared" ca="1" si="233"/>
        <v>44.272530000000017</v>
      </c>
      <c r="U546" s="311">
        <f t="shared" ca="1" si="234"/>
        <v>0</v>
      </c>
      <c r="V546" s="306">
        <f t="shared" ca="1" si="235"/>
        <v>1.2257658981079813</v>
      </c>
      <c r="W546" s="304">
        <f t="shared" ca="1" si="236"/>
        <v>39.933933430554056</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0.93860895216968743</v>
      </c>
      <c r="AH546" s="304">
        <f t="shared" ca="1" si="260"/>
        <v>-8.8486194788011439</v>
      </c>
    </row>
    <row r="547" spans="1:34" x14ac:dyDescent="0.2">
      <c r="A547" s="347">
        <f t="shared" ca="1" si="238"/>
        <v>1E-4</v>
      </c>
      <c r="B547" s="304">
        <f t="shared" ca="1" si="239"/>
        <v>30.115200000000126</v>
      </c>
      <c r="D547" s="306">
        <f t="shared" ca="1" si="240"/>
        <v>-0.60255603385830026</v>
      </c>
      <c r="E547" s="307">
        <f t="shared" ca="1" si="241"/>
        <v>-0.9818949451981549</v>
      </c>
      <c r="F547" s="304">
        <f t="shared" ca="1" si="242"/>
        <v>1.1520379582916236</v>
      </c>
      <c r="G547" s="306">
        <f t="shared" ca="1" si="243"/>
        <v>7.0349214612390272</v>
      </c>
      <c r="H547" s="307">
        <f t="shared" ca="1" si="244"/>
        <v>-103.07027617314102</v>
      </c>
      <c r="I547" s="304">
        <f t="shared" ca="1" si="245"/>
        <v>103.31007671264872</v>
      </c>
      <c r="J547" s="306">
        <f t="shared" ca="1" si="246"/>
        <v>641.70676765127212</v>
      </c>
      <c r="K547" s="307">
        <f t="shared" ca="1" si="247"/>
        <v>-6.2605825677744287</v>
      </c>
      <c r="L547" s="304">
        <f t="shared" ca="1" si="232"/>
        <v>641.73730649194113</v>
      </c>
      <c r="M547" s="306">
        <f t="shared" ca="1" si="248"/>
        <v>-1.5026483800168564</v>
      </c>
      <c r="N547" s="304">
        <f t="shared" ca="1" si="249"/>
        <v>-86.095410267136145</v>
      </c>
      <c r="P547" s="310">
        <f t="shared" ca="1" si="250"/>
        <v>23</v>
      </c>
      <c r="Q547" s="304">
        <f t="shared" ca="1" si="251"/>
        <v>0</v>
      </c>
      <c r="R547" s="306">
        <f t="shared" ca="1" si="252"/>
        <v>0</v>
      </c>
      <c r="S547" s="307">
        <f t="shared" ca="1" si="253"/>
        <v>4.5130000000000017</v>
      </c>
      <c r="T547" s="304">
        <f t="shared" ca="1" si="233"/>
        <v>44.272530000000017</v>
      </c>
      <c r="U547" s="311">
        <f t="shared" ca="1" si="234"/>
        <v>0</v>
      </c>
      <c r="V547" s="306">
        <f t="shared" ca="1" si="235"/>
        <v>1.2257671615084507</v>
      </c>
      <c r="W547" s="304">
        <f t="shared" ca="1" si="236"/>
        <v>39.93404715166097</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0.93858418520974851</v>
      </c>
      <c r="AH547" s="304">
        <f t="shared" ca="1" si="260"/>
        <v>-8.8486446777208165</v>
      </c>
    </row>
    <row r="548" spans="1:34" x14ac:dyDescent="0.2">
      <c r="A548" s="347">
        <f t="shared" ca="1" si="238"/>
        <v>1E-4</v>
      </c>
      <c r="B548" s="304">
        <f t="shared" ca="1" si="239"/>
        <v>30.115300000000126</v>
      </c>
      <c r="D548" s="306">
        <f t="shared" ca="1" si="240"/>
        <v>-0.6025520413581732</v>
      </c>
      <c r="E548" s="307">
        <f t="shared" ca="1" si="241"/>
        <v>-0.98186941550609319</v>
      </c>
      <c r="F548" s="304">
        <f t="shared" ca="1" si="242"/>
        <v>1.1520141108732909</v>
      </c>
      <c r="G548" s="306">
        <f t="shared" ca="1" si="243"/>
        <v>7.0348612060348916</v>
      </c>
      <c r="H548" s="307">
        <f t="shared" ca="1" si="244"/>
        <v>-103.07037436008258</v>
      </c>
      <c r="I548" s="304">
        <f t="shared" ca="1" si="245"/>
        <v>103.31017056861219</v>
      </c>
      <c r="J548" s="306">
        <f t="shared" ca="1" si="246"/>
        <v>641.70676765127212</v>
      </c>
      <c r="K548" s="307">
        <f t="shared" ca="1" si="247"/>
        <v>-6.2708896003010901</v>
      </c>
      <c r="L548" s="304">
        <f t="shared" ca="1" si="232"/>
        <v>641.7374071267958</v>
      </c>
      <c r="M548" s="306">
        <f t="shared" ca="1" si="248"/>
        <v>-1.5026490266269774</v>
      </c>
      <c r="N548" s="304">
        <f t="shared" ca="1" si="249"/>
        <v>-86.095447315167064</v>
      </c>
      <c r="P548" s="310">
        <f t="shared" ca="1" si="250"/>
        <v>23</v>
      </c>
      <c r="Q548" s="304">
        <f t="shared" ca="1" si="251"/>
        <v>0</v>
      </c>
      <c r="R548" s="306">
        <f t="shared" ca="1" si="252"/>
        <v>0</v>
      </c>
      <c r="S548" s="307">
        <f t="shared" ca="1" si="253"/>
        <v>4.5130000000000017</v>
      </c>
      <c r="T548" s="304">
        <f t="shared" ca="1" si="233"/>
        <v>44.272530000000017</v>
      </c>
      <c r="U548" s="311">
        <f t="shared" ca="1" si="234"/>
        <v>0</v>
      </c>
      <c r="V548" s="306">
        <f t="shared" ca="1" si="235"/>
        <v>1.2257684249114265</v>
      </c>
      <c r="W548" s="304">
        <f t="shared" ca="1" si="236"/>
        <v>39.934160871150375</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0.93855941859965775</v>
      </c>
      <c r="AH548" s="304">
        <f t="shared" ca="1" si="260"/>
        <v>-8.8486698762820648</v>
      </c>
    </row>
    <row r="549" spans="1:34" x14ac:dyDescent="0.2">
      <c r="A549" s="347">
        <f t="shared" ca="1" si="238"/>
        <v>1E-4</v>
      </c>
      <c r="B549" s="304">
        <f t="shared" ca="1" si="239"/>
        <v>30.115400000000125</v>
      </c>
      <c r="D549" s="306">
        <f t="shared" ca="1" si="240"/>
        <v>-0.60254804886014246</v>
      </c>
      <c r="E549" s="307">
        <f t="shared" ca="1" si="241"/>
        <v>-0.9818438861771277</v>
      </c>
      <c r="F549" s="304">
        <f t="shared" ca="1" si="242"/>
        <v>1.1519902638514654</v>
      </c>
      <c r="G549" s="306">
        <f t="shared" ca="1" si="243"/>
        <v>7.0348009512300056</v>
      </c>
      <c r="H549" s="307">
        <f t="shared" ca="1" si="244"/>
        <v>-103.0704725444712</v>
      </c>
      <c r="I549" s="304">
        <f t="shared" ca="1" si="245"/>
        <v>103.31026442209902</v>
      </c>
      <c r="J549" s="306">
        <f t="shared" ca="1" si="246"/>
        <v>641.70676765127212</v>
      </c>
      <c r="K549" s="307">
        <f t="shared" ca="1" si="247"/>
        <v>-6.2811966426463179</v>
      </c>
      <c r="L549" s="304">
        <f t="shared" ca="1" si="232"/>
        <v>641.73750792727344</v>
      </c>
      <c r="M549" s="306">
        <f t="shared" ca="1" si="248"/>
        <v>-1.5026496732303851</v>
      </c>
      <c r="N549" s="304">
        <f t="shared" ca="1" si="249"/>
        <v>-86.095484362813352</v>
      </c>
      <c r="P549" s="310">
        <f t="shared" ca="1" si="250"/>
        <v>23</v>
      </c>
      <c r="Q549" s="304">
        <f t="shared" ca="1" si="251"/>
        <v>0</v>
      </c>
      <c r="R549" s="306">
        <f t="shared" ca="1" si="252"/>
        <v>0</v>
      </c>
      <c r="S549" s="307">
        <f t="shared" ca="1" si="253"/>
        <v>4.5130000000000017</v>
      </c>
      <c r="T549" s="304">
        <f t="shared" ca="1" si="233"/>
        <v>44.272530000000017</v>
      </c>
      <c r="U549" s="311">
        <f t="shared" ca="1" si="234"/>
        <v>0</v>
      </c>
      <c r="V549" s="306">
        <f t="shared" ca="1" si="235"/>
        <v>1.2257696883169078</v>
      </c>
      <c r="W549" s="304">
        <f t="shared" ca="1" si="236"/>
        <v>39.934274589022216</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0.93853465233939914</v>
      </c>
      <c r="AH549" s="304">
        <f t="shared" ca="1" si="260"/>
        <v>-8.8486950744849011</v>
      </c>
    </row>
    <row r="550" spans="1:34" x14ac:dyDescent="0.2">
      <c r="A550" s="347">
        <f t="shared" ca="1" si="238"/>
        <v>1E-4</v>
      </c>
      <c r="B550" s="304">
        <f t="shared" ca="1" si="239"/>
        <v>30.115500000000125</v>
      </c>
      <c r="D550" s="306">
        <f t="shared" ca="1" si="240"/>
        <v>-0.60254405636420838</v>
      </c>
      <c r="E550" s="307">
        <f t="shared" ca="1" si="241"/>
        <v>-0.98181835721126909</v>
      </c>
      <c r="F550" s="304">
        <f t="shared" ca="1" si="242"/>
        <v>1.1519664172261574</v>
      </c>
      <c r="G550" s="306">
        <f t="shared" ca="1" si="243"/>
        <v>7.0347406968243691</v>
      </c>
      <c r="H550" s="307">
        <f t="shared" ca="1" si="244"/>
        <v>-103.07057072630693</v>
      </c>
      <c r="I550" s="304">
        <f t="shared" ca="1" si="245"/>
        <v>103.31035827310926</v>
      </c>
      <c r="J550" s="306">
        <f t="shared" ca="1" si="246"/>
        <v>641.70676765127212</v>
      </c>
      <c r="K550" s="307">
        <f t="shared" ca="1" si="247"/>
        <v>-6.2915036948098573</v>
      </c>
      <c r="L550" s="304">
        <f t="shared" ca="1" si="232"/>
        <v>641.73760889337439</v>
      </c>
      <c r="M550" s="306">
        <f t="shared" ca="1" si="248"/>
        <v>-1.5026503198270798</v>
      </c>
      <c r="N550" s="304">
        <f t="shared" ca="1" si="249"/>
        <v>-86.095521410074994</v>
      </c>
      <c r="P550" s="310">
        <f t="shared" ca="1" si="250"/>
        <v>23</v>
      </c>
      <c r="Q550" s="304">
        <f t="shared" ca="1" si="251"/>
        <v>0</v>
      </c>
      <c r="R550" s="306">
        <f t="shared" ca="1" si="252"/>
        <v>0</v>
      </c>
      <c r="S550" s="307">
        <f t="shared" ca="1" si="253"/>
        <v>4.5130000000000017</v>
      </c>
      <c r="T550" s="304">
        <f t="shared" ca="1" si="233"/>
        <v>44.272530000000017</v>
      </c>
      <c r="U550" s="311">
        <f t="shared" ca="1" si="234"/>
        <v>0</v>
      </c>
      <c r="V550" s="306">
        <f t="shared" ca="1" si="235"/>
        <v>1.2257709517248956</v>
      </c>
      <c r="W550" s="304">
        <f t="shared" ca="1" si="236"/>
        <v>39.934388305276556</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0.93850988642899047</v>
      </c>
      <c r="AH550" s="304">
        <f t="shared" ca="1" si="260"/>
        <v>-8.8487202723293148</v>
      </c>
    </row>
    <row r="551" spans="1:34" x14ac:dyDescent="0.2">
      <c r="A551" s="347">
        <f t="shared" ca="1" si="238"/>
        <v>1E-4</v>
      </c>
      <c r="B551" s="304">
        <f t="shared" ca="1" si="239"/>
        <v>30.115600000000125</v>
      </c>
      <c r="D551" s="306">
        <f t="shared" ca="1" si="240"/>
        <v>-0.60254006387037129</v>
      </c>
      <c r="E551" s="307">
        <f t="shared" ca="1" si="241"/>
        <v>-0.98179282860850492</v>
      </c>
      <c r="F551" s="304">
        <f t="shared" ca="1" si="242"/>
        <v>1.1519425709973568</v>
      </c>
      <c r="G551" s="306">
        <f t="shared" ca="1" si="243"/>
        <v>7.0346804428179821</v>
      </c>
      <c r="H551" s="307">
        <f t="shared" ca="1" si="244"/>
        <v>-103.07066890558978</v>
      </c>
      <c r="I551" s="304">
        <f t="shared" ca="1" si="245"/>
        <v>103.31045212164295</v>
      </c>
      <c r="J551" s="306">
        <f t="shared" ca="1" si="246"/>
        <v>641.70676765127212</v>
      </c>
      <c r="K551" s="307">
        <f t="shared" ca="1" si="247"/>
        <v>-6.3018107567914523</v>
      </c>
      <c r="L551" s="304">
        <f t="shared" ca="1" si="232"/>
        <v>641.73771002509909</v>
      </c>
      <c r="M551" s="306">
        <f t="shared" ca="1" si="248"/>
        <v>-1.5026509664170615</v>
      </c>
      <c r="N551" s="304">
        <f t="shared" ca="1" si="249"/>
        <v>-86.095558456952034</v>
      </c>
      <c r="P551" s="310">
        <f t="shared" ca="1" si="250"/>
        <v>23</v>
      </c>
      <c r="Q551" s="304">
        <f t="shared" ca="1" si="251"/>
        <v>0</v>
      </c>
      <c r="R551" s="306">
        <f t="shared" ca="1" si="252"/>
        <v>0</v>
      </c>
      <c r="S551" s="307">
        <f t="shared" ca="1" si="253"/>
        <v>4.5130000000000017</v>
      </c>
      <c r="T551" s="304">
        <f t="shared" ca="1" si="233"/>
        <v>44.272530000000017</v>
      </c>
      <c r="U551" s="311">
        <f t="shared" ca="1" si="234"/>
        <v>0</v>
      </c>
      <c r="V551" s="306">
        <f t="shared" ca="1" si="235"/>
        <v>1.2257722151353894</v>
      </c>
      <c r="W551" s="304">
        <f t="shared" ca="1" si="236"/>
        <v>39.93450201991341</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0.93848512086841041</v>
      </c>
      <c r="AH551" s="304">
        <f t="shared" ca="1" si="260"/>
        <v>-8.8487454698153201</v>
      </c>
    </row>
    <row r="552" spans="1:34" x14ac:dyDescent="0.2">
      <c r="A552" s="347">
        <f t="shared" ca="1" si="238"/>
        <v>1E-4</v>
      </c>
      <c r="B552" s="304">
        <f t="shared" ca="1" si="239"/>
        <v>30.115700000000125</v>
      </c>
      <c r="D552" s="306">
        <f t="shared" ca="1" si="240"/>
        <v>-0.60253607137863041</v>
      </c>
      <c r="E552" s="307">
        <f t="shared" ca="1" si="241"/>
        <v>-0.98176730036883164</v>
      </c>
      <c r="F552" s="304">
        <f t="shared" ca="1" si="242"/>
        <v>1.1519187251650602</v>
      </c>
      <c r="G552" s="306">
        <f t="shared" ca="1" si="243"/>
        <v>7.0346201892108446</v>
      </c>
      <c r="H552" s="307">
        <f t="shared" ca="1" si="244"/>
        <v>-103.07076708231982</v>
      </c>
      <c r="I552" s="304">
        <f t="shared" ca="1" si="245"/>
        <v>103.31054596770009</v>
      </c>
      <c r="J552" s="306">
        <f t="shared" ca="1" si="246"/>
        <v>641.70676765127212</v>
      </c>
      <c r="K552" s="307">
        <f t="shared" ca="1" si="247"/>
        <v>-6.3121178285908481</v>
      </c>
      <c r="L552" s="304">
        <f t="shared" ca="1" si="232"/>
        <v>641.7378113224479</v>
      </c>
      <c r="M552" s="306">
        <f t="shared" ca="1" si="248"/>
        <v>-1.5026516130003305</v>
      </c>
      <c r="N552" s="304">
        <f t="shared" ca="1" si="249"/>
        <v>-86.095595503444443</v>
      </c>
      <c r="P552" s="310">
        <f t="shared" ca="1" si="250"/>
        <v>23</v>
      </c>
      <c r="Q552" s="304">
        <f t="shared" ca="1" si="251"/>
        <v>0</v>
      </c>
      <c r="R552" s="306">
        <f t="shared" ca="1" si="252"/>
        <v>0</v>
      </c>
      <c r="S552" s="307">
        <f t="shared" ca="1" si="253"/>
        <v>4.5130000000000017</v>
      </c>
      <c r="T552" s="304">
        <f t="shared" ca="1" si="233"/>
        <v>44.272530000000017</v>
      </c>
      <c r="U552" s="311">
        <f t="shared" ca="1" si="234"/>
        <v>0</v>
      </c>
      <c r="V552" s="306">
        <f t="shared" ca="1" si="235"/>
        <v>1.2257734785483894</v>
      </c>
      <c r="W552" s="304">
        <f t="shared" ca="1" si="236"/>
        <v>39.934615732932777</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0.9384603556576625</v>
      </c>
      <c r="AH552" s="304">
        <f t="shared" ca="1" si="260"/>
        <v>-8.8487706669429187</v>
      </c>
    </row>
    <row r="553" spans="1:34" x14ac:dyDescent="0.2">
      <c r="A553" s="347">
        <f t="shared" ca="1" si="238"/>
        <v>1E-4</v>
      </c>
      <c r="B553" s="304">
        <f t="shared" ca="1" si="239"/>
        <v>30.115800000000124</v>
      </c>
      <c r="D553" s="306">
        <f t="shared" ca="1" si="240"/>
        <v>-0.60253207888898708</v>
      </c>
      <c r="E553" s="307">
        <f t="shared" ca="1" si="241"/>
        <v>-0.98174177249224925</v>
      </c>
      <c r="F553" s="304">
        <f t="shared" ca="1" si="242"/>
        <v>1.1518948797292694</v>
      </c>
      <c r="G553" s="306">
        <f t="shared" ca="1" si="243"/>
        <v>7.0345599360029558</v>
      </c>
      <c r="H553" s="307">
        <f t="shared" ca="1" si="244"/>
        <v>-103.07086525649707</v>
      </c>
      <c r="I553" s="304">
        <f t="shared" ca="1" si="245"/>
        <v>103.31063981128078</v>
      </c>
      <c r="J553" s="306">
        <f t="shared" ca="1" si="246"/>
        <v>641.70676765127212</v>
      </c>
      <c r="K553" s="307">
        <f t="shared" ca="1" si="247"/>
        <v>-6.322424910207789</v>
      </c>
      <c r="L553" s="304">
        <f t="shared" ca="1" si="232"/>
        <v>641.73791278542126</v>
      </c>
      <c r="M553" s="306">
        <f t="shared" ca="1" si="248"/>
        <v>-1.5026522595768865</v>
      </c>
      <c r="N553" s="304">
        <f t="shared" ca="1" si="249"/>
        <v>-86.095632549552235</v>
      </c>
      <c r="P553" s="310">
        <f t="shared" ca="1" si="250"/>
        <v>23</v>
      </c>
      <c r="Q553" s="304">
        <f t="shared" ca="1" si="251"/>
        <v>0</v>
      </c>
      <c r="R553" s="306">
        <f t="shared" ca="1" si="252"/>
        <v>0</v>
      </c>
      <c r="S553" s="307">
        <f t="shared" ca="1" si="253"/>
        <v>4.5130000000000017</v>
      </c>
      <c r="T553" s="304">
        <f t="shared" ca="1" si="233"/>
        <v>44.272530000000017</v>
      </c>
      <c r="U553" s="311">
        <f t="shared" ca="1" si="234"/>
        <v>0</v>
      </c>
      <c r="V553" s="306">
        <f t="shared" ca="1" si="235"/>
        <v>1.2257747419638954</v>
      </c>
      <c r="W553" s="304">
        <f t="shared" ca="1" si="236"/>
        <v>39.934729444334693</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0.93843559079674321</v>
      </c>
      <c r="AH553" s="304">
        <f t="shared" ca="1" si="260"/>
        <v>-8.8487958637121125</v>
      </c>
    </row>
    <row r="554" spans="1:34" x14ac:dyDescent="0.2">
      <c r="A554" s="347">
        <f t="shared" ca="1" si="238"/>
        <v>1E-4</v>
      </c>
      <c r="B554" s="304">
        <f t="shared" ca="1" si="239"/>
        <v>30.115900000000124</v>
      </c>
      <c r="D554" s="306">
        <f t="shared" ca="1" si="240"/>
        <v>-0.60252808640144306</v>
      </c>
      <c r="E554" s="307">
        <f t="shared" ca="1" si="241"/>
        <v>-0.98171624497875065</v>
      </c>
      <c r="F554" s="304">
        <f t="shared" ca="1" si="242"/>
        <v>1.1518710346899792</v>
      </c>
      <c r="G554" s="306">
        <f t="shared" ca="1" si="243"/>
        <v>7.0344996831943156</v>
      </c>
      <c r="H554" s="307">
        <f t="shared" ca="1" si="244"/>
        <v>-103.07096342812157</v>
      </c>
      <c r="I554" s="304">
        <f t="shared" ca="1" si="245"/>
        <v>103.31073365238501</v>
      </c>
      <c r="J554" s="306">
        <f t="shared" ca="1" si="246"/>
        <v>641.70676765127212</v>
      </c>
      <c r="K554" s="307">
        <f t="shared" ca="1" si="247"/>
        <v>-6.3327320016420199</v>
      </c>
      <c r="L554" s="304">
        <f t="shared" ca="1" si="232"/>
        <v>641.73801441401952</v>
      </c>
      <c r="M554" s="306">
        <f t="shared" ca="1" si="248"/>
        <v>-1.5026529061467297</v>
      </c>
      <c r="N554" s="304">
        <f t="shared" ca="1" si="249"/>
        <v>-86.09566959527541</v>
      </c>
      <c r="P554" s="310">
        <f t="shared" ca="1" si="250"/>
        <v>23</v>
      </c>
      <c r="Q554" s="304">
        <f t="shared" ca="1" si="251"/>
        <v>0</v>
      </c>
      <c r="R554" s="306">
        <f t="shared" ca="1" si="252"/>
        <v>0</v>
      </c>
      <c r="S554" s="307">
        <f t="shared" ca="1" si="253"/>
        <v>4.5130000000000017</v>
      </c>
      <c r="T554" s="304">
        <f t="shared" ca="1" si="233"/>
        <v>44.272530000000017</v>
      </c>
      <c r="U554" s="311">
        <f t="shared" ca="1" si="234"/>
        <v>0</v>
      </c>
      <c r="V554" s="306">
        <f t="shared" ca="1" si="235"/>
        <v>1.2257760053819073</v>
      </c>
      <c r="W554" s="304">
        <f t="shared" ca="1" si="236"/>
        <v>39.934843154119164</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0.9384108262856472</v>
      </c>
      <c r="AH554" s="304">
        <f t="shared" ca="1" si="260"/>
        <v>-8.8488210601229067</v>
      </c>
    </row>
    <row r="555" spans="1:34" x14ac:dyDescent="0.2">
      <c r="A555" s="347">
        <f t="shared" ca="1" si="238"/>
        <v>1E-4</v>
      </c>
      <c r="B555" s="304">
        <f t="shared" ca="1" si="239"/>
        <v>30.116000000000124</v>
      </c>
      <c r="D555" s="306">
        <f t="shared" ca="1" si="240"/>
        <v>-0.60252409391599948</v>
      </c>
      <c r="E555" s="307">
        <f t="shared" ca="1" si="241"/>
        <v>-0.98169071782833228</v>
      </c>
      <c r="F555" s="304">
        <f t="shared" ca="1" si="242"/>
        <v>1.1518471900471878</v>
      </c>
      <c r="G555" s="306">
        <f t="shared" ca="1" si="243"/>
        <v>7.0344394307849241</v>
      </c>
      <c r="H555" s="307">
        <f t="shared" ca="1" si="244"/>
        <v>-103.07106159719335</v>
      </c>
      <c r="I555" s="304">
        <f t="shared" ca="1" si="245"/>
        <v>103.3108274910128</v>
      </c>
      <c r="J555" s="306">
        <f t="shared" ca="1" si="246"/>
        <v>641.70676765127212</v>
      </c>
      <c r="K555" s="307">
        <f t="shared" ca="1" si="247"/>
        <v>-6.343039102893286</v>
      </c>
      <c r="L555" s="304">
        <f t="shared" ca="1" si="232"/>
        <v>641.73811620824313</v>
      </c>
      <c r="M555" s="306">
        <f t="shared" ca="1" si="248"/>
        <v>-1.5026535527098606</v>
      </c>
      <c r="N555" s="304">
        <f t="shared" ca="1" si="249"/>
        <v>-86.095706640613997</v>
      </c>
      <c r="P555" s="310">
        <f t="shared" ca="1" si="250"/>
        <v>23</v>
      </c>
      <c r="Q555" s="304">
        <f t="shared" ca="1" si="251"/>
        <v>0</v>
      </c>
      <c r="R555" s="306">
        <f t="shared" ca="1" si="252"/>
        <v>0</v>
      </c>
      <c r="S555" s="307">
        <f t="shared" ca="1" si="253"/>
        <v>4.5130000000000017</v>
      </c>
      <c r="T555" s="304">
        <f t="shared" ca="1" si="233"/>
        <v>44.272530000000017</v>
      </c>
      <c r="U555" s="311">
        <f t="shared" ca="1" si="234"/>
        <v>0</v>
      </c>
      <c r="V555" s="306">
        <f t="shared" ca="1" si="235"/>
        <v>1.2257772688024249</v>
      </c>
      <c r="W555" s="304">
        <f t="shared" ca="1" si="236"/>
        <v>39.934956862286178</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0.93838606212437448</v>
      </c>
      <c r="AH555" s="304">
        <f t="shared" ca="1" si="260"/>
        <v>-8.848846256175305</v>
      </c>
    </row>
    <row r="556" spans="1:34" x14ac:dyDescent="0.2">
      <c r="A556" s="347">
        <f t="shared" ca="1" si="238"/>
        <v>1E-4</v>
      </c>
      <c r="B556" s="304">
        <f t="shared" ca="1" si="239"/>
        <v>30.116100000000124</v>
      </c>
      <c r="D556" s="306">
        <f t="shared" ca="1" si="240"/>
        <v>-0.60252010143265355</v>
      </c>
      <c r="E556" s="307">
        <f t="shared" ca="1" si="241"/>
        <v>-0.98166519104100303</v>
      </c>
      <c r="F556" s="304">
        <f t="shared" ca="1" si="242"/>
        <v>1.151823345800902</v>
      </c>
      <c r="G556" s="306">
        <f t="shared" ca="1" si="243"/>
        <v>7.0343791787747811</v>
      </c>
      <c r="H556" s="307">
        <f t="shared" ca="1" si="244"/>
        <v>-103.07115976371246</v>
      </c>
      <c r="I556" s="304">
        <f t="shared" ca="1" si="245"/>
        <v>103.31092132716424</v>
      </c>
      <c r="J556" s="306">
        <f t="shared" ca="1" si="246"/>
        <v>641.70676765127212</v>
      </c>
      <c r="K556" s="307">
        <f t="shared" ca="1" si="247"/>
        <v>-6.3533462139613315</v>
      </c>
      <c r="L556" s="304">
        <f t="shared" ca="1" si="232"/>
        <v>641.73821816809243</v>
      </c>
      <c r="M556" s="306">
        <f t="shared" ca="1" si="248"/>
        <v>-1.5026541992662787</v>
      </c>
      <c r="N556" s="304">
        <f t="shared" ca="1" si="249"/>
        <v>-86.095743685567982</v>
      </c>
      <c r="P556" s="310">
        <f t="shared" ca="1" si="250"/>
        <v>23</v>
      </c>
      <c r="Q556" s="304">
        <f t="shared" ca="1" si="251"/>
        <v>0</v>
      </c>
      <c r="R556" s="306">
        <f t="shared" ca="1" si="252"/>
        <v>0</v>
      </c>
      <c r="S556" s="307">
        <f t="shared" ca="1" si="253"/>
        <v>4.5130000000000017</v>
      </c>
      <c r="T556" s="304">
        <f t="shared" ca="1" si="233"/>
        <v>44.272530000000017</v>
      </c>
      <c r="U556" s="311">
        <f t="shared" ca="1" si="234"/>
        <v>0</v>
      </c>
      <c r="V556" s="306">
        <f t="shared" ca="1" si="235"/>
        <v>1.2257785322254486</v>
      </c>
      <c r="W556" s="304">
        <f t="shared" ca="1" si="236"/>
        <v>39.935070568835805</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0.93836129831292325</v>
      </c>
      <c r="AH556" s="304">
        <f t="shared" ca="1" si="260"/>
        <v>-8.8488714518693019</v>
      </c>
    </row>
    <row r="557" spans="1:34" x14ac:dyDescent="0.2">
      <c r="A557" s="347">
        <f t="shared" ca="1" si="238"/>
        <v>1E-4</v>
      </c>
      <c r="B557" s="304">
        <f t="shared" ca="1" si="239"/>
        <v>30.116200000000124</v>
      </c>
      <c r="D557" s="306">
        <f t="shared" ca="1" si="240"/>
        <v>-0.60251610895140961</v>
      </c>
      <c r="E557" s="307">
        <f t="shared" ca="1" si="241"/>
        <v>-0.98163966461673802</v>
      </c>
      <c r="F557" s="304">
        <f t="shared" ca="1" si="242"/>
        <v>1.1517995019511029</v>
      </c>
      <c r="G557" s="306">
        <f t="shared" ca="1" si="243"/>
        <v>7.034318927163886</v>
      </c>
      <c r="H557" s="307">
        <f t="shared" ca="1" si="244"/>
        <v>-103.07125792767891</v>
      </c>
      <c r="I557" s="304">
        <f t="shared" ca="1" si="245"/>
        <v>103.31101516083932</v>
      </c>
      <c r="J557" s="306">
        <f t="shared" ca="1" si="246"/>
        <v>641.70676765127212</v>
      </c>
      <c r="K557" s="307">
        <f t="shared" ca="1" si="247"/>
        <v>-6.3636533348459015</v>
      </c>
      <c r="L557" s="304">
        <f t="shared" ca="1" si="232"/>
        <v>641.73832029356777</v>
      </c>
      <c r="M557" s="306">
        <f t="shared" ca="1" si="248"/>
        <v>-1.5026548458159845</v>
      </c>
      <c r="N557" s="304">
        <f t="shared" ca="1" si="249"/>
        <v>-86.095780730137363</v>
      </c>
      <c r="P557" s="310">
        <f t="shared" ca="1" si="250"/>
        <v>23</v>
      </c>
      <c r="Q557" s="304">
        <f t="shared" ca="1" si="251"/>
        <v>0</v>
      </c>
      <c r="R557" s="306">
        <f t="shared" ca="1" si="252"/>
        <v>0</v>
      </c>
      <c r="S557" s="307">
        <f t="shared" ca="1" si="253"/>
        <v>4.5130000000000017</v>
      </c>
      <c r="T557" s="304">
        <f t="shared" ca="1" si="233"/>
        <v>44.272530000000017</v>
      </c>
      <c r="U557" s="311">
        <f t="shared" ca="1" si="234"/>
        <v>0</v>
      </c>
      <c r="V557" s="306">
        <f t="shared" ca="1" si="235"/>
        <v>1.2257797956509786</v>
      </c>
      <c r="W557" s="304">
        <f t="shared" ca="1" si="236"/>
        <v>39.935184273768037</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0.9383365348512811</v>
      </c>
      <c r="AH557" s="304">
        <f t="shared" ca="1" si="260"/>
        <v>-8.8488966472049171</v>
      </c>
    </row>
    <row r="558" spans="1:34" x14ac:dyDescent="0.2">
      <c r="A558" s="347">
        <f t="shared" ca="1" si="238"/>
        <v>1E-4</v>
      </c>
      <c r="B558" s="304">
        <f t="shared" ca="1" si="239"/>
        <v>30.116300000000123</v>
      </c>
      <c r="D558" s="306">
        <f t="shared" ca="1" si="240"/>
        <v>-0.60251211647226666</v>
      </c>
      <c r="E558" s="307">
        <f t="shared" ca="1" si="241"/>
        <v>-0.98161413855554436</v>
      </c>
      <c r="F558" s="304">
        <f t="shared" ca="1" si="242"/>
        <v>1.151775658497797</v>
      </c>
      <c r="G558" s="306">
        <f t="shared" ca="1" si="243"/>
        <v>7.0342586759522385</v>
      </c>
      <c r="H558" s="307">
        <f t="shared" ca="1" si="244"/>
        <v>-103.07135608909277</v>
      </c>
      <c r="I558" s="304">
        <f t="shared" ca="1" si="245"/>
        <v>103.31110899203807</v>
      </c>
      <c r="J558" s="306">
        <f t="shared" ca="1" si="246"/>
        <v>641.70676765127212</v>
      </c>
      <c r="K558" s="307">
        <f t="shared" ca="1" si="247"/>
        <v>-6.3739604655467401</v>
      </c>
      <c r="L558" s="304">
        <f t="shared" ca="1" si="232"/>
        <v>641.73842258466971</v>
      </c>
      <c r="M558" s="306">
        <f t="shared" ca="1" si="248"/>
        <v>-1.5026554923589779</v>
      </c>
      <c r="N558" s="304">
        <f t="shared" ca="1" si="249"/>
        <v>-86.095817774322157</v>
      </c>
      <c r="P558" s="310">
        <f t="shared" ca="1" si="250"/>
        <v>23</v>
      </c>
      <c r="Q558" s="304">
        <f t="shared" ca="1" si="251"/>
        <v>0</v>
      </c>
      <c r="R558" s="306">
        <f t="shared" ca="1" si="252"/>
        <v>0</v>
      </c>
      <c r="S558" s="307">
        <f t="shared" ca="1" si="253"/>
        <v>4.5130000000000017</v>
      </c>
      <c r="T558" s="304">
        <f t="shared" ca="1" si="233"/>
        <v>44.272530000000017</v>
      </c>
      <c r="U558" s="311">
        <f t="shared" ca="1" si="234"/>
        <v>0</v>
      </c>
      <c r="V558" s="306">
        <f t="shared" ca="1" si="235"/>
        <v>1.2257810590790139</v>
      </c>
      <c r="W558" s="304">
        <f t="shared" ca="1" si="236"/>
        <v>39.935297977082854</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0.93831177173945335</v>
      </c>
      <c r="AH558" s="304">
        <f t="shared" ca="1" si="260"/>
        <v>-8.8489218421821452</v>
      </c>
    </row>
    <row r="559" spans="1:34" x14ac:dyDescent="0.2">
      <c r="A559" s="347">
        <f t="shared" ca="1" si="238"/>
        <v>1E-4</v>
      </c>
      <c r="B559" s="304">
        <f t="shared" ca="1" si="239"/>
        <v>30.116400000000123</v>
      </c>
      <c r="D559" s="306">
        <f t="shared" ca="1" si="240"/>
        <v>-0.60250812399522569</v>
      </c>
      <c r="E559" s="307">
        <f t="shared" ca="1" si="241"/>
        <v>-0.9815886128574256</v>
      </c>
      <c r="F559" s="304">
        <f t="shared" ca="1" si="242"/>
        <v>1.1517518154409878</v>
      </c>
      <c r="G559" s="306">
        <f t="shared" ca="1" si="243"/>
        <v>7.0341984251398388</v>
      </c>
      <c r="H559" s="307">
        <f t="shared" ca="1" si="244"/>
        <v>-103.07145424795407</v>
      </c>
      <c r="I559" s="304">
        <f t="shared" ca="1" si="245"/>
        <v>103.31120282076057</v>
      </c>
      <c r="J559" s="306">
        <f t="shared" ca="1" si="246"/>
        <v>641.70676765127212</v>
      </c>
      <c r="K559" s="307">
        <f t="shared" ca="1" si="247"/>
        <v>-6.3842676060635926</v>
      </c>
      <c r="L559" s="304">
        <f t="shared" ca="1" si="232"/>
        <v>641.73852504139836</v>
      </c>
      <c r="M559" s="306">
        <f t="shared" ca="1" si="248"/>
        <v>-1.5026561388952591</v>
      </c>
      <c r="N559" s="304">
        <f t="shared" ca="1" si="249"/>
        <v>-86.095854818122376</v>
      </c>
      <c r="P559" s="310">
        <f t="shared" ca="1" si="250"/>
        <v>23</v>
      </c>
      <c r="Q559" s="304">
        <f t="shared" ca="1" si="251"/>
        <v>0</v>
      </c>
      <c r="R559" s="306">
        <f t="shared" ca="1" si="252"/>
        <v>0</v>
      </c>
      <c r="S559" s="307">
        <f t="shared" ca="1" si="253"/>
        <v>4.5130000000000017</v>
      </c>
      <c r="T559" s="304">
        <f t="shared" ca="1" si="233"/>
        <v>44.272530000000017</v>
      </c>
      <c r="U559" s="311">
        <f t="shared" ca="1" si="234"/>
        <v>0</v>
      </c>
      <c r="V559" s="306">
        <f t="shared" ca="1" si="235"/>
        <v>1.2257823225095557</v>
      </c>
      <c r="W559" s="304">
        <f t="shared" ca="1" si="236"/>
        <v>39.935411678780341</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0.93828700897743644</v>
      </c>
      <c r="AH559" s="304">
        <f t="shared" ca="1" si="260"/>
        <v>-8.8489470368009844</v>
      </c>
    </row>
    <row r="560" spans="1:34" x14ac:dyDescent="0.2">
      <c r="A560" s="347">
        <f t="shared" ca="1" si="238"/>
        <v>1E-4</v>
      </c>
      <c r="B560" s="304">
        <f t="shared" ca="1" si="239"/>
        <v>30.116500000000123</v>
      </c>
      <c r="D560" s="306">
        <f t="shared" ca="1" si="240"/>
        <v>-0.60250413152028703</v>
      </c>
      <c r="E560" s="307">
        <f t="shared" ca="1" si="241"/>
        <v>-0.98156308752236399</v>
      </c>
      <c r="F560" s="304">
        <f t="shared" ca="1" si="242"/>
        <v>1.1517279727806611</v>
      </c>
      <c r="G560" s="306">
        <f t="shared" ca="1" si="243"/>
        <v>7.0341381747266869</v>
      </c>
      <c r="H560" s="307">
        <f t="shared" ca="1" si="244"/>
        <v>-103.07155240426282</v>
      </c>
      <c r="I560" s="304">
        <f t="shared" ca="1" si="245"/>
        <v>103.31129664700683</v>
      </c>
      <c r="J560" s="306">
        <f t="shared" ca="1" si="246"/>
        <v>641.70676765127212</v>
      </c>
      <c r="K560" s="307">
        <f t="shared" ca="1" si="247"/>
        <v>-6.394574756396203</v>
      </c>
      <c r="L560" s="304">
        <f t="shared" ca="1" si="232"/>
        <v>641.73862766375441</v>
      </c>
      <c r="M560" s="306">
        <f t="shared" ca="1" si="248"/>
        <v>-1.5026567854248281</v>
      </c>
      <c r="N560" s="304">
        <f t="shared" ca="1" si="249"/>
        <v>-86.095891861538007</v>
      </c>
      <c r="P560" s="310">
        <f t="shared" ca="1" si="250"/>
        <v>23</v>
      </c>
      <c r="Q560" s="304">
        <f t="shared" ca="1" si="251"/>
        <v>0</v>
      </c>
      <c r="R560" s="306">
        <f t="shared" ca="1" si="252"/>
        <v>0</v>
      </c>
      <c r="S560" s="307">
        <f t="shared" ca="1" si="253"/>
        <v>4.5130000000000017</v>
      </c>
      <c r="T560" s="304">
        <f t="shared" ca="1" si="233"/>
        <v>44.272530000000017</v>
      </c>
      <c r="U560" s="311">
        <f t="shared" ca="1" si="234"/>
        <v>0</v>
      </c>
      <c r="V560" s="306">
        <f t="shared" ca="1" si="235"/>
        <v>1.2257835859426029</v>
      </c>
      <c r="W560" s="304">
        <f t="shared" ca="1" si="236"/>
        <v>39.935525378860454</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0.93826224656521795</v>
      </c>
      <c r="AH560" s="304">
        <f t="shared" ca="1" si="260"/>
        <v>-8.8489722310614507</v>
      </c>
    </row>
    <row r="561" spans="1:34" x14ac:dyDescent="0.2">
      <c r="A561" s="347">
        <f t="shared" ca="1" si="238"/>
        <v>1E-4</v>
      </c>
      <c r="B561" s="304">
        <f t="shared" ca="1" si="239"/>
        <v>30.116600000000123</v>
      </c>
      <c r="D561" s="306">
        <f t="shared" ca="1" si="240"/>
        <v>-0.60250013904745159</v>
      </c>
      <c r="E561" s="307">
        <f t="shared" ca="1" si="241"/>
        <v>-0.98153756255036662</v>
      </c>
      <c r="F561" s="304">
        <f t="shared" ca="1" si="242"/>
        <v>1.1517041305168239</v>
      </c>
      <c r="G561" s="306">
        <f t="shared" ca="1" si="243"/>
        <v>7.0340779247127818</v>
      </c>
      <c r="H561" s="307">
        <f t="shared" ca="1" si="244"/>
        <v>-103.07165055801907</v>
      </c>
      <c r="I561" s="304">
        <f t="shared" ca="1" si="245"/>
        <v>103.31139047077687</v>
      </c>
      <c r="J561" s="306">
        <f t="shared" ca="1" si="246"/>
        <v>641.70676765127212</v>
      </c>
      <c r="K561" s="307">
        <f t="shared" ca="1" si="247"/>
        <v>-6.4048819165443174</v>
      </c>
      <c r="L561" s="304">
        <f t="shared" ca="1" si="232"/>
        <v>641.73873045173809</v>
      </c>
      <c r="M561" s="306">
        <f t="shared" ca="1" si="248"/>
        <v>-1.5026574319476849</v>
      </c>
      <c r="N561" s="304">
        <f t="shared" ca="1" si="249"/>
        <v>-86.095928904569064</v>
      </c>
      <c r="P561" s="310">
        <f t="shared" ca="1" si="250"/>
        <v>23</v>
      </c>
      <c r="Q561" s="304">
        <f t="shared" ca="1" si="251"/>
        <v>0</v>
      </c>
      <c r="R561" s="306">
        <f t="shared" ca="1" si="252"/>
        <v>0</v>
      </c>
      <c r="S561" s="307">
        <f t="shared" ca="1" si="253"/>
        <v>4.5130000000000017</v>
      </c>
      <c r="T561" s="304">
        <f t="shared" ca="1" si="233"/>
        <v>44.272530000000017</v>
      </c>
      <c r="U561" s="311">
        <f t="shared" ca="1" si="234"/>
        <v>0</v>
      </c>
      <c r="V561" s="306">
        <f t="shared" ca="1" si="235"/>
        <v>1.225784849378156</v>
      </c>
      <c r="W561" s="304">
        <f t="shared" ca="1" si="236"/>
        <v>39.935639077323238</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0.93823748450280675</v>
      </c>
      <c r="AH561" s="304">
        <f t="shared" ca="1" si="260"/>
        <v>-8.848997424963537</v>
      </c>
    </row>
    <row r="562" spans="1:34" x14ac:dyDescent="0.2">
      <c r="A562" s="347">
        <f t="shared" ca="1" si="238"/>
        <v>1E-4</v>
      </c>
      <c r="B562" s="304">
        <f t="shared" ca="1" si="239"/>
        <v>30.116700000000122</v>
      </c>
      <c r="D562" s="306">
        <f t="shared" ca="1" si="240"/>
        <v>-0.60249614657672068</v>
      </c>
      <c r="E562" s="307">
        <f t="shared" ca="1" si="241"/>
        <v>-0.98151203794142816</v>
      </c>
      <c r="F562" s="304">
        <f t="shared" ca="1" si="242"/>
        <v>1.1516802886494728</v>
      </c>
      <c r="G562" s="306">
        <f t="shared" ca="1" si="243"/>
        <v>7.0340176750981245</v>
      </c>
      <c r="H562" s="307">
        <f t="shared" ca="1" si="244"/>
        <v>-103.07174870922287</v>
      </c>
      <c r="I562" s="304">
        <f t="shared" ca="1" si="245"/>
        <v>103.31148429207074</v>
      </c>
      <c r="J562" s="306">
        <f t="shared" ca="1" si="246"/>
        <v>641.70676765127212</v>
      </c>
      <c r="K562" s="307">
        <f t="shared" ca="1" si="247"/>
        <v>-6.4151890865076791</v>
      </c>
      <c r="L562" s="304">
        <f t="shared" ca="1" si="232"/>
        <v>641.73883340534985</v>
      </c>
      <c r="M562" s="306">
        <f t="shared" ca="1" si="248"/>
        <v>-1.5026580784638299</v>
      </c>
      <c r="N562" s="304">
        <f t="shared" ca="1" si="249"/>
        <v>-86.095965947215561</v>
      </c>
      <c r="P562" s="310">
        <f t="shared" ca="1" si="250"/>
        <v>23</v>
      </c>
      <c r="Q562" s="304">
        <f t="shared" ca="1" si="251"/>
        <v>0</v>
      </c>
      <c r="R562" s="306">
        <f t="shared" ca="1" si="252"/>
        <v>0</v>
      </c>
      <c r="S562" s="307">
        <f t="shared" ca="1" si="253"/>
        <v>4.5130000000000017</v>
      </c>
      <c r="T562" s="304">
        <f t="shared" ca="1" si="233"/>
        <v>44.272530000000017</v>
      </c>
      <c r="U562" s="311">
        <f t="shared" ca="1" si="234"/>
        <v>0</v>
      </c>
      <c r="V562" s="306">
        <f t="shared" ca="1" si="235"/>
        <v>1.2257861128162151</v>
      </c>
      <c r="W562" s="304">
        <f t="shared" ca="1" si="236"/>
        <v>39.935752774168705</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0.93821272279019219</v>
      </c>
      <c r="AH562" s="304">
        <f t="shared" ca="1" si="260"/>
        <v>-8.8490226185072505</v>
      </c>
    </row>
    <row r="563" spans="1:34" x14ac:dyDescent="0.2">
      <c r="A563" s="347">
        <f t="shared" ca="1" si="238"/>
        <v>1E-4</v>
      </c>
      <c r="B563" s="304">
        <f t="shared" ca="1" si="239"/>
        <v>30.116800000000122</v>
      </c>
      <c r="D563" s="306">
        <f t="shared" ca="1" si="240"/>
        <v>-0.60249215410809243</v>
      </c>
      <c r="E563" s="307">
        <f t="shared" ca="1" si="241"/>
        <v>-0.98148651369554152</v>
      </c>
      <c r="F563" s="304">
        <f t="shared" ca="1" si="242"/>
        <v>1.1516564471786011</v>
      </c>
      <c r="G563" s="306">
        <f t="shared" ca="1" si="243"/>
        <v>7.033957425882714</v>
      </c>
      <c r="H563" s="307">
        <f t="shared" ca="1" si="244"/>
        <v>-103.07184685787425</v>
      </c>
      <c r="I563" s="304">
        <f t="shared" ca="1" si="245"/>
        <v>103.31157811088848</v>
      </c>
      <c r="J563" s="306">
        <f t="shared" ca="1" si="246"/>
        <v>641.70676765127212</v>
      </c>
      <c r="K563" s="307">
        <f t="shared" ca="1" si="247"/>
        <v>-6.425496266286034</v>
      </c>
      <c r="L563" s="304">
        <f t="shared" ca="1" si="232"/>
        <v>641.73893652459003</v>
      </c>
      <c r="M563" s="306">
        <f t="shared" ca="1" si="248"/>
        <v>-1.5026587249732628</v>
      </c>
      <c r="N563" s="304">
        <f t="shared" ca="1" si="249"/>
        <v>-86.096002989477469</v>
      </c>
      <c r="P563" s="310">
        <f t="shared" ca="1" si="250"/>
        <v>23</v>
      </c>
      <c r="Q563" s="304">
        <f t="shared" ca="1" si="251"/>
        <v>0</v>
      </c>
      <c r="R563" s="306">
        <f t="shared" ca="1" si="252"/>
        <v>0</v>
      </c>
      <c r="S563" s="307">
        <f t="shared" ca="1" si="253"/>
        <v>4.5130000000000017</v>
      </c>
      <c r="T563" s="304">
        <f t="shared" ca="1" si="233"/>
        <v>44.272530000000017</v>
      </c>
      <c r="U563" s="311">
        <f t="shared" ca="1" si="234"/>
        <v>0</v>
      </c>
      <c r="V563" s="306">
        <f t="shared" ca="1" si="235"/>
        <v>1.2257873762567799</v>
      </c>
      <c r="W563" s="304">
        <f t="shared" ca="1" si="236"/>
        <v>39.935866469396863</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0.93818796142737071</v>
      </c>
      <c r="AH563" s="304">
        <f t="shared" ca="1" si="260"/>
        <v>-8.8490478116925964</v>
      </c>
    </row>
    <row r="564" spans="1:34" x14ac:dyDescent="0.2">
      <c r="A564" s="347">
        <f t="shared" ca="1" si="238"/>
        <v>1E-4</v>
      </c>
      <c r="B564" s="304">
        <f t="shared" ca="1" si="239"/>
        <v>30.116900000000122</v>
      </c>
      <c r="D564" s="306">
        <f t="shared" ca="1" si="240"/>
        <v>-0.6024881616415716</v>
      </c>
      <c r="E564" s="307">
        <f t="shared" ca="1" si="241"/>
        <v>-0.98146098981270491</v>
      </c>
      <c r="F564" s="304">
        <f t="shared" ca="1" si="242"/>
        <v>1.1516326061042101</v>
      </c>
      <c r="G564" s="306">
        <f t="shared" ca="1" si="243"/>
        <v>7.0338971770665495</v>
      </c>
      <c r="H564" s="307">
        <f t="shared" ca="1" si="244"/>
        <v>-103.07194500397323</v>
      </c>
      <c r="I564" s="304">
        <f t="shared" ca="1" si="245"/>
        <v>103.31167192723011</v>
      </c>
      <c r="J564" s="306">
        <f t="shared" ca="1" si="246"/>
        <v>641.70676765127212</v>
      </c>
      <c r="K564" s="307">
        <f t="shared" ca="1" si="247"/>
        <v>-6.4358034558791264</v>
      </c>
      <c r="L564" s="304">
        <f t="shared" ca="1" si="232"/>
        <v>641.73903980945897</v>
      </c>
      <c r="M564" s="306">
        <f t="shared" ca="1" si="248"/>
        <v>-1.5026593714759842</v>
      </c>
      <c r="N564" s="304">
        <f t="shared" ca="1" si="249"/>
        <v>-86.096040031354846</v>
      </c>
      <c r="P564" s="310">
        <f t="shared" ca="1" si="250"/>
        <v>23</v>
      </c>
      <c r="Q564" s="304">
        <f t="shared" ca="1" si="251"/>
        <v>0</v>
      </c>
      <c r="R564" s="306">
        <f t="shared" ca="1" si="252"/>
        <v>0</v>
      </c>
      <c r="S564" s="307">
        <f t="shared" ca="1" si="253"/>
        <v>4.5130000000000017</v>
      </c>
      <c r="T564" s="304">
        <f t="shared" ca="1" si="233"/>
        <v>44.272530000000017</v>
      </c>
      <c r="U564" s="311">
        <f t="shared" ca="1" si="234"/>
        <v>0</v>
      </c>
      <c r="V564" s="306">
        <f t="shared" ca="1" si="235"/>
        <v>1.2257886396998505</v>
      </c>
      <c r="W564" s="304">
        <f t="shared" ca="1" si="236"/>
        <v>39.935980163007734</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0.93816320041434409</v>
      </c>
      <c r="AH564" s="304">
        <f t="shared" ca="1" si="260"/>
        <v>-8.8490730045195765</v>
      </c>
    </row>
    <row r="565" spans="1:34" x14ac:dyDescent="0.2">
      <c r="A565" s="347">
        <f t="shared" ca="1" si="238"/>
        <v>1E-4</v>
      </c>
      <c r="B565" s="304">
        <f t="shared" ca="1" si="239"/>
        <v>30.117000000000122</v>
      </c>
      <c r="D565" s="306">
        <f t="shared" ca="1" si="240"/>
        <v>-0.60248416917715419</v>
      </c>
      <c r="E565" s="307">
        <f t="shared" ca="1" si="241"/>
        <v>-0.98143546629291301</v>
      </c>
      <c r="F565" s="304">
        <f t="shared" ca="1" si="242"/>
        <v>1.1516087654262941</v>
      </c>
      <c r="G565" s="306">
        <f t="shared" ca="1" si="243"/>
        <v>7.0338369286496318</v>
      </c>
      <c r="H565" s="307">
        <f t="shared" ca="1" si="244"/>
        <v>-103.07204314751985</v>
      </c>
      <c r="I565" s="304">
        <f t="shared" ca="1" si="245"/>
        <v>103.31176574109567</v>
      </c>
      <c r="J565" s="306">
        <f t="shared" ca="1" si="246"/>
        <v>641.70676765127212</v>
      </c>
      <c r="K565" s="307">
        <f t="shared" ca="1" si="247"/>
        <v>-6.4461106552867014</v>
      </c>
      <c r="L565" s="304">
        <f t="shared" ca="1" si="232"/>
        <v>641.73914325995725</v>
      </c>
      <c r="M565" s="306">
        <f t="shared" ca="1" si="248"/>
        <v>-1.5026600179719938</v>
      </c>
      <c r="N565" s="304">
        <f t="shared" ca="1" si="249"/>
        <v>-86.096077072847677</v>
      </c>
      <c r="P565" s="310">
        <f t="shared" ca="1" si="250"/>
        <v>23</v>
      </c>
      <c r="Q565" s="304">
        <f t="shared" ca="1" si="251"/>
        <v>0</v>
      </c>
      <c r="R565" s="306">
        <f t="shared" ca="1" si="252"/>
        <v>0</v>
      </c>
      <c r="S565" s="307">
        <f t="shared" ca="1" si="253"/>
        <v>4.5130000000000017</v>
      </c>
      <c r="T565" s="304">
        <f t="shared" ca="1" si="233"/>
        <v>44.272530000000017</v>
      </c>
      <c r="U565" s="311">
        <f t="shared" ca="1" si="234"/>
        <v>0</v>
      </c>
      <c r="V565" s="306">
        <f t="shared" ca="1" si="235"/>
        <v>1.2257899031454271</v>
      </c>
      <c r="W565" s="304">
        <f t="shared" ca="1" si="236"/>
        <v>39.936093855001346</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0.93813843975110345</v>
      </c>
      <c r="AH565" s="304">
        <f t="shared" ca="1" si="260"/>
        <v>-8.8490981969881943</v>
      </c>
    </row>
    <row r="566" spans="1:34" x14ac:dyDescent="0.2">
      <c r="A566" s="347">
        <f t="shared" ca="1" si="238"/>
        <v>1E-4</v>
      </c>
      <c r="B566" s="304">
        <f t="shared" ca="1" si="239"/>
        <v>30.117100000000121</v>
      </c>
      <c r="D566" s="306">
        <f t="shared" ca="1" si="240"/>
        <v>-0.60248017671484344</v>
      </c>
      <c r="E566" s="307">
        <f t="shared" ca="1" si="241"/>
        <v>-0.98140994313616581</v>
      </c>
      <c r="F566" s="304">
        <f t="shared" ca="1" si="242"/>
        <v>1.1515849251448549</v>
      </c>
      <c r="G566" s="306">
        <f t="shared" ca="1" si="243"/>
        <v>7.0337766806319602</v>
      </c>
      <c r="H566" s="307">
        <f t="shared" ca="1" si="244"/>
        <v>-103.07214128851416</v>
      </c>
      <c r="I566" s="304">
        <f t="shared" ca="1" si="245"/>
        <v>103.31185955248519</v>
      </c>
      <c r="J566" s="306">
        <f t="shared" ca="1" si="246"/>
        <v>641.70676765127212</v>
      </c>
      <c r="K566" s="307">
        <f t="shared" ca="1" si="247"/>
        <v>-6.4564178645085031</v>
      </c>
      <c r="L566" s="304">
        <f t="shared" ca="1" si="232"/>
        <v>641.73924687608508</v>
      </c>
      <c r="M566" s="306">
        <f t="shared" ca="1" si="248"/>
        <v>-1.5026606644612917</v>
      </c>
      <c r="N566" s="304">
        <f t="shared" ca="1" si="249"/>
        <v>-86.096114113955949</v>
      </c>
      <c r="P566" s="310">
        <f t="shared" ca="1" si="250"/>
        <v>23</v>
      </c>
      <c r="Q566" s="304">
        <f t="shared" ca="1" si="251"/>
        <v>0</v>
      </c>
      <c r="R566" s="306">
        <f t="shared" ca="1" si="252"/>
        <v>0</v>
      </c>
      <c r="S566" s="307">
        <f t="shared" ca="1" si="253"/>
        <v>4.5130000000000017</v>
      </c>
      <c r="T566" s="304">
        <f t="shared" ca="1" si="233"/>
        <v>44.272530000000017</v>
      </c>
      <c r="U566" s="311">
        <f t="shared" ca="1" si="234"/>
        <v>0</v>
      </c>
      <c r="V566" s="306">
        <f t="shared" ca="1" si="235"/>
        <v>1.2257911665935088</v>
      </c>
      <c r="W566" s="304">
        <f t="shared" ca="1" si="236"/>
        <v>39.936207545377663</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0.93811367943764701</v>
      </c>
      <c r="AH566" s="304">
        <f t="shared" ca="1" si="260"/>
        <v>-8.8491233890984553</v>
      </c>
    </row>
    <row r="567" spans="1:34" x14ac:dyDescent="0.2">
      <c r="A567" s="347">
        <f t="shared" ca="1" si="238"/>
        <v>1E-4</v>
      </c>
      <c r="B567" s="304">
        <f t="shared" ca="1" si="239"/>
        <v>30.117200000000121</v>
      </c>
      <c r="D567" s="306">
        <f t="shared" ca="1" si="240"/>
        <v>-0.60247618425464033</v>
      </c>
      <c r="E567" s="307">
        <f t="shared" ca="1" si="241"/>
        <v>-0.98138442034246154</v>
      </c>
      <c r="F567" s="304">
        <f t="shared" ca="1" si="242"/>
        <v>1.1515610852598921</v>
      </c>
      <c r="G567" s="306">
        <f t="shared" ca="1" si="243"/>
        <v>7.0337164330135344</v>
      </c>
      <c r="H567" s="307">
        <f t="shared" ca="1" si="244"/>
        <v>-103.0722394269562</v>
      </c>
      <c r="I567" s="304">
        <f t="shared" ca="1" si="245"/>
        <v>103.31195336139875</v>
      </c>
      <c r="J567" s="306">
        <f t="shared" ca="1" si="246"/>
        <v>641.70676765127212</v>
      </c>
      <c r="K567" s="307">
        <f t="shared" ca="1" si="247"/>
        <v>-6.4667250835442767</v>
      </c>
      <c r="L567" s="304">
        <f t="shared" ca="1" si="232"/>
        <v>641.73935065784292</v>
      </c>
      <c r="M567" s="306">
        <f t="shared" ca="1" si="248"/>
        <v>-1.502661310943878</v>
      </c>
      <c r="N567" s="304">
        <f t="shared" ca="1" si="249"/>
        <v>-86.096151154679674</v>
      </c>
      <c r="P567" s="310">
        <f t="shared" ca="1" si="250"/>
        <v>23</v>
      </c>
      <c r="Q567" s="304">
        <f t="shared" ca="1" si="251"/>
        <v>0</v>
      </c>
      <c r="R567" s="306">
        <f t="shared" ca="1" si="252"/>
        <v>0</v>
      </c>
      <c r="S567" s="307">
        <f t="shared" ca="1" si="253"/>
        <v>4.5130000000000017</v>
      </c>
      <c r="T567" s="304">
        <f t="shared" ca="1" si="233"/>
        <v>44.272530000000017</v>
      </c>
      <c r="U567" s="311">
        <f t="shared" ca="1" si="234"/>
        <v>0</v>
      </c>
      <c r="V567" s="306">
        <f t="shared" ca="1" si="235"/>
        <v>1.2257924300440965</v>
      </c>
      <c r="W567" s="304">
        <f t="shared" ca="1" si="236"/>
        <v>39.936321234136791</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0.9380889194739801</v>
      </c>
      <c r="AH567" s="304">
        <f t="shared" ca="1" si="260"/>
        <v>-8.8491485808503541</v>
      </c>
    </row>
    <row r="568" spans="1:34" x14ac:dyDescent="0.2">
      <c r="A568" s="347">
        <f t="shared" ca="1" si="238"/>
        <v>1E-4</v>
      </c>
      <c r="B568" s="304">
        <f t="shared" ca="1" si="239"/>
        <v>30.117300000000121</v>
      </c>
      <c r="D568" s="306">
        <f t="shared" ca="1" si="240"/>
        <v>-0.60247219179654554</v>
      </c>
      <c r="E568" s="307">
        <f t="shared" ca="1" si="241"/>
        <v>-0.98135889791178599</v>
      </c>
      <c r="F568" s="304">
        <f t="shared" ca="1" si="242"/>
        <v>1.1515372457713944</v>
      </c>
      <c r="G568" s="306">
        <f t="shared" ca="1" si="243"/>
        <v>7.0336561857943547</v>
      </c>
      <c r="H568" s="307">
        <f t="shared" ca="1" si="244"/>
        <v>-103.07233756284599</v>
      </c>
      <c r="I568" s="304">
        <f t="shared" ca="1" si="245"/>
        <v>103.31204716783631</v>
      </c>
      <c r="J568" s="306">
        <f t="shared" ca="1" si="246"/>
        <v>641.70676765127212</v>
      </c>
      <c r="K568" s="307">
        <f t="shared" ca="1" si="247"/>
        <v>-6.4770323123937672</v>
      </c>
      <c r="L568" s="304">
        <f t="shared" ca="1" si="232"/>
        <v>641.73945460523112</v>
      </c>
      <c r="M568" s="306">
        <f t="shared" ca="1" si="248"/>
        <v>-1.5026619574197531</v>
      </c>
      <c r="N568" s="304">
        <f t="shared" ca="1" si="249"/>
        <v>-86.096188195018868</v>
      </c>
      <c r="P568" s="310">
        <f t="shared" ca="1" si="250"/>
        <v>23</v>
      </c>
      <c r="Q568" s="304">
        <f t="shared" ca="1" si="251"/>
        <v>0</v>
      </c>
      <c r="R568" s="306">
        <f t="shared" ca="1" si="252"/>
        <v>0</v>
      </c>
      <c r="S568" s="307">
        <f t="shared" ca="1" si="253"/>
        <v>4.5130000000000017</v>
      </c>
      <c r="T568" s="304">
        <f t="shared" ca="1" si="233"/>
        <v>44.272530000000017</v>
      </c>
      <c r="U568" s="311">
        <f t="shared" ca="1" si="234"/>
        <v>0</v>
      </c>
      <c r="V568" s="306">
        <f t="shared" ca="1" si="235"/>
        <v>1.2257936934971894</v>
      </c>
      <c r="W568" s="304">
        <f t="shared" ca="1" si="236"/>
        <v>39.936434921278639</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0.9380641598600814</v>
      </c>
      <c r="AH568" s="304">
        <f t="shared" ca="1" si="260"/>
        <v>-8.8491737722439119</v>
      </c>
    </row>
    <row r="569" spans="1:34" x14ac:dyDescent="0.2">
      <c r="A569" s="347">
        <f t="shared" ca="1" si="238"/>
        <v>1E-4</v>
      </c>
      <c r="B569" s="304">
        <f t="shared" ca="1" si="239"/>
        <v>30.117400000000121</v>
      </c>
      <c r="D569" s="306">
        <f t="shared" ca="1" si="240"/>
        <v>-0.60246819934055695</v>
      </c>
      <c r="E569" s="307">
        <f t="shared" ca="1" si="241"/>
        <v>-0.98133337584415159</v>
      </c>
      <c r="F569" s="304">
        <f t="shared" ca="1" si="242"/>
        <v>1.1515134066793717</v>
      </c>
      <c r="G569" s="306">
        <f t="shared" ca="1" si="243"/>
        <v>7.0335959389744209</v>
      </c>
      <c r="H569" s="307">
        <f t="shared" ca="1" si="244"/>
        <v>-103.07243569618358</v>
      </c>
      <c r="I569" s="304">
        <f t="shared" ca="1" si="245"/>
        <v>103.31214097179796</v>
      </c>
      <c r="J569" s="306">
        <f t="shared" ca="1" si="246"/>
        <v>641.70676765127212</v>
      </c>
      <c r="K569" s="307">
        <f t="shared" ca="1" si="247"/>
        <v>-6.4873395510567189</v>
      </c>
      <c r="L569" s="304">
        <f t="shared" ca="1" si="232"/>
        <v>641.73955871825012</v>
      </c>
      <c r="M569" s="306">
        <f t="shared" ca="1" si="248"/>
        <v>-1.5026626038889166</v>
      </c>
      <c r="N569" s="304">
        <f t="shared" ca="1" si="249"/>
        <v>-86.096225234973531</v>
      </c>
      <c r="P569" s="310">
        <f t="shared" ca="1" si="250"/>
        <v>23</v>
      </c>
      <c r="Q569" s="304">
        <f t="shared" ca="1" si="251"/>
        <v>0</v>
      </c>
      <c r="R569" s="306">
        <f t="shared" ca="1" si="252"/>
        <v>0</v>
      </c>
      <c r="S569" s="307">
        <f t="shared" ca="1" si="253"/>
        <v>4.5130000000000017</v>
      </c>
      <c r="T569" s="304">
        <f t="shared" ca="1" si="233"/>
        <v>44.272530000000017</v>
      </c>
      <c r="U569" s="311">
        <f t="shared" ca="1" si="234"/>
        <v>0</v>
      </c>
      <c r="V569" s="306">
        <f t="shared" ca="1" si="235"/>
        <v>1.2257949569527884</v>
      </c>
      <c r="W569" s="304">
        <f t="shared" ca="1" si="236"/>
        <v>39.936548606803299</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0.93803940059596869</v>
      </c>
      <c r="AH569" s="304">
        <f t="shared" ca="1" si="260"/>
        <v>-8.849198963279111</v>
      </c>
    </row>
    <row r="570" spans="1:34" x14ac:dyDescent="0.2">
      <c r="A570" s="347">
        <f t="shared" ca="1" si="238"/>
        <v>1E-4</v>
      </c>
      <c r="B570" s="304">
        <f t="shared" ca="1" si="239"/>
        <v>30.117500000000121</v>
      </c>
      <c r="D570" s="306">
        <f t="shared" ca="1" si="240"/>
        <v>-0.60246420688667912</v>
      </c>
      <c r="E570" s="307">
        <f t="shared" ca="1" si="241"/>
        <v>-0.98130785413954413</v>
      </c>
      <c r="F570" s="304">
        <f t="shared" ca="1" si="242"/>
        <v>1.1514895679838146</v>
      </c>
      <c r="G570" s="306">
        <f t="shared" ca="1" si="243"/>
        <v>7.0335356925537322</v>
      </c>
      <c r="H570" s="307">
        <f t="shared" ca="1" si="244"/>
        <v>-103.07253382696899</v>
      </c>
      <c r="I570" s="304">
        <f t="shared" ca="1" si="245"/>
        <v>103.31223477328372</v>
      </c>
      <c r="J570" s="306">
        <f t="shared" ca="1" si="246"/>
        <v>641.70676765127212</v>
      </c>
      <c r="K570" s="307">
        <f t="shared" ca="1" si="247"/>
        <v>-6.4976467995328768</v>
      </c>
      <c r="L570" s="304">
        <f t="shared" ca="1" si="232"/>
        <v>641.73966299690028</v>
      </c>
      <c r="M570" s="306">
        <f t="shared" ca="1" si="248"/>
        <v>-1.5026632503513691</v>
      </c>
      <c r="N570" s="304">
        <f t="shared" ca="1" si="249"/>
        <v>-86.096262274543662</v>
      </c>
      <c r="P570" s="310">
        <f t="shared" ca="1" si="250"/>
        <v>23</v>
      </c>
      <c r="Q570" s="304">
        <f t="shared" ca="1" si="251"/>
        <v>0</v>
      </c>
      <c r="R570" s="306">
        <f t="shared" ca="1" si="252"/>
        <v>0</v>
      </c>
      <c r="S570" s="307">
        <f t="shared" ca="1" si="253"/>
        <v>4.5130000000000017</v>
      </c>
      <c r="T570" s="304">
        <f t="shared" ca="1" si="233"/>
        <v>44.272530000000017</v>
      </c>
      <c r="U570" s="311">
        <f t="shared" ca="1" si="234"/>
        <v>0</v>
      </c>
      <c r="V570" s="306">
        <f t="shared" ca="1" si="235"/>
        <v>1.2257962204108932</v>
      </c>
      <c r="W570" s="304">
        <f t="shared" ca="1" si="236"/>
        <v>39.936662290710792</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0.93801464168162418</v>
      </c>
      <c r="AH570" s="304">
        <f t="shared" ca="1" si="260"/>
        <v>-8.8492241539559675</v>
      </c>
    </row>
    <row r="571" spans="1:34" x14ac:dyDescent="0.2">
      <c r="A571" s="347">
        <f t="shared" ca="1" si="238"/>
        <v>1E-4</v>
      </c>
      <c r="B571" s="304">
        <f t="shared" ca="1" si="239"/>
        <v>30.11760000000012</v>
      </c>
      <c r="D571" s="306">
        <f t="shared" ca="1" si="240"/>
        <v>-0.60246021443490982</v>
      </c>
      <c r="E571" s="307">
        <f t="shared" ca="1" si="241"/>
        <v>-0.98128233279795474</v>
      </c>
      <c r="F571" s="304">
        <f t="shared" ca="1" si="242"/>
        <v>1.1514657296847153</v>
      </c>
      <c r="G571" s="306">
        <f t="shared" ca="1" si="243"/>
        <v>7.0334754465322886</v>
      </c>
      <c r="H571" s="307">
        <f t="shared" ca="1" si="244"/>
        <v>-103.07263195520227</v>
      </c>
      <c r="I571" s="304">
        <f t="shared" ca="1" si="245"/>
        <v>103.31232857229362</v>
      </c>
      <c r="J571" s="306">
        <f t="shared" ca="1" si="246"/>
        <v>641.70676765127212</v>
      </c>
      <c r="K571" s="307">
        <f t="shared" ca="1" si="247"/>
        <v>-6.5079540578219852</v>
      </c>
      <c r="L571" s="304">
        <f t="shared" ca="1" si="232"/>
        <v>641.73976744118204</v>
      </c>
      <c r="M571" s="306">
        <f t="shared" ca="1" si="248"/>
        <v>-1.5026638968071102</v>
      </c>
      <c r="N571" s="304">
        <f t="shared" ca="1" si="249"/>
        <v>-86.096299313729276</v>
      </c>
      <c r="P571" s="310">
        <f t="shared" ca="1" si="250"/>
        <v>23</v>
      </c>
      <c r="Q571" s="304">
        <f t="shared" ca="1" si="251"/>
        <v>0</v>
      </c>
      <c r="R571" s="306">
        <f t="shared" ca="1" si="252"/>
        <v>0</v>
      </c>
      <c r="S571" s="307">
        <f t="shared" ca="1" si="253"/>
        <v>4.5130000000000017</v>
      </c>
      <c r="T571" s="304">
        <f t="shared" ca="1" si="233"/>
        <v>44.272530000000017</v>
      </c>
      <c r="U571" s="311">
        <f t="shared" ca="1" si="234"/>
        <v>0</v>
      </c>
      <c r="V571" s="306">
        <f t="shared" ca="1" si="235"/>
        <v>1.2257974838715031</v>
      </c>
      <c r="W571" s="304">
        <f t="shared" ca="1" si="236"/>
        <v>39.936775973001076</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0.93798988311704079</v>
      </c>
      <c r="AH571" s="304">
        <f t="shared" ca="1" si="260"/>
        <v>-8.8492493442744902</v>
      </c>
    </row>
    <row r="572" spans="1:34" x14ac:dyDescent="0.2">
      <c r="A572" s="347">
        <f t="shared" ca="1" si="238"/>
        <v>1E-4</v>
      </c>
      <c r="B572" s="304">
        <f t="shared" ca="1" si="239"/>
        <v>30.11770000000012</v>
      </c>
      <c r="D572" s="306">
        <f t="shared" ca="1" si="240"/>
        <v>-0.60245622198525128</v>
      </c>
      <c r="E572" s="307">
        <f t="shared" ca="1" si="241"/>
        <v>-0.98125681181939406</v>
      </c>
      <c r="F572" s="304">
        <f t="shared" ca="1" si="242"/>
        <v>1.1514418917820839</v>
      </c>
      <c r="G572" s="306">
        <f t="shared" ca="1" si="243"/>
        <v>7.0334152009100901</v>
      </c>
      <c r="H572" s="307">
        <f t="shared" ca="1" si="244"/>
        <v>-103.07273008088345</v>
      </c>
      <c r="I572" s="304">
        <f t="shared" ca="1" si="245"/>
        <v>103.31242236882768</v>
      </c>
      <c r="J572" s="306">
        <f t="shared" ca="1" si="246"/>
        <v>641.70676765127212</v>
      </c>
      <c r="K572" s="307">
        <f t="shared" ca="1" si="247"/>
        <v>-6.5182613259237892</v>
      </c>
      <c r="L572" s="304">
        <f t="shared" ca="1" si="232"/>
        <v>641.73987205109574</v>
      </c>
      <c r="M572" s="306">
        <f t="shared" ca="1" si="248"/>
        <v>-1.5026645432561403</v>
      </c>
      <c r="N572" s="304">
        <f t="shared" ca="1" si="249"/>
        <v>-86.096336352530372</v>
      </c>
      <c r="P572" s="310">
        <f t="shared" ca="1" si="250"/>
        <v>23</v>
      </c>
      <c r="Q572" s="304">
        <f t="shared" ca="1" si="251"/>
        <v>0</v>
      </c>
      <c r="R572" s="306">
        <f t="shared" ca="1" si="252"/>
        <v>0</v>
      </c>
      <c r="S572" s="307">
        <f t="shared" ca="1" si="253"/>
        <v>4.5130000000000017</v>
      </c>
      <c r="T572" s="304">
        <f t="shared" ca="1" si="233"/>
        <v>44.272530000000017</v>
      </c>
      <c r="U572" s="311">
        <f t="shared" ca="1" si="234"/>
        <v>0</v>
      </c>
      <c r="V572" s="306">
        <f t="shared" ca="1" si="235"/>
        <v>1.2257987473346188</v>
      </c>
      <c r="W572" s="304">
        <f t="shared" ca="1" si="236"/>
        <v>39.936889653674193</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0.93796512490222916</v>
      </c>
      <c r="AH572" s="304">
        <f t="shared" ca="1" si="260"/>
        <v>-8.8492745342346684</v>
      </c>
    </row>
    <row r="573" spans="1:34" x14ac:dyDescent="0.2">
      <c r="A573" s="347">
        <f t="shared" ca="1" si="238"/>
        <v>1E-4</v>
      </c>
      <c r="B573" s="304">
        <f t="shared" ca="1" si="239"/>
        <v>30.11780000000012</v>
      </c>
      <c r="D573" s="306">
        <f t="shared" ca="1" si="240"/>
        <v>-0.60245222953770372</v>
      </c>
      <c r="E573" s="307">
        <f t="shared" ca="1" si="241"/>
        <v>-0.98123129120385144</v>
      </c>
      <c r="F573" s="304">
        <f t="shared" ca="1" si="242"/>
        <v>1.1514180542759123</v>
      </c>
      <c r="G573" s="306">
        <f t="shared" ca="1" si="243"/>
        <v>7.0333549556871366</v>
      </c>
      <c r="H573" s="307">
        <f t="shared" ca="1" si="244"/>
        <v>-103.07282820401257</v>
      </c>
      <c r="I573" s="304">
        <f t="shared" ca="1" si="245"/>
        <v>103.31251616288598</v>
      </c>
      <c r="J573" s="306">
        <f t="shared" ca="1" si="246"/>
        <v>641.70676765127212</v>
      </c>
      <c r="K573" s="307">
        <f t="shared" ca="1" si="247"/>
        <v>-6.5285686038380337</v>
      </c>
      <c r="L573" s="304">
        <f t="shared" ca="1" si="232"/>
        <v>641.73997682664174</v>
      </c>
      <c r="M573" s="306">
        <f t="shared" ca="1" si="248"/>
        <v>-1.5026651896984595</v>
      </c>
      <c r="N573" s="304">
        <f t="shared" ca="1" si="249"/>
        <v>-86.096373390946965</v>
      </c>
      <c r="P573" s="310">
        <f t="shared" ca="1" si="250"/>
        <v>23</v>
      </c>
      <c r="Q573" s="304">
        <f t="shared" ca="1" si="251"/>
        <v>0</v>
      </c>
      <c r="R573" s="306">
        <f t="shared" ca="1" si="252"/>
        <v>0</v>
      </c>
      <c r="S573" s="307">
        <f t="shared" ca="1" si="253"/>
        <v>4.5130000000000017</v>
      </c>
      <c r="T573" s="304">
        <f t="shared" ca="1" si="233"/>
        <v>44.272530000000017</v>
      </c>
      <c r="U573" s="311">
        <f t="shared" ca="1" si="234"/>
        <v>0</v>
      </c>
      <c r="V573" s="306">
        <f t="shared" ca="1" si="235"/>
        <v>1.2258000108002398</v>
      </c>
      <c r="W573" s="304">
        <f t="shared" ca="1" si="236"/>
        <v>39.937003332730171</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0.93794036703718398</v>
      </c>
      <c r="AH573" s="304">
        <f t="shared" ca="1" si="260"/>
        <v>-8.849299723836511</v>
      </c>
    </row>
    <row r="574" spans="1:34" x14ac:dyDescent="0.2">
      <c r="A574" s="347">
        <f t="shared" ca="1" si="238"/>
        <v>1E-4</v>
      </c>
      <c r="B574" s="304">
        <f t="shared" ca="1" si="239"/>
        <v>30.11790000000012</v>
      </c>
      <c r="D574" s="306">
        <f t="shared" ca="1" si="240"/>
        <v>-0.60244823709226658</v>
      </c>
      <c r="E574" s="307">
        <f t="shared" ca="1" si="241"/>
        <v>-0.98120577095132333</v>
      </c>
      <c r="F574" s="304">
        <f t="shared" ca="1" si="242"/>
        <v>1.1513942171661975</v>
      </c>
      <c r="G574" s="306">
        <f t="shared" ca="1" si="243"/>
        <v>7.0332947108634274</v>
      </c>
      <c r="H574" s="307">
        <f t="shared" ca="1" si="244"/>
        <v>-103.07292632458966</v>
      </c>
      <c r="I574" s="304">
        <f t="shared" ca="1" si="245"/>
        <v>103.31260995446851</v>
      </c>
      <c r="J574" s="306">
        <f t="shared" ca="1" si="246"/>
        <v>641.70676765127212</v>
      </c>
      <c r="K574" s="307">
        <f t="shared" ca="1" si="247"/>
        <v>-6.538875891564464</v>
      </c>
      <c r="L574" s="304">
        <f t="shared" ca="1" si="232"/>
        <v>641.74008176782058</v>
      </c>
      <c r="M574" s="306">
        <f t="shared" ca="1" si="248"/>
        <v>-1.5026658361340677</v>
      </c>
      <c r="N574" s="304">
        <f t="shared" ca="1" si="249"/>
        <v>-86.096410428979027</v>
      </c>
      <c r="P574" s="310">
        <f t="shared" ca="1" si="250"/>
        <v>23</v>
      </c>
      <c r="Q574" s="304">
        <f t="shared" ca="1" si="251"/>
        <v>0</v>
      </c>
      <c r="R574" s="306">
        <f t="shared" ca="1" si="252"/>
        <v>0</v>
      </c>
      <c r="S574" s="307">
        <f t="shared" ca="1" si="253"/>
        <v>4.5130000000000017</v>
      </c>
      <c r="T574" s="304">
        <f t="shared" ca="1" si="233"/>
        <v>44.272530000000017</v>
      </c>
      <c r="U574" s="311">
        <f t="shared" ca="1" si="234"/>
        <v>0</v>
      </c>
      <c r="V574" s="306">
        <f t="shared" ca="1" si="235"/>
        <v>1.2258012742683666</v>
      </c>
      <c r="W574" s="304">
        <f t="shared" ca="1" si="236"/>
        <v>39.937117010169025</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0.93791560952189279</v>
      </c>
      <c r="AH574" s="304">
        <f t="shared" ca="1" si="260"/>
        <v>-8.8493249130800251</v>
      </c>
    </row>
    <row r="575" spans="1:34" x14ac:dyDescent="0.2">
      <c r="A575" s="347">
        <f t="shared" ca="1" si="238"/>
        <v>1E-4</v>
      </c>
      <c r="B575" s="304">
        <f t="shared" ca="1" si="239"/>
        <v>30.118000000000119</v>
      </c>
      <c r="D575" s="306">
        <f t="shared" ca="1" si="240"/>
        <v>-0.60244424464894331</v>
      </c>
      <c r="E575" s="307">
        <f t="shared" ca="1" si="241"/>
        <v>-0.9811802510618044</v>
      </c>
      <c r="F575" s="304">
        <f t="shared" ca="1" si="242"/>
        <v>1.1513703804529372</v>
      </c>
      <c r="G575" s="306">
        <f t="shared" ca="1" si="243"/>
        <v>7.0332344664389623</v>
      </c>
      <c r="H575" s="307">
        <f t="shared" ca="1" si="244"/>
        <v>-103.07302444261477</v>
      </c>
      <c r="I575" s="304">
        <f t="shared" ca="1" si="245"/>
        <v>103.31270374357534</v>
      </c>
      <c r="J575" s="306">
        <f t="shared" ca="1" si="246"/>
        <v>641.70676765127212</v>
      </c>
      <c r="K575" s="307">
        <f t="shared" ca="1" si="247"/>
        <v>-6.5491831891028243</v>
      </c>
      <c r="L575" s="304">
        <f t="shared" ca="1" si="232"/>
        <v>641.7401868746324</v>
      </c>
      <c r="M575" s="306">
        <f t="shared" ca="1" si="248"/>
        <v>-1.5026664825629652</v>
      </c>
      <c r="N575" s="304">
        <f t="shared" ca="1" si="249"/>
        <v>-86.096447466626614</v>
      </c>
      <c r="P575" s="310">
        <f t="shared" ca="1" si="250"/>
        <v>23</v>
      </c>
      <c r="Q575" s="304">
        <f t="shared" ca="1" si="251"/>
        <v>0</v>
      </c>
      <c r="R575" s="306">
        <f t="shared" ca="1" si="252"/>
        <v>0</v>
      </c>
      <c r="S575" s="307">
        <f t="shared" ca="1" si="253"/>
        <v>4.5130000000000017</v>
      </c>
      <c r="T575" s="304">
        <f t="shared" ca="1" si="233"/>
        <v>44.272530000000017</v>
      </c>
      <c r="U575" s="311">
        <f t="shared" ca="1" si="234"/>
        <v>0</v>
      </c>
      <c r="V575" s="306">
        <f t="shared" ca="1" si="235"/>
        <v>1.2258025377389983</v>
      </c>
      <c r="W575" s="304">
        <f t="shared" ca="1" si="236"/>
        <v>39.937230685990741</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0.93789085235635561</v>
      </c>
      <c r="AH575" s="304">
        <f t="shared" ca="1" si="260"/>
        <v>-8.8493501019652143</v>
      </c>
    </row>
    <row r="576" spans="1:34" x14ac:dyDescent="0.2">
      <c r="A576" s="347">
        <f t="shared" ca="1" si="238"/>
        <v>1E-4</v>
      </c>
      <c r="B576" s="304">
        <f t="shared" ca="1" si="239"/>
        <v>30.118100000000119</v>
      </c>
      <c r="D576" s="306">
        <f t="shared" ca="1" si="240"/>
        <v>-0.6024402522077309</v>
      </c>
      <c r="E576" s="307">
        <f t="shared" ca="1" si="241"/>
        <v>-0.9811547315352982</v>
      </c>
      <c r="F576" s="304">
        <f t="shared" ca="1" si="242"/>
        <v>1.1513465441361335</v>
      </c>
      <c r="G576" s="306">
        <f t="shared" ca="1" si="243"/>
        <v>7.0331742224137415</v>
      </c>
      <c r="H576" s="307">
        <f t="shared" ca="1" si="244"/>
        <v>-103.07312255808792</v>
      </c>
      <c r="I576" s="304">
        <f t="shared" ca="1" si="245"/>
        <v>103.31279753020647</v>
      </c>
      <c r="J576" s="306">
        <f t="shared" ca="1" si="246"/>
        <v>641.70676765127212</v>
      </c>
      <c r="K576" s="307">
        <f t="shared" ca="1" si="247"/>
        <v>-6.5594904964528595</v>
      </c>
      <c r="L576" s="304">
        <f t="shared" ca="1" si="232"/>
        <v>641.74029214707775</v>
      </c>
      <c r="M576" s="306">
        <f t="shared" ca="1" si="248"/>
        <v>-1.5026671289851519</v>
      </c>
      <c r="N576" s="304">
        <f t="shared" ca="1" si="249"/>
        <v>-86.096484503889698</v>
      </c>
      <c r="P576" s="310">
        <f t="shared" ca="1" si="250"/>
        <v>23</v>
      </c>
      <c r="Q576" s="304">
        <f t="shared" ca="1" si="251"/>
        <v>0</v>
      </c>
      <c r="R576" s="306">
        <f t="shared" ca="1" si="252"/>
        <v>0</v>
      </c>
      <c r="S576" s="307">
        <f t="shared" ca="1" si="253"/>
        <v>4.5130000000000017</v>
      </c>
      <c r="T576" s="304">
        <f t="shared" ca="1" si="233"/>
        <v>44.272530000000017</v>
      </c>
      <c r="U576" s="311">
        <f t="shared" ca="1" si="234"/>
        <v>0</v>
      </c>
      <c r="V576" s="306">
        <f t="shared" ca="1" si="235"/>
        <v>1.2258038012121362</v>
      </c>
      <c r="W576" s="304">
        <f t="shared" ca="1" si="236"/>
        <v>39.937344360195382</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0.93786609554057598</v>
      </c>
      <c r="AH576" s="304">
        <f t="shared" ca="1" si="260"/>
        <v>-8.8493752904920733</v>
      </c>
    </row>
    <row r="577" spans="1:34" x14ac:dyDescent="0.2">
      <c r="A577" s="347">
        <f t="shared" ca="1" si="238"/>
        <v>1E-4</v>
      </c>
      <c r="B577" s="304">
        <f t="shared" ca="1" si="239"/>
        <v>30.118200000000119</v>
      </c>
      <c r="D577" s="306">
        <f t="shared" ca="1" si="240"/>
        <v>-0.60243625976863369</v>
      </c>
      <c r="E577" s="307">
        <f t="shared" ca="1" si="241"/>
        <v>-0.98112921237179052</v>
      </c>
      <c r="F577" s="304">
        <f t="shared" ca="1" si="242"/>
        <v>1.1513227082157769</v>
      </c>
      <c r="G577" s="306">
        <f t="shared" ca="1" si="243"/>
        <v>7.0331139787877648</v>
      </c>
      <c r="H577" s="307">
        <f t="shared" ca="1" si="244"/>
        <v>-103.07322067100915</v>
      </c>
      <c r="I577" s="304">
        <f t="shared" ca="1" si="245"/>
        <v>103.31289131436198</v>
      </c>
      <c r="J577" s="306">
        <f t="shared" ca="1" si="246"/>
        <v>641.70676765127212</v>
      </c>
      <c r="K577" s="307">
        <f t="shared" ca="1" si="247"/>
        <v>-6.569797813614314</v>
      </c>
      <c r="L577" s="304">
        <f t="shared" ca="1" si="232"/>
        <v>641.7403975851571</v>
      </c>
      <c r="M577" s="306">
        <f t="shared" ca="1" si="248"/>
        <v>-1.5026677754006281</v>
      </c>
      <c r="N577" s="304">
        <f t="shared" ca="1" si="249"/>
        <v>-86.096521540768293</v>
      </c>
      <c r="P577" s="310">
        <f t="shared" ca="1" si="250"/>
        <v>23</v>
      </c>
      <c r="Q577" s="304">
        <f t="shared" ca="1" si="251"/>
        <v>0</v>
      </c>
      <c r="R577" s="306">
        <f t="shared" ca="1" si="252"/>
        <v>0</v>
      </c>
      <c r="S577" s="307">
        <f t="shared" ca="1" si="253"/>
        <v>4.5130000000000017</v>
      </c>
      <c r="T577" s="304">
        <f t="shared" ca="1" si="233"/>
        <v>44.272530000000017</v>
      </c>
      <c r="U577" s="311">
        <f t="shared" ca="1" si="234"/>
        <v>0</v>
      </c>
      <c r="V577" s="306">
        <f t="shared" ca="1" si="235"/>
        <v>1.2258050646877794</v>
      </c>
      <c r="W577" s="304">
        <f t="shared" ca="1" si="236"/>
        <v>39.937458032782956</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0.93784133907454148</v>
      </c>
      <c r="AH577" s="304">
        <f t="shared" ca="1" si="260"/>
        <v>-8.849400478660618</v>
      </c>
    </row>
    <row r="578" spans="1:34" x14ac:dyDescent="0.2">
      <c r="A578" s="347">
        <f t="shared" ca="1" si="238"/>
        <v>1E-4</v>
      </c>
      <c r="B578" s="304">
        <f t="shared" ca="1" si="239"/>
        <v>30.118300000000119</v>
      </c>
      <c r="D578" s="306">
        <f t="shared" ca="1" si="240"/>
        <v>-0.60243226733164879</v>
      </c>
      <c r="E578" s="307">
        <f t="shared" ca="1" si="241"/>
        <v>-0.98110369357128135</v>
      </c>
      <c r="F578" s="304">
        <f t="shared" ca="1" si="242"/>
        <v>1.151298872691866</v>
      </c>
      <c r="G578" s="306">
        <f t="shared" ca="1" si="243"/>
        <v>7.0330537355610314</v>
      </c>
      <c r="H578" s="307">
        <f t="shared" ca="1" si="244"/>
        <v>-103.0733187813785</v>
      </c>
      <c r="I578" s="304">
        <f t="shared" ca="1" si="245"/>
        <v>103.31298509604184</v>
      </c>
      <c r="J578" s="306">
        <f t="shared" ca="1" si="246"/>
        <v>641.70676765127212</v>
      </c>
      <c r="K578" s="307">
        <f t="shared" ca="1" si="247"/>
        <v>-6.5801051405869337</v>
      </c>
      <c r="L578" s="304">
        <f t="shared" ca="1" si="232"/>
        <v>641.74050318887066</v>
      </c>
      <c r="M578" s="306">
        <f t="shared" ca="1" si="248"/>
        <v>-1.5026684218093938</v>
      </c>
      <c r="N578" s="304">
        <f t="shared" ca="1" si="249"/>
        <v>-86.096558577262414</v>
      </c>
      <c r="P578" s="310">
        <f t="shared" ca="1" si="250"/>
        <v>23</v>
      </c>
      <c r="Q578" s="304">
        <f t="shared" ca="1" si="251"/>
        <v>0</v>
      </c>
      <c r="R578" s="306">
        <f t="shared" ca="1" si="252"/>
        <v>0</v>
      </c>
      <c r="S578" s="307">
        <f t="shared" ca="1" si="253"/>
        <v>4.5130000000000017</v>
      </c>
      <c r="T578" s="304">
        <f t="shared" ca="1" si="233"/>
        <v>44.272530000000017</v>
      </c>
      <c r="U578" s="311">
        <f t="shared" ca="1" si="234"/>
        <v>0</v>
      </c>
      <c r="V578" s="306">
        <f t="shared" ca="1" si="235"/>
        <v>1.2258063281659275</v>
      </c>
      <c r="W578" s="304">
        <f t="shared" ca="1" si="236"/>
        <v>39.937571703753413</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0.93781658295824855</v>
      </c>
      <c r="AH578" s="304">
        <f t="shared" ca="1" si="260"/>
        <v>-8.8494256664708484</v>
      </c>
    </row>
    <row r="579" spans="1:34" x14ac:dyDescent="0.2">
      <c r="A579" s="347">
        <f t="shared" ca="1" si="238"/>
        <v>1E-4</v>
      </c>
      <c r="B579" s="304">
        <f t="shared" ca="1" si="239"/>
        <v>30.118400000000118</v>
      </c>
      <c r="D579" s="306">
        <f t="shared" ca="1" si="240"/>
        <v>-0.60242827489677886</v>
      </c>
      <c r="E579" s="307">
        <f t="shared" ca="1" si="241"/>
        <v>-0.9810781751337796</v>
      </c>
      <c r="F579" s="304">
        <f t="shared" ca="1" si="242"/>
        <v>1.151275037564411</v>
      </c>
      <c r="G579" s="306">
        <f t="shared" ca="1" si="243"/>
        <v>7.0329934927335414</v>
      </c>
      <c r="H579" s="307">
        <f t="shared" ca="1" si="244"/>
        <v>-103.07341688919601</v>
      </c>
      <c r="I579" s="304">
        <f t="shared" ca="1" si="245"/>
        <v>103.31307887524613</v>
      </c>
      <c r="J579" s="306">
        <f t="shared" ca="1" si="246"/>
        <v>641.70676765127212</v>
      </c>
      <c r="K579" s="307">
        <f t="shared" ca="1" si="247"/>
        <v>-6.5904124773704629</v>
      </c>
      <c r="L579" s="304">
        <f t="shared" ca="1" si="232"/>
        <v>641.7406089582189</v>
      </c>
      <c r="M579" s="306">
        <f t="shared" ca="1" si="248"/>
        <v>-1.5026690682114487</v>
      </c>
      <c r="N579" s="304">
        <f t="shared" ca="1" si="249"/>
        <v>-86.096595613372031</v>
      </c>
      <c r="P579" s="310">
        <f t="shared" ca="1" si="250"/>
        <v>23</v>
      </c>
      <c r="Q579" s="304">
        <f t="shared" ca="1" si="251"/>
        <v>0</v>
      </c>
      <c r="R579" s="306">
        <f t="shared" ca="1" si="252"/>
        <v>0</v>
      </c>
      <c r="S579" s="307">
        <f t="shared" ca="1" si="253"/>
        <v>4.5130000000000017</v>
      </c>
      <c r="T579" s="304">
        <f t="shared" ca="1" si="233"/>
        <v>44.272530000000017</v>
      </c>
      <c r="U579" s="311">
        <f t="shared" ca="1" si="234"/>
        <v>0</v>
      </c>
      <c r="V579" s="306">
        <f t="shared" ca="1" si="235"/>
        <v>1.2258075916465812</v>
      </c>
      <c r="W579" s="304">
        <f t="shared" ca="1" si="236"/>
        <v>39.937685373106831</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0.93779182719170784</v>
      </c>
      <c r="AH579" s="304">
        <f t="shared" ca="1" si="260"/>
        <v>-8.8494508539227557</v>
      </c>
    </row>
    <row r="580" spans="1:34" x14ac:dyDescent="0.2">
      <c r="A580" s="347">
        <f t="shared" ca="1" si="238"/>
        <v>1E-4</v>
      </c>
      <c r="B580" s="304">
        <f t="shared" ca="1" si="239"/>
        <v>30.118500000000118</v>
      </c>
      <c r="D580" s="306">
        <f t="shared" ca="1" si="240"/>
        <v>-0.60242428246402624</v>
      </c>
      <c r="E580" s="307">
        <f t="shared" ca="1" si="241"/>
        <v>-0.98105265705926747</v>
      </c>
      <c r="F580" s="304">
        <f t="shared" ca="1" si="242"/>
        <v>1.1512512028333979</v>
      </c>
      <c r="G580" s="306">
        <f t="shared" ca="1" si="243"/>
        <v>7.0329332503052946</v>
      </c>
      <c r="H580" s="307">
        <f t="shared" ca="1" si="244"/>
        <v>-103.07351499446172</v>
      </c>
      <c r="I580" s="304">
        <f t="shared" ca="1" si="245"/>
        <v>103.31317265197491</v>
      </c>
      <c r="J580" s="306">
        <f t="shared" ca="1" si="246"/>
        <v>641.70676765127212</v>
      </c>
      <c r="K580" s="307">
        <f t="shared" ca="1" si="247"/>
        <v>-6.6007198239646456</v>
      </c>
      <c r="L580" s="304">
        <f t="shared" ref="L580:L643" ca="1" si="261">SQRT(pos_x^2+pos_z^2)</f>
        <v>641.74071489320215</v>
      </c>
      <c r="M580" s="306">
        <f t="shared" ca="1" si="248"/>
        <v>-1.5026697146067938</v>
      </c>
      <c r="N580" s="304">
        <f t="shared" ca="1" si="249"/>
        <v>-86.096632649097202</v>
      </c>
      <c r="P580" s="310">
        <f t="shared" ca="1" si="250"/>
        <v>23</v>
      </c>
      <c r="Q580" s="304">
        <f t="shared" ca="1" si="251"/>
        <v>0</v>
      </c>
      <c r="R580" s="306">
        <f t="shared" ca="1" si="252"/>
        <v>0</v>
      </c>
      <c r="S580" s="307">
        <f t="shared" ca="1" si="253"/>
        <v>4.5130000000000017</v>
      </c>
      <c r="T580" s="304">
        <f t="shared" ref="T580:T643" ca="1" si="262">m*g</f>
        <v>44.272530000000017</v>
      </c>
      <c r="U580" s="311">
        <f t="shared" ref="U580:U643" ca="1" si="263">IF(pos_xz&lt;L_rampe,Poids*COS(Beta),0)</f>
        <v>0</v>
      </c>
      <c r="V580" s="306">
        <f t="shared" ref="V580:V643" ca="1" si="264">Rho_moyen*(20000-Alt_rampe-pos_z)/(20000+Alt_rampe+pos_z)</f>
        <v>1.2258088551297401</v>
      </c>
      <c r="W580" s="304">
        <f t="shared" ref="W580:W643" ca="1" si="265">1/2*Rho*Sref*Cx*vit_xz^2</f>
        <v>39.937799040843231</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0.93776707177490337</v>
      </c>
      <c r="AH580" s="304">
        <f t="shared" ca="1" si="260"/>
        <v>-8.8494760410163558</v>
      </c>
    </row>
    <row r="581" spans="1:34" x14ac:dyDescent="0.2">
      <c r="A581" s="347">
        <f t="shared" ref="A581:A644" ca="1" si="267">IF(B580+0.01&lt;=T_ini+ROUNDUP(Temps_fin_propu,0), 0.01, IF(K580&gt;0, 0.1, 0.0001))</f>
        <v>1E-4</v>
      </c>
      <c r="B581" s="304">
        <f t="shared" ref="B581:B644" ca="1" si="268">B580+pas</f>
        <v>30.118600000000118</v>
      </c>
      <c r="D581" s="306">
        <f t="shared" ref="D581:D644" ca="1" si="269">IF(AND(L580&lt;L_rampe,Poussee&lt;Poids*SIN(M580)),0,(-W580+Poussee)/m*COS(M580)-U580/m*SIN(M580))</f>
        <v>-0.60242029003338637</v>
      </c>
      <c r="E581" s="307">
        <f t="shared" ref="E581:E644" ca="1" si="270">IF(AND(L580&lt;L_rampe,Poussee&lt;Poids*SIN(M580)),0,(-W580+Poussee)/m*SIN(M580)+U580/m*COS(M580)-Poids/m)</f>
        <v>-0.98102713934774322</v>
      </c>
      <c r="F581" s="304">
        <f t="shared" ref="F581:F644" ca="1" si="271">SQRT(acc_x^2+acc_z^2)</f>
        <v>1.1512273684988235</v>
      </c>
      <c r="G581" s="306">
        <f t="shared" ref="G581:G644" ca="1" si="272">G580+acc_x*pas</f>
        <v>7.0328730082762911</v>
      </c>
      <c r="H581" s="307">
        <f t="shared" ref="H581:H644" ca="1" si="273">H580+acc_z*pas</f>
        <v>-103.07361309717565</v>
      </c>
      <c r="I581" s="304">
        <f t="shared" ref="I581:I644" ca="1" si="274">SQRT(vit_x^2+vit_z^2)</f>
        <v>103.31326642622817</v>
      </c>
      <c r="J581" s="306">
        <f t="shared" ref="J581:J644" ca="1" si="275">J580+0.5*(vit_x+G580)*pas*(K580&gt;=0)</f>
        <v>641.70676765127212</v>
      </c>
      <c r="K581" s="307">
        <f t="shared" ref="K581:K644" ca="1" si="276">K580+0.5*(vit_z+H580)*pas</f>
        <v>-6.6110271803692271</v>
      </c>
      <c r="L581" s="304">
        <f t="shared" ca="1" si="261"/>
        <v>641.74082099382088</v>
      </c>
      <c r="M581" s="306">
        <f t="shared" ref="M581:M644" ca="1" si="277">IF(AND(L580&gt;L_rampe,G581&gt;0),ATAN2(G581,H581),$M$4)</f>
        <v>-1.5026703609954282</v>
      </c>
      <c r="N581" s="304">
        <f t="shared" ref="N581:N644" ca="1" si="278">DEGREES(Beta)</f>
        <v>-86.09666968443787</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4.5130000000000017</v>
      </c>
      <c r="T581" s="304">
        <f t="shared" ca="1" si="262"/>
        <v>44.272530000000017</v>
      </c>
      <c r="U581" s="311">
        <f t="shared" ca="1" si="263"/>
        <v>0</v>
      </c>
      <c r="V581" s="306">
        <f t="shared" ca="1" si="264"/>
        <v>1.2258101186154047</v>
      </c>
      <c r="W581" s="304">
        <f t="shared" ca="1" si="265"/>
        <v>39.937912706962614</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0.93774231670782981</v>
      </c>
      <c r="AH581" s="304">
        <f t="shared" ref="AH581:AH644" ca="1" si="289">IF(AND(L580&lt;L_rampe,Poussee&lt;Poids*SIN(M580)), g*SIN(M580), (-W580+Poussee)/m)</f>
        <v>-8.849501227751654</v>
      </c>
    </row>
    <row r="582" spans="1:34" x14ac:dyDescent="0.2">
      <c r="A582" s="347">
        <f t="shared" ca="1" si="267"/>
        <v>1E-4</v>
      </c>
      <c r="B582" s="304">
        <f t="shared" ca="1" si="268"/>
        <v>30.118700000000118</v>
      </c>
      <c r="D582" s="306">
        <f t="shared" ca="1" si="269"/>
        <v>-0.60241629760486681</v>
      </c>
      <c r="E582" s="307">
        <f t="shared" ca="1" si="270"/>
        <v>-0.98100162199920149</v>
      </c>
      <c r="F582" s="304">
        <f t="shared" ca="1" si="271"/>
        <v>1.1512035345606872</v>
      </c>
      <c r="G582" s="306">
        <f t="shared" ca="1" si="272"/>
        <v>7.032812766646531</v>
      </c>
      <c r="H582" s="307">
        <f t="shared" ca="1" si="273"/>
        <v>-103.07371119733786</v>
      </c>
      <c r="I582" s="304">
        <f t="shared" ca="1" si="274"/>
        <v>103.31336019800594</v>
      </c>
      <c r="J582" s="306">
        <f t="shared" ca="1" si="275"/>
        <v>641.70676765127212</v>
      </c>
      <c r="K582" s="307">
        <f t="shared" ca="1" si="276"/>
        <v>-6.6213345465839524</v>
      </c>
      <c r="L582" s="304">
        <f t="shared" ca="1" si="261"/>
        <v>641.74092726007552</v>
      </c>
      <c r="M582" s="306">
        <f t="shared" ca="1" si="277"/>
        <v>-1.5026710073773526</v>
      </c>
      <c r="N582" s="304">
        <f t="shared" ca="1" si="278"/>
        <v>-86.096706719394092</v>
      </c>
      <c r="P582" s="310">
        <f t="shared" ca="1" si="279"/>
        <v>23</v>
      </c>
      <c r="Q582" s="304">
        <f t="shared" ca="1" si="280"/>
        <v>0</v>
      </c>
      <c r="R582" s="306">
        <f t="shared" ca="1" si="281"/>
        <v>0</v>
      </c>
      <c r="S582" s="307">
        <f t="shared" ca="1" si="282"/>
        <v>4.5130000000000017</v>
      </c>
      <c r="T582" s="304">
        <f t="shared" ca="1" si="262"/>
        <v>44.272530000000017</v>
      </c>
      <c r="U582" s="311">
        <f t="shared" ca="1" si="263"/>
        <v>0</v>
      </c>
      <c r="V582" s="306">
        <f t="shared" ca="1" si="264"/>
        <v>1.2258113821035743</v>
      </c>
      <c r="W582" s="304">
        <f t="shared" ca="1" si="265"/>
        <v>39.938026371464957</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0.93771756199048895</v>
      </c>
      <c r="AH582" s="304">
        <f t="shared" ca="1" si="289"/>
        <v>-8.8495264141286505</v>
      </c>
    </row>
    <row r="583" spans="1:34" x14ac:dyDescent="0.2">
      <c r="A583" s="347">
        <f t="shared" ca="1" si="267"/>
        <v>1E-4</v>
      </c>
      <c r="B583" s="304">
        <f t="shared" ca="1" si="268"/>
        <v>30.118800000000117</v>
      </c>
      <c r="D583" s="306">
        <f t="shared" ca="1" si="269"/>
        <v>-0.602412305178462</v>
      </c>
      <c r="E583" s="307">
        <f t="shared" ca="1" si="270"/>
        <v>-0.98097610501365118</v>
      </c>
      <c r="F583" s="304">
        <f t="shared" ca="1" si="271"/>
        <v>1.1511797010189948</v>
      </c>
      <c r="G583" s="306">
        <f t="shared" ca="1" si="272"/>
        <v>7.0327525254160133</v>
      </c>
      <c r="H583" s="307">
        <f t="shared" ca="1" si="273"/>
        <v>-103.07380929494836</v>
      </c>
      <c r="I583" s="304">
        <f t="shared" ca="1" si="274"/>
        <v>103.31345396730829</v>
      </c>
      <c r="J583" s="306">
        <f t="shared" ca="1" si="275"/>
        <v>641.70676765127212</v>
      </c>
      <c r="K583" s="307">
        <f t="shared" ca="1" si="276"/>
        <v>-6.6316419226085666</v>
      </c>
      <c r="L583" s="304">
        <f t="shared" ca="1" si="261"/>
        <v>641.74103369196632</v>
      </c>
      <c r="M583" s="306">
        <f t="shared" ca="1" si="277"/>
        <v>-1.5026716537525671</v>
      </c>
      <c r="N583" s="304">
        <f t="shared" ca="1" si="278"/>
        <v>-86.096743753965868</v>
      </c>
      <c r="P583" s="310">
        <f t="shared" ca="1" si="279"/>
        <v>23</v>
      </c>
      <c r="Q583" s="304">
        <f t="shared" ca="1" si="280"/>
        <v>0</v>
      </c>
      <c r="R583" s="306">
        <f t="shared" ca="1" si="281"/>
        <v>0</v>
      </c>
      <c r="S583" s="307">
        <f t="shared" ca="1" si="282"/>
        <v>4.5130000000000017</v>
      </c>
      <c r="T583" s="304">
        <f t="shared" ca="1" si="262"/>
        <v>44.272530000000017</v>
      </c>
      <c r="U583" s="311">
        <f t="shared" ca="1" si="263"/>
        <v>0</v>
      </c>
      <c r="V583" s="306">
        <f t="shared" ca="1" si="264"/>
        <v>1.2258126455942493</v>
      </c>
      <c r="W583" s="304">
        <f t="shared" ca="1" si="265"/>
        <v>39.93814003435034</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0.93769280762288254</v>
      </c>
      <c r="AH583" s="304">
        <f t="shared" ca="1" si="289"/>
        <v>-8.8495516001473398</v>
      </c>
    </row>
    <row r="584" spans="1:34" x14ac:dyDescent="0.2">
      <c r="A584" s="347">
        <f t="shared" ca="1" si="267"/>
        <v>1E-4</v>
      </c>
      <c r="B584" s="304">
        <f t="shared" ca="1" si="268"/>
        <v>30.118900000000117</v>
      </c>
      <c r="D584" s="306">
        <f t="shared" ca="1" si="269"/>
        <v>-0.60240831275417472</v>
      </c>
      <c r="E584" s="307">
        <f t="shared" ca="1" si="270"/>
        <v>-0.98095058839107452</v>
      </c>
      <c r="F584" s="304">
        <f t="shared" ca="1" si="271"/>
        <v>1.1511558678737328</v>
      </c>
      <c r="G584" s="306">
        <f t="shared" ca="1" si="272"/>
        <v>7.0326922845847379</v>
      </c>
      <c r="H584" s="307">
        <f t="shared" ca="1" si="273"/>
        <v>-103.07390739000721</v>
      </c>
      <c r="I584" s="304">
        <f t="shared" ca="1" si="274"/>
        <v>103.31354773413524</v>
      </c>
      <c r="J584" s="306">
        <f t="shared" ca="1" si="275"/>
        <v>641.70676765127212</v>
      </c>
      <c r="K584" s="307">
        <f t="shared" ca="1" si="276"/>
        <v>-6.6419493084428147</v>
      </c>
      <c r="L584" s="304">
        <f t="shared" ca="1" si="261"/>
        <v>641.74114028949373</v>
      </c>
      <c r="M584" s="306">
        <f t="shared" ca="1" si="277"/>
        <v>-1.5026723001210713</v>
      </c>
      <c r="N584" s="304">
        <f t="shared" ca="1" si="278"/>
        <v>-86.096780788153168</v>
      </c>
      <c r="P584" s="310">
        <f t="shared" ca="1" si="279"/>
        <v>23</v>
      </c>
      <c r="Q584" s="304">
        <f t="shared" ca="1" si="280"/>
        <v>0</v>
      </c>
      <c r="R584" s="306">
        <f t="shared" ca="1" si="281"/>
        <v>0</v>
      </c>
      <c r="S584" s="307">
        <f t="shared" ca="1" si="282"/>
        <v>4.5130000000000017</v>
      </c>
      <c r="T584" s="304">
        <f t="shared" ca="1" si="262"/>
        <v>44.272530000000017</v>
      </c>
      <c r="U584" s="311">
        <f t="shared" ca="1" si="263"/>
        <v>0</v>
      </c>
      <c r="V584" s="306">
        <f t="shared" ca="1" si="264"/>
        <v>1.2258139090874294</v>
      </c>
      <c r="W584" s="304">
        <f t="shared" ca="1" si="265"/>
        <v>39.938253695618741</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0.93766805360499816</v>
      </c>
      <c r="AH584" s="304">
        <f t="shared" ca="1" si="289"/>
        <v>-8.8495767858077397</v>
      </c>
    </row>
    <row r="585" spans="1:34" x14ac:dyDescent="0.2">
      <c r="A585" s="347">
        <f t="shared" ca="1" si="267"/>
        <v>1E-4</v>
      </c>
      <c r="B585" s="304">
        <f t="shared" ca="1" si="268"/>
        <v>30.119000000000117</v>
      </c>
      <c r="D585" s="306">
        <f t="shared" ca="1" si="269"/>
        <v>-0.60240432033200775</v>
      </c>
      <c r="E585" s="307">
        <f t="shared" ca="1" si="270"/>
        <v>-0.98092507213147684</v>
      </c>
      <c r="F585" s="304">
        <f t="shared" ca="1" si="271"/>
        <v>1.1511320351249075</v>
      </c>
      <c r="G585" s="306">
        <f t="shared" ca="1" si="272"/>
        <v>7.032632044152705</v>
      </c>
      <c r="H585" s="307">
        <f t="shared" ca="1" si="273"/>
        <v>-103.07400548251442</v>
      </c>
      <c r="I585" s="304">
        <f t="shared" ca="1" si="274"/>
        <v>103.3136414984868</v>
      </c>
      <c r="J585" s="306">
        <f t="shared" ca="1" si="275"/>
        <v>641.70676765127212</v>
      </c>
      <c r="K585" s="307">
        <f t="shared" ca="1" si="276"/>
        <v>-6.6522567040864411</v>
      </c>
      <c r="L585" s="304">
        <f t="shared" ca="1" si="261"/>
        <v>641.74124705265808</v>
      </c>
      <c r="M585" s="306">
        <f t="shared" ca="1" si="277"/>
        <v>-1.5026729464828659</v>
      </c>
      <c r="N585" s="304">
        <f t="shared" ca="1" si="278"/>
        <v>-86.096817821956037</v>
      </c>
      <c r="P585" s="310">
        <f t="shared" ca="1" si="279"/>
        <v>23</v>
      </c>
      <c r="Q585" s="304">
        <f t="shared" ca="1" si="280"/>
        <v>0</v>
      </c>
      <c r="R585" s="306">
        <f t="shared" ca="1" si="281"/>
        <v>0</v>
      </c>
      <c r="S585" s="307">
        <f t="shared" ca="1" si="282"/>
        <v>4.5130000000000017</v>
      </c>
      <c r="T585" s="304">
        <f t="shared" ca="1" si="262"/>
        <v>44.272530000000017</v>
      </c>
      <c r="U585" s="311">
        <f t="shared" ca="1" si="263"/>
        <v>0</v>
      </c>
      <c r="V585" s="306">
        <f t="shared" ca="1" si="264"/>
        <v>1.2258151725831146</v>
      </c>
      <c r="W585" s="304">
        <f t="shared" ca="1" si="265"/>
        <v>39.938367355270167</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0.93764329993683582</v>
      </c>
      <c r="AH585" s="304">
        <f t="shared" ca="1" si="289"/>
        <v>-8.8496019711098448</v>
      </c>
    </row>
    <row r="586" spans="1:34" x14ac:dyDescent="0.2">
      <c r="A586" s="347">
        <f t="shared" ca="1" si="267"/>
        <v>1E-4</v>
      </c>
      <c r="B586" s="304">
        <f t="shared" ca="1" si="268"/>
        <v>30.119100000000117</v>
      </c>
      <c r="D586" s="306">
        <f t="shared" ca="1" si="269"/>
        <v>-0.60240032791195808</v>
      </c>
      <c r="E586" s="307">
        <f t="shared" ca="1" si="270"/>
        <v>-0.98089955623485459</v>
      </c>
      <c r="F586" s="304">
        <f t="shared" ca="1" si="271"/>
        <v>1.151108202772515</v>
      </c>
      <c r="G586" s="306">
        <f t="shared" ca="1" si="272"/>
        <v>7.0325718041199137</v>
      </c>
      <c r="H586" s="307">
        <f t="shared" ca="1" si="273"/>
        <v>-103.07410357247005</v>
      </c>
      <c r="I586" s="304">
        <f t="shared" ca="1" si="274"/>
        <v>103.31373526036306</v>
      </c>
      <c r="J586" s="306">
        <f t="shared" ca="1" si="275"/>
        <v>641.70676765127212</v>
      </c>
      <c r="K586" s="307">
        <f t="shared" ca="1" si="276"/>
        <v>-6.6625641095391908</v>
      </c>
      <c r="L586" s="304">
        <f t="shared" ca="1" si="261"/>
        <v>641.74135398145995</v>
      </c>
      <c r="M586" s="306">
        <f t="shared" ca="1" si="277"/>
        <v>-1.5026735928379507</v>
      </c>
      <c r="N586" s="304">
        <f t="shared" ca="1" si="278"/>
        <v>-86.09685485537446</v>
      </c>
      <c r="P586" s="310">
        <f t="shared" ca="1" si="279"/>
        <v>23</v>
      </c>
      <c r="Q586" s="304">
        <f t="shared" ca="1" si="280"/>
        <v>0</v>
      </c>
      <c r="R586" s="306">
        <f t="shared" ca="1" si="281"/>
        <v>0</v>
      </c>
      <c r="S586" s="307">
        <f t="shared" ca="1" si="282"/>
        <v>4.5130000000000017</v>
      </c>
      <c r="T586" s="304">
        <f t="shared" ca="1" si="262"/>
        <v>44.272530000000017</v>
      </c>
      <c r="U586" s="311">
        <f t="shared" ca="1" si="263"/>
        <v>0</v>
      </c>
      <c r="V586" s="306">
        <f t="shared" ca="1" si="264"/>
        <v>1.2258164360813051</v>
      </c>
      <c r="W586" s="304">
        <f t="shared" ca="1" si="265"/>
        <v>39.938481013304674</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0.93761854661839905</v>
      </c>
      <c r="AH586" s="304">
        <f t="shared" ca="1" si="289"/>
        <v>-8.849627156053657</v>
      </c>
    </row>
    <row r="587" spans="1:34" x14ac:dyDescent="0.2">
      <c r="A587" s="347">
        <f t="shared" ca="1" si="267"/>
        <v>1E-4</v>
      </c>
      <c r="B587" s="304">
        <f t="shared" ca="1" si="268"/>
        <v>30.119200000000117</v>
      </c>
      <c r="D587" s="306">
        <f t="shared" ca="1" si="269"/>
        <v>-0.60239633549402838</v>
      </c>
      <c r="E587" s="307">
        <f t="shared" ca="1" si="270"/>
        <v>-0.98087404070119533</v>
      </c>
      <c r="F587" s="304">
        <f t="shared" ca="1" si="271"/>
        <v>1.1510843708165464</v>
      </c>
      <c r="G587" s="306">
        <f t="shared" ca="1" si="272"/>
        <v>7.0325115644863638</v>
      </c>
      <c r="H587" s="307">
        <f t="shared" ca="1" si="273"/>
        <v>-103.07420165987412</v>
      </c>
      <c r="I587" s="304">
        <f t="shared" ca="1" si="274"/>
        <v>103.313829019764</v>
      </c>
      <c r="J587" s="306">
        <f t="shared" ca="1" si="275"/>
        <v>641.70676765127212</v>
      </c>
      <c r="K587" s="307">
        <f t="shared" ca="1" si="276"/>
        <v>-6.6728715248008079</v>
      </c>
      <c r="L587" s="304">
        <f t="shared" ca="1" si="261"/>
        <v>641.74146107589945</v>
      </c>
      <c r="M587" s="306">
        <f t="shared" ca="1" si="277"/>
        <v>-1.5026742391863255</v>
      </c>
      <c r="N587" s="304">
        <f t="shared" ca="1" si="278"/>
        <v>-86.096891888408436</v>
      </c>
      <c r="P587" s="310">
        <f t="shared" ca="1" si="279"/>
        <v>23</v>
      </c>
      <c r="Q587" s="304">
        <f t="shared" ca="1" si="280"/>
        <v>0</v>
      </c>
      <c r="R587" s="306">
        <f t="shared" ca="1" si="281"/>
        <v>0</v>
      </c>
      <c r="S587" s="307">
        <f t="shared" ca="1" si="282"/>
        <v>4.5130000000000017</v>
      </c>
      <c r="T587" s="304">
        <f t="shared" ca="1" si="262"/>
        <v>44.272530000000017</v>
      </c>
      <c r="U587" s="311">
        <f t="shared" ca="1" si="263"/>
        <v>0</v>
      </c>
      <c r="V587" s="306">
        <f t="shared" ca="1" si="264"/>
        <v>1.2258176995820007</v>
      </c>
      <c r="W587" s="304">
        <f t="shared" ca="1" si="265"/>
        <v>39.938594669722242</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0.93759379364967188</v>
      </c>
      <c r="AH587" s="304">
        <f t="shared" ca="1" si="289"/>
        <v>-8.8496523406391887</v>
      </c>
    </row>
    <row r="588" spans="1:34" x14ac:dyDescent="0.2">
      <c r="A588" s="347">
        <f t="shared" ca="1" si="267"/>
        <v>1E-4</v>
      </c>
      <c r="B588" s="304">
        <f t="shared" ca="1" si="268"/>
        <v>30.119300000000116</v>
      </c>
      <c r="D588" s="306">
        <f t="shared" ca="1" si="269"/>
        <v>-0.60239234307822109</v>
      </c>
      <c r="E588" s="307">
        <f t="shared" ca="1" si="270"/>
        <v>-0.98084852553050617</v>
      </c>
      <c r="F588" s="304">
        <f t="shared" ca="1" si="271"/>
        <v>1.1510605392570095</v>
      </c>
      <c r="G588" s="306">
        <f t="shared" ca="1" si="272"/>
        <v>7.0324513252520564</v>
      </c>
      <c r="H588" s="307">
        <f t="shared" ca="1" si="273"/>
        <v>-103.07429974472667</v>
      </c>
      <c r="I588" s="304">
        <f t="shared" ca="1" si="274"/>
        <v>103.31392277668969</v>
      </c>
      <c r="J588" s="306">
        <f t="shared" ca="1" si="275"/>
        <v>641.70676765127212</v>
      </c>
      <c r="K588" s="307">
        <f t="shared" ca="1" si="276"/>
        <v>-6.6831789498710377</v>
      </c>
      <c r="L588" s="304">
        <f t="shared" ca="1" si="261"/>
        <v>641.74156833597726</v>
      </c>
      <c r="M588" s="306">
        <f t="shared" ca="1" si="277"/>
        <v>-1.502674885527991</v>
      </c>
      <c r="N588" s="304">
        <f t="shared" ca="1" si="278"/>
        <v>-86.096928921057994</v>
      </c>
      <c r="P588" s="310">
        <f t="shared" ca="1" si="279"/>
        <v>23</v>
      </c>
      <c r="Q588" s="304">
        <f t="shared" ca="1" si="280"/>
        <v>0</v>
      </c>
      <c r="R588" s="306">
        <f t="shared" ca="1" si="281"/>
        <v>0</v>
      </c>
      <c r="S588" s="307">
        <f t="shared" ca="1" si="282"/>
        <v>4.5130000000000017</v>
      </c>
      <c r="T588" s="304">
        <f t="shared" ca="1" si="262"/>
        <v>44.272530000000017</v>
      </c>
      <c r="U588" s="311">
        <f t="shared" ca="1" si="263"/>
        <v>0</v>
      </c>
      <c r="V588" s="306">
        <f t="shared" ca="1" si="264"/>
        <v>1.2258189630852021</v>
      </c>
      <c r="W588" s="304">
        <f t="shared" ca="1" si="265"/>
        <v>39.938708324522928</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0.93756904103066141</v>
      </c>
      <c r="AH588" s="304">
        <f t="shared" ca="1" si="289"/>
        <v>-8.8496775248664363</v>
      </c>
    </row>
    <row r="589" spans="1:34" x14ac:dyDescent="0.2">
      <c r="A589" s="347">
        <f t="shared" ca="1" si="267"/>
        <v>1E-4</v>
      </c>
      <c r="B589" s="304">
        <f t="shared" ca="1" si="268"/>
        <v>30.119400000000116</v>
      </c>
      <c r="D589" s="306">
        <f t="shared" ca="1" si="269"/>
        <v>-0.60238835066453267</v>
      </c>
      <c r="E589" s="307">
        <f t="shared" ca="1" si="270"/>
        <v>-0.98082301072276934</v>
      </c>
      <c r="F589" s="304">
        <f t="shared" ca="1" si="271"/>
        <v>1.1510367080938877</v>
      </c>
      <c r="G589" s="306">
        <f t="shared" ca="1" si="272"/>
        <v>7.0323910864169896</v>
      </c>
      <c r="H589" s="307">
        <f t="shared" ca="1" si="273"/>
        <v>-103.07439782702775</v>
      </c>
      <c r="I589" s="304">
        <f t="shared" ca="1" si="274"/>
        <v>103.31401653114014</v>
      </c>
      <c r="J589" s="306">
        <f t="shared" ca="1" si="275"/>
        <v>641.70676765127212</v>
      </c>
      <c r="K589" s="307">
        <f t="shared" ca="1" si="276"/>
        <v>-6.6934863847496251</v>
      </c>
      <c r="L589" s="304">
        <f t="shared" ca="1" si="261"/>
        <v>641.7416757616935</v>
      </c>
      <c r="M589" s="306">
        <f t="shared" ca="1" si="277"/>
        <v>-1.5026755318629468</v>
      </c>
      <c r="N589" s="304">
        <f t="shared" ca="1" si="278"/>
        <v>-86.096965953323107</v>
      </c>
      <c r="P589" s="310">
        <f t="shared" ca="1" si="279"/>
        <v>23</v>
      </c>
      <c r="Q589" s="304">
        <f t="shared" ca="1" si="280"/>
        <v>0</v>
      </c>
      <c r="R589" s="306">
        <f t="shared" ca="1" si="281"/>
        <v>0</v>
      </c>
      <c r="S589" s="307">
        <f t="shared" ca="1" si="282"/>
        <v>4.5130000000000017</v>
      </c>
      <c r="T589" s="304">
        <f t="shared" ca="1" si="262"/>
        <v>44.272530000000017</v>
      </c>
      <c r="U589" s="311">
        <f t="shared" ca="1" si="263"/>
        <v>0</v>
      </c>
      <c r="V589" s="306">
        <f t="shared" ca="1" si="264"/>
        <v>1.2258202265909077</v>
      </c>
      <c r="W589" s="304">
        <f t="shared" ca="1" si="265"/>
        <v>39.938821977706674</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0.93754428876135165</v>
      </c>
      <c r="AH589" s="304">
        <f t="shared" ca="1" si="289"/>
        <v>-8.8497027087354123</v>
      </c>
    </row>
    <row r="590" spans="1:34" x14ac:dyDescent="0.2">
      <c r="A590" s="347">
        <f t="shared" ca="1" si="267"/>
        <v>1E-4</v>
      </c>
      <c r="B590" s="304">
        <f t="shared" ca="1" si="268"/>
        <v>30.119500000000116</v>
      </c>
      <c r="D590" s="306">
        <f t="shared" ca="1" si="269"/>
        <v>-0.6023843582529671</v>
      </c>
      <c r="E590" s="307">
        <f t="shared" ca="1" si="270"/>
        <v>-0.98079749627800261</v>
      </c>
      <c r="F590" s="304">
        <f t="shared" ca="1" si="271"/>
        <v>1.151012877327199</v>
      </c>
      <c r="G590" s="306">
        <f t="shared" ca="1" si="272"/>
        <v>7.0323308479811644</v>
      </c>
      <c r="H590" s="307">
        <f t="shared" ca="1" si="273"/>
        <v>-103.07449590677739</v>
      </c>
      <c r="I590" s="304">
        <f t="shared" ca="1" si="274"/>
        <v>103.31411028311541</v>
      </c>
      <c r="J590" s="306">
        <f t="shared" ca="1" si="275"/>
        <v>641.70676765127212</v>
      </c>
      <c r="K590" s="307">
        <f t="shared" ca="1" si="276"/>
        <v>-6.7037938294363153</v>
      </c>
      <c r="L590" s="304">
        <f t="shared" ca="1" si="261"/>
        <v>641.74178335304873</v>
      </c>
      <c r="M590" s="306">
        <f t="shared" ca="1" si="277"/>
        <v>-1.5026761781911933</v>
      </c>
      <c r="N590" s="304">
        <f t="shared" ca="1" si="278"/>
        <v>-86.097002985203815</v>
      </c>
      <c r="P590" s="310">
        <f t="shared" ca="1" si="279"/>
        <v>23</v>
      </c>
      <c r="Q590" s="304">
        <f t="shared" ca="1" si="280"/>
        <v>0</v>
      </c>
      <c r="R590" s="306">
        <f t="shared" ca="1" si="281"/>
        <v>0</v>
      </c>
      <c r="S590" s="307">
        <f t="shared" ca="1" si="282"/>
        <v>4.5130000000000017</v>
      </c>
      <c r="T590" s="304">
        <f t="shared" ca="1" si="262"/>
        <v>44.272530000000017</v>
      </c>
      <c r="U590" s="311">
        <f t="shared" ca="1" si="263"/>
        <v>0</v>
      </c>
      <c r="V590" s="306">
        <f t="shared" ca="1" si="264"/>
        <v>1.2258214900991191</v>
      </c>
      <c r="W590" s="304">
        <f t="shared" ca="1" si="265"/>
        <v>39.938935629273573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0.93751953684176037</v>
      </c>
      <c r="AH590" s="304">
        <f t="shared" ca="1" si="289"/>
        <v>-8.8497278922461025</v>
      </c>
    </row>
    <row r="591" spans="1:34" x14ac:dyDescent="0.2">
      <c r="A591" s="347">
        <f t="shared" ca="1" si="267"/>
        <v>1E-4</v>
      </c>
      <c r="B591" s="304">
        <f t="shared" ca="1" si="268"/>
        <v>30.119600000000116</v>
      </c>
      <c r="D591" s="306">
        <f t="shared" ca="1" si="269"/>
        <v>-0.60238036584352339</v>
      </c>
      <c r="E591" s="307">
        <f t="shared" ca="1" si="270"/>
        <v>-0.98077198219618289</v>
      </c>
      <c r="F591" s="304">
        <f t="shared" ca="1" si="271"/>
        <v>1.1509890469569235</v>
      </c>
      <c r="G591" s="306">
        <f t="shared" ca="1" si="272"/>
        <v>7.0322706099445798</v>
      </c>
      <c r="H591" s="307">
        <f t="shared" ca="1" si="273"/>
        <v>-103.0745939839756</v>
      </c>
      <c r="I591" s="304">
        <f t="shared" ca="1" si="274"/>
        <v>103.31420403261552</v>
      </c>
      <c r="J591" s="306">
        <f t="shared" ca="1" si="275"/>
        <v>641.70676765127212</v>
      </c>
      <c r="K591" s="307">
        <f t="shared" ca="1" si="276"/>
        <v>-6.7141012839308534</v>
      </c>
      <c r="L591" s="304">
        <f t="shared" ca="1" si="261"/>
        <v>641.74189111004318</v>
      </c>
      <c r="M591" s="306">
        <f t="shared" ca="1" si="277"/>
        <v>-1.5026768245127302</v>
      </c>
      <c r="N591" s="304">
        <f t="shared" ca="1" si="278"/>
        <v>-86.097040016700092</v>
      </c>
      <c r="P591" s="310">
        <f t="shared" ca="1" si="279"/>
        <v>23</v>
      </c>
      <c r="Q591" s="304">
        <f t="shared" ca="1" si="280"/>
        <v>0</v>
      </c>
      <c r="R591" s="306">
        <f t="shared" ca="1" si="281"/>
        <v>0</v>
      </c>
      <c r="S591" s="307">
        <f t="shared" ca="1" si="282"/>
        <v>4.5130000000000017</v>
      </c>
      <c r="T591" s="304">
        <f t="shared" ca="1" si="262"/>
        <v>44.272530000000017</v>
      </c>
      <c r="U591" s="311">
        <f t="shared" ca="1" si="263"/>
        <v>0</v>
      </c>
      <c r="V591" s="306">
        <f t="shared" ca="1" si="264"/>
        <v>1.2258227536098349</v>
      </c>
      <c r="W591" s="304">
        <f t="shared" ca="1" si="265"/>
        <v>39.939049279223582</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0.9374947852718627</v>
      </c>
      <c r="AH591" s="304">
        <f t="shared" ca="1" si="289"/>
        <v>-8.8497530753985281</v>
      </c>
    </row>
    <row r="592" spans="1:34" x14ac:dyDescent="0.2">
      <c r="A592" s="347">
        <f t="shared" ca="1" si="267"/>
        <v>1E-4</v>
      </c>
      <c r="B592" s="304">
        <f t="shared" ca="1" si="268"/>
        <v>30.119700000000115</v>
      </c>
      <c r="D592" s="306">
        <f t="shared" ca="1" si="269"/>
        <v>-0.60237637343620365</v>
      </c>
      <c r="E592" s="307">
        <f t="shared" ca="1" si="270"/>
        <v>-0.98074646847732083</v>
      </c>
      <c r="F592" s="304">
        <f t="shared" ca="1" si="271"/>
        <v>1.1509652169830717</v>
      </c>
      <c r="G592" s="306">
        <f t="shared" ca="1" si="272"/>
        <v>7.0322103723072358</v>
      </c>
      <c r="H592" s="307">
        <f t="shared" ca="1" si="273"/>
        <v>-103.07469205862245</v>
      </c>
      <c r="I592" s="304">
        <f t="shared" ca="1" si="274"/>
        <v>103.3142977796405</v>
      </c>
      <c r="J592" s="306">
        <f t="shared" ca="1" si="275"/>
        <v>641.70676765127212</v>
      </c>
      <c r="K592" s="307">
        <f t="shared" ca="1" si="276"/>
        <v>-6.7244087482329835</v>
      </c>
      <c r="L592" s="304">
        <f t="shared" ca="1" si="261"/>
        <v>641.74199903267754</v>
      </c>
      <c r="M592" s="306">
        <f t="shared" ca="1" si="277"/>
        <v>-1.5026774708275581</v>
      </c>
      <c r="N592" s="304">
        <f t="shared" ca="1" si="278"/>
        <v>-86.097077047811965</v>
      </c>
      <c r="P592" s="310">
        <f t="shared" ca="1" si="279"/>
        <v>23</v>
      </c>
      <c r="Q592" s="304">
        <f t="shared" ca="1" si="280"/>
        <v>0</v>
      </c>
      <c r="R592" s="306">
        <f t="shared" ca="1" si="281"/>
        <v>0</v>
      </c>
      <c r="S592" s="307">
        <f t="shared" ca="1" si="282"/>
        <v>4.5130000000000017</v>
      </c>
      <c r="T592" s="304">
        <f t="shared" ca="1" si="262"/>
        <v>44.272530000000017</v>
      </c>
      <c r="U592" s="311">
        <f t="shared" ca="1" si="263"/>
        <v>0</v>
      </c>
      <c r="V592" s="306">
        <f t="shared" ca="1" si="264"/>
        <v>1.2258240171230561</v>
      </c>
      <c r="W592" s="304">
        <f t="shared" ca="1" si="265"/>
        <v>39.939162927556751</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0.93747003405166929</v>
      </c>
      <c r="AH592" s="304">
        <f t="shared" ca="1" si="289"/>
        <v>-8.8497782581926803</v>
      </c>
    </row>
    <row r="593" spans="1:34" x14ac:dyDescent="0.2">
      <c r="A593" s="347">
        <f t="shared" ca="1" si="267"/>
        <v>1E-4</v>
      </c>
      <c r="B593" s="304">
        <f t="shared" ca="1" si="268"/>
        <v>30.119800000000115</v>
      </c>
      <c r="D593" s="306">
        <f t="shared" ca="1" si="269"/>
        <v>-0.60237238103100632</v>
      </c>
      <c r="E593" s="307">
        <f t="shared" ca="1" si="270"/>
        <v>-0.980720955121404</v>
      </c>
      <c r="F593" s="304">
        <f t="shared" ca="1" si="271"/>
        <v>1.1509413874056327</v>
      </c>
      <c r="G593" s="306">
        <f t="shared" ca="1" si="272"/>
        <v>7.0321501350691324</v>
      </c>
      <c r="H593" s="307">
        <f t="shared" ca="1" si="273"/>
        <v>-103.07479013071796</v>
      </c>
      <c r="I593" s="304">
        <f t="shared" ca="1" si="274"/>
        <v>103.3143915241904</v>
      </c>
      <c r="J593" s="306">
        <f t="shared" ca="1" si="275"/>
        <v>641.70676765127212</v>
      </c>
      <c r="K593" s="307">
        <f t="shared" ca="1" si="276"/>
        <v>-6.7347162223424508</v>
      </c>
      <c r="L593" s="304">
        <f t="shared" ca="1" si="261"/>
        <v>641.7421071209518</v>
      </c>
      <c r="M593" s="306">
        <f t="shared" ca="1" si="277"/>
        <v>-1.5026781171356767</v>
      </c>
      <c r="N593" s="304">
        <f t="shared" ca="1" si="278"/>
        <v>-86.09711407853942</v>
      </c>
      <c r="P593" s="310">
        <f t="shared" ca="1" si="279"/>
        <v>23</v>
      </c>
      <c r="Q593" s="304">
        <f t="shared" ca="1" si="280"/>
        <v>0</v>
      </c>
      <c r="R593" s="306">
        <f t="shared" ca="1" si="281"/>
        <v>0</v>
      </c>
      <c r="S593" s="307">
        <f t="shared" ca="1" si="282"/>
        <v>4.5130000000000017</v>
      </c>
      <c r="T593" s="304">
        <f t="shared" ca="1" si="262"/>
        <v>44.272530000000017</v>
      </c>
      <c r="U593" s="311">
        <f t="shared" ca="1" si="263"/>
        <v>0</v>
      </c>
      <c r="V593" s="306">
        <f t="shared" ca="1" si="264"/>
        <v>1.2258252806387822</v>
      </c>
      <c r="W593" s="304">
        <f t="shared" ca="1" si="265"/>
        <v>39.939276574273087</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0.93744528318117126</v>
      </c>
      <c r="AH593" s="304">
        <f t="shared" ca="1" si="289"/>
        <v>-8.8498034406285697</v>
      </c>
    </row>
    <row r="594" spans="1:34" x14ac:dyDescent="0.2">
      <c r="A594" s="347">
        <f t="shared" ca="1" si="267"/>
        <v>1E-4</v>
      </c>
      <c r="B594" s="304">
        <f t="shared" ca="1" si="268"/>
        <v>30.119900000000115</v>
      </c>
      <c r="D594" s="306">
        <f t="shared" ca="1" si="269"/>
        <v>-0.6023683886279344</v>
      </c>
      <c r="E594" s="307">
        <f t="shared" ca="1" si="270"/>
        <v>-0.98069544212843063</v>
      </c>
      <c r="F594" s="304">
        <f t="shared" ca="1" si="271"/>
        <v>1.1509175582246072</v>
      </c>
      <c r="G594" s="306">
        <f t="shared" ca="1" si="272"/>
        <v>7.0320898982302698</v>
      </c>
      <c r="H594" s="307">
        <f t="shared" ca="1" si="273"/>
        <v>-103.07488820026217</v>
      </c>
      <c r="I594" s="304">
        <f t="shared" ca="1" si="274"/>
        <v>103.31448526626524</v>
      </c>
      <c r="J594" s="306">
        <f t="shared" ca="1" si="275"/>
        <v>641.70676765127212</v>
      </c>
      <c r="K594" s="307">
        <f t="shared" ca="1" si="276"/>
        <v>-6.7450237062589995</v>
      </c>
      <c r="L594" s="304">
        <f t="shared" ca="1" si="261"/>
        <v>641.74221537486665</v>
      </c>
      <c r="M594" s="306">
        <f t="shared" ca="1" si="277"/>
        <v>-1.5026787634370864</v>
      </c>
      <c r="N594" s="304">
        <f t="shared" ca="1" si="278"/>
        <v>-86.0971511088825</v>
      </c>
      <c r="P594" s="310">
        <f t="shared" ca="1" si="279"/>
        <v>23</v>
      </c>
      <c r="Q594" s="304">
        <f t="shared" ca="1" si="280"/>
        <v>0</v>
      </c>
      <c r="R594" s="306">
        <f t="shared" ca="1" si="281"/>
        <v>0</v>
      </c>
      <c r="S594" s="307">
        <f t="shared" ca="1" si="282"/>
        <v>4.5130000000000017</v>
      </c>
      <c r="T594" s="304">
        <f t="shared" ca="1" si="262"/>
        <v>44.272530000000017</v>
      </c>
      <c r="U594" s="311">
        <f t="shared" ca="1" si="263"/>
        <v>0</v>
      </c>
      <c r="V594" s="306">
        <f t="shared" ca="1" si="264"/>
        <v>1.2258265441570135</v>
      </c>
      <c r="W594" s="304">
        <f t="shared" ca="1" si="265"/>
        <v>39.939390219372619</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0.93742053266036862</v>
      </c>
      <c r="AH594" s="304">
        <f t="shared" ca="1" si="289"/>
        <v>-8.8498286227061982</v>
      </c>
    </row>
    <row r="595" spans="1:34" x14ac:dyDescent="0.2">
      <c r="A595" s="347">
        <f t="shared" ca="1" si="267"/>
        <v>1E-4</v>
      </c>
      <c r="B595" s="304">
        <f t="shared" ca="1" si="268"/>
        <v>30.120000000000115</v>
      </c>
      <c r="D595" s="306">
        <f t="shared" ca="1" si="269"/>
        <v>-0.60236439622698579</v>
      </c>
      <c r="E595" s="307">
        <f t="shared" ca="1" si="270"/>
        <v>-0.98066992949839715</v>
      </c>
      <c r="F595" s="304">
        <f t="shared" ca="1" si="271"/>
        <v>1.1508937294399915</v>
      </c>
      <c r="G595" s="306">
        <f t="shared" ca="1" si="272"/>
        <v>7.0320296617906468</v>
      </c>
      <c r="H595" s="307">
        <f t="shared" ca="1" si="273"/>
        <v>-103.07498626725511</v>
      </c>
      <c r="I595" s="304">
        <f t="shared" ca="1" si="274"/>
        <v>103.31457900586506</v>
      </c>
      <c r="J595" s="306">
        <f t="shared" ca="1" si="275"/>
        <v>641.70676765127212</v>
      </c>
      <c r="K595" s="307">
        <f t="shared" ca="1" si="276"/>
        <v>-6.7553311999823755</v>
      </c>
      <c r="L595" s="304">
        <f t="shared" ca="1" si="261"/>
        <v>641.7423237944223</v>
      </c>
      <c r="M595" s="306">
        <f t="shared" ca="1" si="277"/>
        <v>-1.5026794097317868</v>
      </c>
      <c r="N595" s="304">
        <f t="shared" ca="1" si="278"/>
        <v>-86.097188138841148</v>
      </c>
      <c r="P595" s="310">
        <f t="shared" ca="1" si="279"/>
        <v>23</v>
      </c>
      <c r="Q595" s="304">
        <f t="shared" ca="1" si="280"/>
        <v>0</v>
      </c>
      <c r="R595" s="306">
        <f t="shared" ca="1" si="281"/>
        <v>0</v>
      </c>
      <c r="S595" s="307">
        <f t="shared" ca="1" si="282"/>
        <v>4.5130000000000017</v>
      </c>
      <c r="T595" s="304">
        <f t="shared" ca="1" si="262"/>
        <v>44.272530000000017</v>
      </c>
      <c r="U595" s="311">
        <f t="shared" ca="1" si="263"/>
        <v>0</v>
      </c>
      <c r="V595" s="306">
        <f t="shared" ca="1" si="264"/>
        <v>1.2258278076777498</v>
      </c>
      <c r="W595" s="304">
        <f t="shared" ca="1" si="265"/>
        <v>39.939503862855339</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0.93739578248925071</v>
      </c>
      <c r="AH595" s="304">
        <f t="shared" ca="1" si="289"/>
        <v>-8.849853804425571</v>
      </c>
    </row>
    <row r="596" spans="1:34" x14ac:dyDescent="0.2">
      <c r="A596" s="347">
        <f t="shared" ca="1" si="267"/>
        <v>1E-4</v>
      </c>
      <c r="B596" s="304">
        <f t="shared" ca="1" si="268"/>
        <v>30.120100000000114</v>
      </c>
      <c r="D596" s="306">
        <f t="shared" ca="1" si="269"/>
        <v>-0.60236040382816536</v>
      </c>
      <c r="E596" s="307">
        <f t="shared" ca="1" si="270"/>
        <v>-0.9806444172313018</v>
      </c>
      <c r="F596" s="304">
        <f t="shared" ca="1" si="271"/>
        <v>1.1508699010517869</v>
      </c>
      <c r="G596" s="306">
        <f t="shared" ca="1" si="272"/>
        <v>7.0319694257502636</v>
      </c>
      <c r="H596" s="307">
        <f t="shared" ca="1" si="273"/>
        <v>-103.07508433169684</v>
      </c>
      <c r="I596" s="304">
        <f t="shared" ca="1" si="274"/>
        <v>103.31467274298991</v>
      </c>
      <c r="J596" s="306">
        <f t="shared" ca="1" si="275"/>
        <v>641.70676765127212</v>
      </c>
      <c r="K596" s="307">
        <f t="shared" ca="1" si="276"/>
        <v>-6.7656387035123231</v>
      </c>
      <c r="L596" s="304">
        <f t="shared" ca="1" si="261"/>
        <v>641.74243237961923</v>
      </c>
      <c r="M596" s="306">
        <f t="shared" ca="1" si="277"/>
        <v>-1.5026800560197786</v>
      </c>
      <c r="N596" s="304">
        <f t="shared" ca="1" si="278"/>
        <v>-86.097225168415434</v>
      </c>
      <c r="P596" s="310">
        <f t="shared" ca="1" si="279"/>
        <v>23</v>
      </c>
      <c r="Q596" s="304">
        <f t="shared" ca="1" si="280"/>
        <v>0</v>
      </c>
      <c r="R596" s="306">
        <f t="shared" ca="1" si="281"/>
        <v>0</v>
      </c>
      <c r="S596" s="307">
        <f t="shared" ca="1" si="282"/>
        <v>4.5130000000000017</v>
      </c>
      <c r="T596" s="304">
        <f t="shared" ca="1" si="262"/>
        <v>44.272530000000017</v>
      </c>
      <c r="U596" s="311">
        <f t="shared" ca="1" si="263"/>
        <v>0</v>
      </c>
      <c r="V596" s="306">
        <f t="shared" ca="1" si="264"/>
        <v>1.2258290712009907</v>
      </c>
      <c r="W596" s="304">
        <f t="shared" ca="1" si="265"/>
        <v>39.939617504721284</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0.93737103266782107</v>
      </c>
      <c r="AH596" s="304">
        <f t="shared" ca="1" si="289"/>
        <v>-8.8498789857866882</v>
      </c>
    </row>
    <row r="597" spans="1:34" x14ac:dyDescent="0.2">
      <c r="A597" s="347">
        <f t="shared" ca="1" si="267"/>
        <v>1E-4</v>
      </c>
      <c r="B597" s="304">
        <f t="shared" ca="1" si="268"/>
        <v>30.120200000000114</v>
      </c>
      <c r="D597" s="306">
        <f t="shared" ca="1" si="269"/>
        <v>-0.60235641143146912</v>
      </c>
      <c r="E597" s="307">
        <f t="shared" ca="1" si="270"/>
        <v>-0.98061890532713747</v>
      </c>
      <c r="F597" s="304">
        <f t="shared" ca="1" si="271"/>
        <v>1.1508460730599859</v>
      </c>
      <c r="G597" s="306">
        <f t="shared" ca="1" si="272"/>
        <v>7.0319091901091202</v>
      </c>
      <c r="H597" s="307">
        <f t="shared" ca="1" si="273"/>
        <v>-103.07518239358737</v>
      </c>
      <c r="I597" s="304">
        <f t="shared" ca="1" si="274"/>
        <v>103.31476647763981</v>
      </c>
      <c r="J597" s="306">
        <f t="shared" ca="1" si="275"/>
        <v>641.70676765127212</v>
      </c>
      <c r="K597" s="307">
        <f t="shared" ca="1" si="276"/>
        <v>-6.7759462168485873</v>
      </c>
      <c r="L597" s="304">
        <f t="shared" ca="1" si="261"/>
        <v>641.74254113045777</v>
      </c>
      <c r="M597" s="306">
        <f t="shared" ca="1" si="277"/>
        <v>-1.5026807023010615</v>
      </c>
      <c r="N597" s="304">
        <f t="shared" ca="1" si="278"/>
        <v>-86.097262197605318</v>
      </c>
      <c r="P597" s="310">
        <f t="shared" ca="1" si="279"/>
        <v>23</v>
      </c>
      <c r="Q597" s="304">
        <f t="shared" ca="1" si="280"/>
        <v>0</v>
      </c>
      <c r="R597" s="306">
        <f t="shared" ca="1" si="281"/>
        <v>0</v>
      </c>
      <c r="S597" s="307">
        <f t="shared" ca="1" si="282"/>
        <v>4.5130000000000017</v>
      </c>
      <c r="T597" s="304">
        <f t="shared" ca="1" si="262"/>
        <v>44.272530000000017</v>
      </c>
      <c r="U597" s="311">
        <f t="shared" ca="1" si="263"/>
        <v>0</v>
      </c>
      <c r="V597" s="306">
        <f t="shared" ca="1" si="264"/>
        <v>1.2258303347267363</v>
      </c>
      <c r="W597" s="304">
        <f t="shared" ca="1" si="265"/>
        <v>39.939731144970438</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0.9373462831960726</v>
      </c>
      <c r="AH597" s="304">
        <f t="shared" ca="1" si="289"/>
        <v>-8.8499041667895568</v>
      </c>
    </row>
    <row r="598" spans="1:34" x14ac:dyDescent="0.2">
      <c r="A598" s="347">
        <f t="shared" ca="1" si="267"/>
        <v>1E-4</v>
      </c>
      <c r="B598" s="304">
        <f t="shared" ca="1" si="268"/>
        <v>30.120300000000114</v>
      </c>
      <c r="D598" s="306">
        <f t="shared" ca="1" si="269"/>
        <v>-0.60235241903689996</v>
      </c>
      <c r="E598" s="307">
        <f t="shared" ca="1" si="270"/>
        <v>-0.98059339378590948</v>
      </c>
      <c r="F598" s="304">
        <f t="shared" ca="1" si="271"/>
        <v>1.1508222454645951</v>
      </c>
      <c r="G598" s="306">
        <f t="shared" ca="1" si="272"/>
        <v>7.0318489548672165</v>
      </c>
      <c r="H598" s="307">
        <f t="shared" ca="1" si="273"/>
        <v>-103.07528045292675</v>
      </c>
      <c r="I598" s="304">
        <f t="shared" ca="1" si="274"/>
        <v>103.3148602098148</v>
      </c>
      <c r="J598" s="306">
        <f t="shared" ca="1" si="275"/>
        <v>641.70676765127212</v>
      </c>
      <c r="K598" s="307">
        <f t="shared" ca="1" si="276"/>
        <v>-6.7862537399909133</v>
      </c>
      <c r="L598" s="304">
        <f t="shared" ca="1" si="261"/>
        <v>641.74265004693837</v>
      </c>
      <c r="M598" s="306">
        <f t="shared" ca="1" si="277"/>
        <v>-1.5026813485756356</v>
      </c>
      <c r="N598" s="304">
        <f t="shared" ca="1" si="278"/>
        <v>-86.097299226410826</v>
      </c>
      <c r="P598" s="310">
        <f t="shared" ca="1" si="279"/>
        <v>23</v>
      </c>
      <c r="Q598" s="304">
        <f t="shared" ca="1" si="280"/>
        <v>0</v>
      </c>
      <c r="R598" s="306">
        <f t="shared" ca="1" si="281"/>
        <v>0</v>
      </c>
      <c r="S598" s="307">
        <f t="shared" ca="1" si="282"/>
        <v>4.5130000000000017</v>
      </c>
      <c r="T598" s="304">
        <f t="shared" ca="1" si="262"/>
        <v>44.272530000000017</v>
      </c>
      <c r="U598" s="311">
        <f t="shared" ca="1" si="263"/>
        <v>0</v>
      </c>
      <c r="V598" s="306">
        <f t="shared" ca="1" si="264"/>
        <v>1.2258315982549874</v>
      </c>
      <c r="W598" s="304">
        <f t="shared" ca="1" si="265"/>
        <v>39.939844783602872</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0.93732153407400887</v>
      </c>
      <c r="AH598" s="304">
        <f t="shared" ca="1" si="289"/>
        <v>-8.8499293474341734</v>
      </c>
    </row>
    <row r="599" spans="1:34" x14ac:dyDescent="0.2">
      <c r="A599" s="347">
        <f t="shared" ca="1" si="267"/>
        <v>1E-4</v>
      </c>
      <c r="B599" s="304">
        <f t="shared" ca="1" si="268"/>
        <v>30.120400000000114</v>
      </c>
      <c r="D599" s="306">
        <f t="shared" ca="1" si="269"/>
        <v>-0.60234842664445998</v>
      </c>
      <c r="E599" s="307">
        <f t="shared" ca="1" si="270"/>
        <v>-0.98056788260759831</v>
      </c>
      <c r="F599" s="304">
        <f t="shared" ca="1" si="271"/>
        <v>1.1507984182655993</v>
      </c>
      <c r="G599" s="306">
        <f t="shared" ca="1" si="272"/>
        <v>7.0317887200245517</v>
      </c>
      <c r="H599" s="307">
        <f t="shared" ca="1" si="273"/>
        <v>-103.07537850971501</v>
      </c>
      <c r="I599" s="304">
        <f t="shared" ca="1" si="274"/>
        <v>103.31495393951489</v>
      </c>
      <c r="J599" s="306">
        <f t="shared" ca="1" si="275"/>
        <v>641.70676765127212</v>
      </c>
      <c r="K599" s="307">
        <f t="shared" ca="1" si="276"/>
        <v>-6.7965612729390452</v>
      </c>
      <c r="L599" s="304">
        <f t="shared" ca="1" si="261"/>
        <v>641.74275912906137</v>
      </c>
      <c r="M599" s="306">
        <f t="shared" ca="1" si="277"/>
        <v>-1.5026819948435013</v>
      </c>
      <c r="N599" s="304">
        <f t="shared" ca="1" si="278"/>
        <v>-86.097336254831959</v>
      </c>
      <c r="P599" s="310">
        <f t="shared" ca="1" si="279"/>
        <v>23</v>
      </c>
      <c r="Q599" s="304">
        <f t="shared" ca="1" si="280"/>
        <v>0</v>
      </c>
      <c r="R599" s="306">
        <f t="shared" ca="1" si="281"/>
        <v>0</v>
      </c>
      <c r="S599" s="307">
        <f t="shared" ca="1" si="282"/>
        <v>4.5130000000000017</v>
      </c>
      <c r="T599" s="304">
        <f t="shared" ca="1" si="262"/>
        <v>44.272530000000017</v>
      </c>
      <c r="U599" s="311">
        <f t="shared" ca="1" si="263"/>
        <v>0</v>
      </c>
      <c r="V599" s="306">
        <f t="shared" ca="1" si="264"/>
        <v>1.225832861785743</v>
      </c>
      <c r="W599" s="304">
        <f t="shared" ca="1" si="265"/>
        <v>39.939958420618524</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0.93729678530161387</v>
      </c>
      <c r="AH599" s="304">
        <f t="shared" ca="1" si="289"/>
        <v>-8.8499545277205538</v>
      </c>
    </row>
    <row r="600" spans="1:34" x14ac:dyDescent="0.2">
      <c r="A600" s="347">
        <f t="shared" ca="1" si="267"/>
        <v>1E-4</v>
      </c>
      <c r="B600" s="304">
        <f t="shared" ca="1" si="268"/>
        <v>30.120500000000114</v>
      </c>
      <c r="D600" s="306">
        <f t="shared" ca="1" si="269"/>
        <v>-0.60234443425414586</v>
      </c>
      <c r="E600" s="307">
        <f t="shared" ca="1" si="270"/>
        <v>-0.9805423717922217</v>
      </c>
      <c r="F600" s="304">
        <f t="shared" ca="1" si="271"/>
        <v>1.1507745914630123</v>
      </c>
      <c r="G600" s="306">
        <f t="shared" ca="1" si="272"/>
        <v>7.0317284855811266</v>
      </c>
      <c r="H600" s="307">
        <f t="shared" ca="1" si="273"/>
        <v>-103.07547656395219</v>
      </c>
      <c r="I600" s="304">
        <f t="shared" ca="1" si="274"/>
        <v>103.31504766674016</v>
      </c>
      <c r="J600" s="306">
        <f t="shared" ca="1" si="275"/>
        <v>641.70676765127212</v>
      </c>
      <c r="K600" s="307">
        <f t="shared" ca="1" si="276"/>
        <v>-6.8068688156927282</v>
      </c>
      <c r="L600" s="304">
        <f t="shared" ca="1" si="261"/>
        <v>641.74286837682723</v>
      </c>
      <c r="M600" s="306">
        <f t="shared" ca="1" si="277"/>
        <v>-1.5026826411046583</v>
      </c>
      <c r="N600" s="304">
        <f t="shared" ca="1" si="278"/>
        <v>-86.097373282868716</v>
      </c>
      <c r="P600" s="310">
        <f t="shared" ca="1" si="279"/>
        <v>23</v>
      </c>
      <c r="Q600" s="304">
        <f t="shared" ca="1" si="280"/>
        <v>0</v>
      </c>
      <c r="R600" s="306">
        <f t="shared" ca="1" si="281"/>
        <v>0</v>
      </c>
      <c r="S600" s="307">
        <f t="shared" ca="1" si="282"/>
        <v>4.5130000000000017</v>
      </c>
      <c r="T600" s="304">
        <f t="shared" ca="1" si="262"/>
        <v>44.272530000000017</v>
      </c>
      <c r="U600" s="311">
        <f t="shared" ca="1" si="263"/>
        <v>0</v>
      </c>
      <c r="V600" s="306">
        <f t="shared" ca="1" si="264"/>
        <v>1.2258341253190035</v>
      </c>
      <c r="W600" s="304">
        <f t="shared" ca="1" si="265"/>
        <v>39.940072056017478</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0.93727203687890182</v>
      </c>
      <c r="AH600" s="304">
        <f t="shared" ca="1" si="289"/>
        <v>-8.8499797076486839</v>
      </c>
    </row>
    <row r="601" spans="1:34" x14ac:dyDescent="0.2">
      <c r="A601" s="347">
        <f t="shared" ca="1" si="267"/>
        <v>1E-4</v>
      </c>
      <c r="B601" s="304">
        <f t="shared" ca="1" si="268"/>
        <v>30.120600000000113</v>
      </c>
      <c r="D601" s="306">
        <f t="shared" ca="1" si="269"/>
        <v>-0.60234044186596181</v>
      </c>
      <c r="E601" s="307">
        <f t="shared" ca="1" si="270"/>
        <v>-0.98051686133975835</v>
      </c>
      <c r="F601" s="304">
        <f t="shared" ca="1" si="271"/>
        <v>1.1507507650568185</v>
      </c>
      <c r="G601" s="306">
        <f t="shared" ca="1" si="272"/>
        <v>7.0316682515369404</v>
      </c>
      <c r="H601" s="307">
        <f t="shared" ca="1" si="273"/>
        <v>-103.07557461563833</v>
      </c>
      <c r="I601" s="304">
        <f t="shared" ca="1" si="274"/>
        <v>103.31514139149061</v>
      </c>
      <c r="J601" s="306">
        <f t="shared" ca="1" si="275"/>
        <v>641.70676765127212</v>
      </c>
      <c r="K601" s="307">
        <f t="shared" ca="1" si="276"/>
        <v>-6.8171763682517081</v>
      </c>
      <c r="L601" s="304">
        <f t="shared" ca="1" si="261"/>
        <v>641.74297779023618</v>
      </c>
      <c r="M601" s="306">
        <f t="shared" ca="1" si="277"/>
        <v>-1.5026832873591069</v>
      </c>
      <c r="N601" s="304">
        <f t="shared" ca="1" si="278"/>
        <v>-86.097410310521113</v>
      </c>
      <c r="P601" s="310">
        <f t="shared" ca="1" si="279"/>
        <v>23</v>
      </c>
      <c r="Q601" s="304">
        <f t="shared" ca="1" si="280"/>
        <v>0</v>
      </c>
      <c r="R601" s="306">
        <f t="shared" ca="1" si="281"/>
        <v>0</v>
      </c>
      <c r="S601" s="307">
        <f t="shared" ca="1" si="282"/>
        <v>4.5130000000000017</v>
      </c>
      <c r="T601" s="304">
        <f t="shared" ca="1" si="262"/>
        <v>44.272530000000017</v>
      </c>
      <c r="U601" s="311">
        <f t="shared" ca="1" si="263"/>
        <v>0</v>
      </c>
      <c r="V601" s="306">
        <f t="shared" ca="1" si="264"/>
        <v>1.2258353888547688</v>
      </c>
      <c r="W601" s="304">
        <f t="shared" ca="1" si="265"/>
        <v>39.940185689799733</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0.93724728880585317</v>
      </c>
      <c r="AH601" s="304">
        <f t="shared" ca="1" si="289"/>
        <v>-8.8500048872185832</v>
      </c>
    </row>
    <row r="602" spans="1:34" x14ac:dyDescent="0.2">
      <c r="A602" s="347">
        <f t="shared" ca="1" si="267"/>
        <v>1E-4</v>
      </c>
      <c r="B602" s="304">
        <f t="shared" ca="1" si="268"/>
        <v>30.120700000000113</v>
      </c>
      <c r="D602" s="306">
        <f t="shared" ca="1" si="269"/>
        <v>-0.60233644947990694</v>
      </c>
      <c r="E602" s="307">
        <f t="shared" ca="1" si="270"/>
        <v>-0.98049135125021003</v>
      </c>
      <c r="F602" s="304">
        <f t="shared" ca="1" si="271"/>
        <v>1.1507269390470196</v>
      </c>
      <c r="G602" s="306">
        <f t="shared" ca="1" si="272"/>
        <v>7.0316080178919922</v>
      </c>
      <c r="H602" s="307">
        <f t="shared" ca="1" si="273"/>
        <v>-103.07567266477345</v>
      </c>
      <c r="I602" s="304">
        <f t="shared" ca="1" si="274"/>
        <v>103.31523511376629</v>
      </c>
      <c r="J602" s="306">
        <f t="shared" ca="1" si="275"/>
        <v>641.70676765127212</v>
      </c>
      <c r="K602" s="307">
        <f t="shared" ca="1" si="276"/>
        <v>-6.8274839306157284</v>
      </c>
      <c r="L602" s="304">
        <f t="shared" ca="1" si="261"/>
        <v>641.74308736928879</v>
      </c>
      <c r="M602" s="306">
        <f t="shared" ca="1" si="277"/>
        <v>-1.5026839336068474</v>
      </c>
      <c r="N602" s="304">
        <f t="shared" ca="1" si="278"/>
        <v>-86.097447337789163</v>
      </c>
      <c r="P602" s="310">
        <f t="shared" ca="1" si="279"/>
        <v>23</v>
      </c>
      <c r="Q602" s="304">
        <f t="shared" ca="1" si="280"/>
        <v>0</v>
      </c>
      <c r="R602" s="306">
        <f t="shared" ca="1" si="281"/>
        <v>0</v>
      </c>
      <c r="S602" s="307">
        <f t="shared" ca="1" si="282"/>
        <v>4.5130000000000017</v>
      </c>
      <c r="T602" s="304">
        <f t="shared" ca="1" si="262"/>
        <v>44.272530000000017</v>
      </c>
      <c r="U602" s="311">
        <f t="shared" ca="1" si="263"/>
        <v>0</v>
      </c>
      <c r="V602" s="306">
        <f t="shared" ca="1" si="264"/>
        <v>1.2258366523930386</v>
      </c>
      <c r="W602" s="304">
        <f t="shared" ca="1" si="265"/>
        <v>39.94029932196527</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0.93722254108247149</v>
      </c>
      <c r="AH602" s="304">
        <f t="shared" ca="1" si="289"/>
        <v>-8.85003006643025</v>
      </c>
    </row>
    <row r="603" spans="1:34" x14ac:dyDescent="0.2">
      <c r="A603" s="347">
        <f t="shared" ca="1" si="267"/>
        <v>1E-4</v>
      </c>
      <c r="B603" s="304">
        <f t="shared" ca="1" si="268"/>
        <v>30.120800000000113</v>
      </c>
      <c r="D603" s="306">
        <f t="shared" ca="1" si="269"/>
        <v>-0.6023324570959806</v>
      </c>
      <c r="E603" s="307">
        <f t="shared" ca="1" si="270"/>
        <v>-0.98046584152357852</v>
      </c>
      <c r="F603" s="304">
        <f t="shared" ca="1" si="271"/>
        <v>1.1507031134336172</v>
      </c>
      <c r="G603" s="306">
        <f t="shared" ca="1" si="272"/>
        <v>7.0315477846462828</v>
      </c>
      <c r="H603" s="307">
        <f t="shared" ca="1" si="273"/>
        <v>-103.07577071135761</v>
      </c>
      <c r="I603" s="304">
        <f t="shared" ca="1" si="274"/>
        <v>103.31532883356725</v>
      </c>
      <c r="J603" s="306">
        <f t="shared" ca="1" si="275"/>
        <v>641.70676765127212</v>
      </c>
      <c r="K603" s="307">
        <f t="shared" ca="1" si="276"/>
        <v>-6.8377915027845351</v>
      </c>
      <c r="L603" s="304">
        <f t="shared" ca="1" si="261"/>
        <v>641.74319711398516</v>
      </c>
      <c r="M603" s="306">
        <f t="shared" ca="1" si="277"/>
        <v>-1.5026845798478794</v>
      </c>
      <c r="N603" s="304">
        <f t="shared" ca="1" si="278"/>
        <v>-86.097484364672852</v>
      </c>
      <c r="P603" s="310">
        <f t="shared" ca="1" si="279"/>
        <v>23</v>
      </c>
      <c r="Q603" s="304">
        <f t="shared" ca="1" si="280"/>
        <v>0</v>
      </c>
      <c r="R603" s="306">
        <f t="shared" ca="1" si="281"/>
        <v>0</v>
      </c>
      <c r="S603" s="307">
        <f t="shared" ca="1" si="282"/>
        <v>4.5130000000000017</v>
      </c>
      <c r="T603" s="304">
        <f t="shared" ca="1" si="262"/>
        <v>44.272530000000017</v>
      </c>
      <c r="U603" s="311">
        <f t="shared" ca="1" si="263"/>
        <v>0</v>
      </c>
      <c r="V603" s="306">
        <f t="shared" ca="1" si="264"/>
        <v>1.225837915933814</v>
      </c>
      <c r="W603" s="304">
        <f t="shared" ca="1" si="265"/>
        <v>39.940412952514173</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0.93719779370875678</v>
      </c>
      <c r="AH603" s="304">
        <f t="shared" ca="1" si="289"/>
        <v>-8.8500552452836825</v>
      </c>
    </row>
    <row r="604" spans="1:34" x14ac:dyDescent="0.2">
      <c r="A604" s="347">
        <f t="shared" ca="1" si="267"/>
        <v>1E-4</v>
      </c>
      <c r="B604" s="304">
        <f t="shared" ca="1" si="268"/>
        <v>30.120900000000113</v>
      </c>
      <c r="D604" s="306">
        <f t="shared" ca="1" si="269"/>
        <v>-0.60232846471418677</v>
      </c>
      <c r="E604" s="307">
        <f t="shared" ca="1" si="270"/>
        <v>-0.98044033215984783</v>
      </c>
      <c r="F604" s="304">
        <f t="shared" ca="1" si="271"/>
        <v>1.1506792882166004</v>
      </c>
      <c r="G604" s="306">
        <f t="shared" ca="1" si="272"/>
        <v>7.0314875517998114</v>
      </c>
      <c r="H604" s="307">
        <f t="shared" ca="1" si="273"/>
        <v>-103.07586875539083</v>
      </c>
      <c r="I604" s="304">
        <f t="shared" ca="1" si="274"/>
        <v>103.3154225508935</v>
      </c>
      <c r="J604" s="306">
        <f t="shared" ca="1" si="275"/>
        <v>641.70676765127212</v>
      </c>
      <c r="K604" s="307">
        <f t="shared" ca="1" si="276"/>
        <v>-6.8480990847578722</v>
      </c>
      <c r="L604" s="304">
        <f t="shared" ca="1" si="261"/>
        <v>641.74330702432599</v>
      </c>
      <c r="M604" s="306">
        <f t="shared" ca="1" si="277"/>
        <v>-1.5026852260822032</v>
      </c>
      <c r="N604" s="304">
        <f t="shared" ca="1" si="278"/>
        <v>-86.09752139117218</v>
      </c>
      <c r="P604" s="310">
        <f t="shared" ca="1" si="279"/>
        <v>23</v>
      </c>
      <c r="Q604" s="304">
        <f t="shared" ca="1" si="280"/>
        <v>0</v>
      </c>
      <c r="R604" s="306">
        <f t="shared" ca="1" si="281"/>
        <v>0</v>
      </c>
      <c r="S604" s="307">
        <f t="shared" ca="1" si="282"/>
        <v>4.5130000000000017</v>
      </c>
      <c r="T604" s="304">
        <f t="shared" ca="1" si="262"/>
        <v>44.272530000000017</v>
      </c>
      <c r="U604" s="311">
        <f t="shared" ca="1" si="263"/>
        <v>0</v>
      </c>
      <c r="V604" s="306">
        <f t="shared" ca="1" si="264"/>
        <v>1.2258391794770931</v>
      </c>
      <c r="W604" s="304">
        <f t="shared" ca="1" si="265"/>
        <v>39.940526581446385</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0.93717304668469481</v>
      </c>
      <c r="AH604" s="304">
        <f t="shared" ca="1" si="289"/>
        <v>-8.8500804237788966</v>
      </c>
    </row>
    <row r="605" spans="1:34" x14ac:dyDescent="0.2">
      <c r="A605" s="347">
        <f t="shared" ca="1" si="267"/>
        <v>1E-4</v>
      </c>
      <c r="B605" s="304">
        <f t="shared" ca="1" si="268"/>
        <v>30.121000000000112</v>
      </c>
      <c r="D605" s="306">
        <f t="shared" ca="1" si="269"/>
        <v>-0.60232447233452413</v>
      </c>
      <c r="E605" s="307">
        <f t="shared" ca="1" si="270"/>
        <v>-0.98041482315903039</v>
      </c>
      <c r="F605" s="304">
        <f t="shared" ca="1" si="271"/>
        <v>1.1506554633959793</v>
      </c>
      <c r="G605" s="306">
        <f t="shared" ca="1" si="272"/>
        <v>7.031427319352578</v>
      </c>
      <c r="H605" s="307">
        <f t="shared" ca="1" si="273"/>
        <v>-103.07596679687315</v>
      </c>
      <c r="I605" s="304">
        <f t="shared" ca="1" si="274"/>
        <v>103.31551626574506</v>
      </c>
      <c r="J605" s="306">
        <f t="shared" ca="1" si="275"/>
        <v>641.70676765127212</v>
      </c>
      <c r="K605" s="307">
        <f t="shared" ca="1" si="276"/>
        <v>-6.858406676535485</v>
      </c>
      <c r="L605" s="304">
        <f t="shared" ca="1" si="261"/>
        <v>641.7434171003116</v>
      </c>
      <c r="M605" s="306">
        <f t="shared" ca="1" si="277"/>
        <v>-1.5026858723098191</v>
      </c>
      <c r="N605" s="304">
        <f t="shared" ca="1" si="278"/>
        <v>-86.097558417287175</v>
      </c>
      <c r="P605" s="310">
        <f t="shared" ca="1" si="279"/>
        <v>23</v>
      </c>
      <c r="Q605" s="304">
        <f t="shared" ca="1" si="280"/>
        <v>0</v>
      </c>
      <c r="R605" s="306">
        <f t="shared" ca="1" si="281"/>
        <v>0</v>
      </c>
      <c r="S605" s="307">
        <f t="shared" ca="1" si="282"/>
        <v>4.5130000000000017</v>
      </c>
      <c r="T605" s="304">
        <f t="shared" ca="1" si="262"/>
        <v>44.272530000000017</v>
      </c>
      <c r="U605" s="311">
        <f t="shared" ca="1" si="263"/>
        <v>0</v>
      </c>
      <c r="V605" s="306">
        <f t="shared" ca="1" si="264"/>
        <v>1.2258404430228778</v>
      </c>
      <c r="W605" s="304">
        <f t="shared" ca="1" si="265"/>
        <v>39.940640208761955</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0.93714830001029803</v>
      </c>
      <c r="AH605" s="304">
        <f t="shared" ca="1" si="289"/>
        <v>-8.8501056019158799</v>
      </c>
    </row>
    <row r="606" spans="1:34" x14ac:dyDescent="0.2">
      <c r="A606" s="347">
        <f t="shared" ca="1" si="267"/>
        <v>1E-4</v>
      </c>
      <c r="B606" s="304">
        <f t="shared" ca="1" si="268"/>
        <v>30.121100000000112</v>
      </c>
      <c r="D606" s="306">
        <f t="shared" ca="1" si="269"/>
        <v>-0.60232047995699267</v>
      </c>
      <c r="E606" s="307">
        <f t="shared" ca="1" si="270"/>
        <v>-0.98038931452111377</v>
      </c>
      <c r="F606" s="304">
        <f t="shared" ca="1" si="271"/>
        <v>1.1506316389717439</v>
      </c>
      <c r="G606" s="306">
        <f t="shared" ca="1" si="272"/>
        <v>7.0313670873045826</v>
      </c>
      <c r="H606" s="307">
        <f t="shared" ca="1" si="273"/>
        <v>-103.0760648358046</v>
      </c>
      <c r="I606" s="304">
        <f t="shared" ca="1" si="274"/>
        <v>103.31560997812201</v>
      </c>
      <c r="J606" s="306">
        <f t="shared" ca="1" si="275"/>
        <v>641.70676765127212</v>
      </c>
      <c r="K606" s="307">
        <f t="shared" ca="1" si="276"/>
        <v>-6.8687142781171184</v>
      </c>
      <c r="L606" s="304">
        <f t="shared" ca="1" si="261"/>
        <v>641.74352734194224</v>
      </c>
      <c r="M606" s="306">
        <f t="shared" ca="1" si="277"/>
        <v>-1.502686518530727</v>
      </c>
      <c r="N606" s="304">
        <f t="shared" ca="1" si="278"/>
        <v>-86.097595443017823</v>
      </c>
      <c r="P606" s="310">
        <f t="shared" ca="1" si="279"/>
        <v>23</v>
      </c>
      <c r="Q606" s="304">
        <f t="shared" ca="1" si="280"/>
        <v>0</v>
      </c>
      <c r="R606" s="306">
        <f t="shared" ca="1" si="281"/>
        <v>0</v>
      </c>
      <c r="S606" s="307">
        <f t="shared" ca="1" si="282"/>
        <v>4.5130000000000017</v>
      </c>
      <c r="T606" s="304">
        <f t="shared" ca="1" si="262"/>
        <v>44.272530000000017</v>
      </c>
      <c r="U606" s="311">
        <f t="shared" ca="1" si="263"/>
        <v>0</v>
      </c>
      <c r="V606" s="306">
        <f t="shared" ca="1" si="264"/>
        <v>1.2258417065711666</v>
      </c>
      <c r="W606" s="304">
        <f t="shared" ca="1" si="265"/>
        <v>39.940753834460914</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0.93712355368555045</v>
      </c>
      <c r="AH606" s="304">
        <f t="shared" ca="1" si="289"/>
        <v>-8.8501307796946467</v>
      </c>
    </row>
    <row r="607" spans="1:34" x14ac:dyDescent="0.2">
      <c r="A607" s="347">
        <f t="shared" ca="1" si="267"/>
        <v>1E-4</v>
      </c>
      <c r="B607" s="304">
        <f t="shared" ca="1" si="268"/>
        <v>30.121200000000112</v>
      </c>
      <c r="D607" s="306">
        <f t="shared" ca="1" si="269"/>
        <v>-0.60231648758159395</v>
      </c>
      <c r="E607" s="307">
        <f t="shared" ca="1" si="270"/>
        <v>-0.98036380624609087</v>
      </c>
      <c r="F607" s="304">
        <f t="shared" ca="1" si="271"/>
        <v>1.1506078149438892</v>
      </c>
      <c r="G607" s="306">
        <f t="shared" ca="1" si="272"/>
        <v>7.0313068556558243</v>
      </c>
      <c r="H607" s="307">
        <f t="shared" ca="1" si="273"/>
        <v>-103.07616287218522</v>
      </c>
      <c r="I607" s="304">
        <f t="shared" ca="1" si="274"/>
        <v>103.31570368802434</v>
      </c>
      <c r="J607" s="306">
        <f t="shared" ca="1" si="275"/>
        <v>641.70676765127212</v>
      </c>
      <c r="K607" s="307">
        <f t="shared" ca="1" si="276"/>
        <v>-6.8790218895025177</v>
      </c>
      <c r="L607" s="304">
        <f t="shared" ca="1" si="261"/>
        <v>641.74363774921835</v>
      </c>
      <c r="M607" s="306">
        <f t="shared" ca="1" si="277"/>
        <v>-1.5026871647449269</v>
      </c>
      <c r="N607" s="304">
        <f t="shared" ca="1" si="278"/>
        <v>-86.097632468364139</v>
      </c>
      <c r="P607" s="310">
        <f t="shared" ca="1" si="279"/>
        <v>23</v>
      </c>
      <c r="Q607" s="304">
        <f t="shared" ca="1" si="280"/>
        <v>0</v>
      </c>
      <c r="R607" s="306">
        <f t="shared" ca="1" si="281"/>
        <v>0</v>
      </c>
      <c r="S607" s="307">
        <f t="shared" ca="1" si="282"/>
        <v>4.5130000000000017</v>
      </c>
      <c r="T607" s="304">
        <f t="shared" ca="1" si="262"/>
        <v>44.272530000000017</v>
      </c>
      <c r="U607" s="311">
        <f t="shared" ca="1" si="263"/>
        <v>0</v>
      </c>
      <c r="V607" s="306">
        <f t="shared" ca="1" si="264"/>
        <v>1.22584297012196</v>
      </c>
      <c r="W607" s="304">
        <f t="shared" ca="1" si="265"/>
        <v>39.940867458543231</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0.93709880771045029</v>
      </c>
      <c r="AH607" s="304">
        <f t="shared" ca="1" si="289"/>
        <v>-8.8501559571152004</v>
      </c>
    </row>
    <row r="608" spans="1:34" x14ac:dyDescent="0.2">
      <c r="A608" s="347">
        <f t="shared" ca="1" si="267"/>
        <v>1E-4</v>
      </c>
      <c r="B608" s="304">
        <f t="shared" ca="1" si="268"/>
        <v>30.121300000000112</v>
      </c>
      <c r="D608" s="306">
        <f t="shared" ca="1" si="269"/>
        <v>-0.60231249520832875</v>
      </c>
      <c r="E608" s="307">
        <f t="shared" ca="1" si="270"/>
        <v>-0.98033829833396879</v>
      </c>
      <c r="F608" s="304">
        <f t="shared" ca="1" si="271"/>
        <v>1.1505839913124225</v>
      </c>
      <c r="G608" s="306">
        <f t="shared" ca="1" si="272"/>
        <v>7.031246624406303</v>
      </c>
      <c r="H608" s="307">
        <f t="shared" ca="1" si="273"/>
        <v>-103.07626090601505</v>
      </c>
      <c r="I608" s="304">
        <f t="shared" ca="1" si="274"/>
        <v>103.31579739545212</v>
      </c>
      <c r="J608" s="306">
        <f t="shared" ca="1" si="275"/>
        <v>641.70676765127212</v>
      </c>
      <c r="K608" s="307">
        <f t="shared" ca="1" si="276"/>
        <v>-6.8893295106914278</v>
      </c>
      <c r="L608" s="304">
        <f t="shared" ca="1" si="261"/>
        <v>641.74374832214039</v>
      </c>
      <c r="M608" s="306">
        <f t="shared" ca="1" si="277"/>
        <v>-1.5026878109524191</v>
      </c>
      <c r="N608" s="304">
        <f t="shared" ca="1" si="278"/>
        <v>-86.097669493326137</v>
      </c>
      <c r="P608" s="310">
        <f t="shared" ca="1" si="279"/>
        <v>23</v>
      </c>
      <c r="Q608" s="304">
        <f t="shared" ca="1" si="280"/>
        <v>0</v>
      </c>
      <c r="R608" s="306">
        <f t="shared" ca="1" si="281"/>
        <v>0</v>
      </c>
      <c r="S608" s="307">
        <f t="shared" ca="1" si="282"/>
        <v>4.5130000000000017</v>
      </c>
      <c r="T608" s="304">
        <f t="shared" ca="1" si="262"/>
        <v>44.272530000000017</v>
      </c>
      <c r="U608" s="311">
        <f t="shared" ca="1" si="263"/>
        <v>0</v>
      </c>
      <c r="V608" s="306">
        <f t="shared" ca="1" si="264"/>
        <v>1.2258442336752582</v>
      </c>
      <c r="W608" s="304">
        <f t="shared" ca="1" si="265"/>
        <v>39.940981081008971</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0.93707406208500288</v>
      </c>
      <c r="AH608" s="304">
        <f t="shared" ca="1" si="289"/>
        <v>-8.8501811341775358</v>
      </c>
    </row>
    <row r="609" spans="1:34" x14ac:dyDescent="0.2">
      <c r="A609" s="347">
        <f t="shared" ca="1" si="267"/>
        <v>1E-4</v>
      </c>
      <c r="B609" s="304">
        <f t="shared" ca="1" si="268"/>
        <v>30.121400000000111</v>
      </c>
      <c r="D609" s="306">
        <f t="shared" ca="1" si="269"/>
        <v>-0.60230850283719728</v>
      </c>
      <c r="E609" s="307">
        <f t="shared" ca="1" si="270"/>
        <v>-0.9803127907847351</v>
      </c>
      <c r="F609" s="304">
        <f t="shared" ca="1" si="271"/>
        <v>1.1505601680773334</v>
      </c>
      <c r="G609" s="306">
        <f t="shared" ca="1" si="272"/>
        <v>7.0311863935560197</v>
      </c>
      <c r="H609" s="307">
        <f t="shared" ca="1" si="273"/>
        <v>-103.07635893729413</v>
      </c>
      <c r="I609" s="304">
        <f t="shared" ca="1" si="274"/>
        <v>103.31589110040538</v>
      </c>
      <c r="J609" s="306">
        <f t="shared" ca="1" si="275"/>
        <v>641.70676765127212</v>
      </c>
      <c r="K609" s="307">
        <f t="shared" ca="1" si="276"/>
        <v>-6.8996371416835931</v>
      </c>
      <c r="L609" s="304">
        <f t="shared" ca="1" si="261"/>
        <v>641.74385906070859</v>
      </c>
      <c r="M609" s="306">
        <f t="shared" ca="1" si="277"/>
        <v>-1.5026884571532035</v>
      </c>
      <c r="N609" s="304">
        <f t="shared" ca="1" si="278"/>
        <v>-86.097706517903802</v>
      </c>
      <c r="P609" s="310">
        <f t="shared" ca="1" si="279"/>
        <v>23</v>
      </c>
      <c r="Q609" s="304">
        <f t="shared" ca="1" si="280"/>
        <v>0</v>
      </c>
      <c r="R609" s="306">
        <f t="shared" ca="1" si="281"/>
        <v>0</v>
      </c>
      <c r="S609" s="307">
        <f t="shared" ca="1" si="282"/>
        <v>4.5130000000000017</v>
      </c>
      <c r="T609" s="304">
        <f t="shared" ca="1" si="262"/>
        <v>44.272530000000017</v>
      </c>
      <c r="U609" s="311">
        <f t="shared" ca="1" si="263"/>
        <v>0</v>
      </c>
      <c r="V609" s="306">
        <f t="shared" ca="1" si="264"/>
        <v>1.2258454972310613</v>
      </c>
      <c r="W609" s="304">
        <f t="shared" ca="1" si="265"/>
        <v>39.941094701858134</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0.93704931680919579</v>
      </c>
      <c r="AH609" s="304">
        <f t="shared" ca="1" si="289"/>
        <v>-8.8502063108816653</v>
      </c>
    </row>
    <row r="610" spans="1:34" x14ac:dyDescent="0.2">
      <c r="A610" s="347">
        <f t="shared" ca="1" si="267"/>
        <v>1E-4</v>
      </c>
      <c r="B610" s="304">
        <f t="shared" ca="1" si="268"/>
        <v>30.121500000000111</v>
      </c>
      <c r="D610" s="306">
        <f t="shared" ca="1" si="269"/>
        <v>-0.60230451046820066</v>
      </c>
      <c r="E610" s="307">
        <f t="shared" ca="1" si="270"/>
        <v>-0.98028728359838802</v>
      </c>
      <c r="F610" s="304">
        <f t="shared" ca="1" si="271"/>
        <v>1.1505363452386219</v>
      </c>
      <c r="G610" s="306">
        <f t="shared" ca="1" si="272"/>
        <v>7.0311261631049726</v>
      </c>
      <c r="H610" s="307">
        <f t="shared" ca="1" si="273"/>
        <v>-103.07645696602249</v>
      </c>
      <c r="I610" s="304">
        <f t="shared" ca="1" si="274"/>
        <v>103.31598480288413</v>
      </c>
      <c r="J610" s="306">
        <f t="shared" ca="1" si="275"/>
        <v>641.70676765127212</v>
      </c>
      <c r="K610" s="307">
        <f t="shared" ca="1" si="276"/>
        <v>-6.9099447824787585</v>
      </c>
      <c r="L610" s="304">
        <f t="shared" ca="1" si="261"/>
        <v>641.74396996492351</v>
      </c>
      <c r="M610" s="306">
        <f t="shared" ca="1" si="277"/>
        <v>-1.5026891033472802</v>
      </c>
      <c r="N610" s="304">
        <f t="shared" ca="1" si="278"/>
        <v>-86.097743542097149</v>
      </c>
      <c r="P610" s="310">
        <f t="shared" ca="1" si="279"/>
        <v>23</v>
      </c>
      <c r="Q610" s="304">
        <f t="shared" ca="1" si="280"/>
        <v>0</v>
      </c>
      <c r="R610" s="306">
        <f t="shared" ca="1" si="281"/>
        <v>0</v>
      </c>
      <c r="S610" s="307">
        <f t="shared" ca="1" si="282"/>
        <v>4.5130000000000017</v>
      </c>
      <c r="T610" s="304">
        <f t="shared" ca="1" si="262"/>
        <v>44.272530000000017</v>
      </c>
      <c r="U610" s="311">
        <f t="shared" ca="1" si="263"/>
        <v>0</v>
      </c>
      <c r="V610" s="306">
        <f t="shared" ca="1" si="264"/>
        <v>1.2258467607893684</v>
      </c>
      <c r="W610" s="304">
        <f t="shared" ca="1" si="265"/>
        <v>39.941208321090713</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0.93702457188302901</v>
      </c>
      <c r="AH610" s="304">
        <f t="shared" ca="1" si="289"/>
        <v>-8.8502314872275907</v>
      </c>
    </row>
    <row r="611" spans="1:34" x14ac:dyDescent="0.2">
      <c r="A611" s="347">
        <f t="shared" ca="1" si="267"/>
        <v>1E-4</v>
      </c>
      <c r="B611" s="304">
        <f t="shared" ca="1" si="268"/>
        <v>30.121600000000111</v>
      </c>
      <c r="D611" s="306">
        <f t="shared" ca="1" si="269"/>
        <v>-0.60230051810134033</v>
      </c>
      <c r="E611" s="307">
        <f t="shared" ca="1" si="270"/>
        <v>-0.98026177677492754</v>
      </c>
      <c r="F611" s="304">
        <f t="shared" ca="1" si="271"/>
        <v>1.1505125227962887</v>
      </c>
      <c r="G611" s="306">
        <f t="shared" ca="1" si="272"/>
        <v>7.0310659330531626</v>
      </c>
      <c r="H611" s="307">
        <f t="shared" ca="1" si="273"/>
        <v>-103.07655499220017</v>
      </c>
      <c r="I611" s="304">
        <f t="shared" ca="1" si="274"/>
        <v>103.31607850288844</v>
      </c>
      <c r="J611" s="306">
        <f t="shared" ca="1" si="275"/>
        <v>641.70676765127212</v>
      </c>
      <c r="K611" s="307">
        <f t="shared" ca="1" si="276"/>
        <v>-6.9202524330766693</v>
      </c>
      <c r="L611" s="304">
        <f t="shared" ca="1" si="261"/>
        <v>641.74408103478538</v>
      </c>
      <c r="M611" s="306">
        <f t="shared" ca="1" si="277"/>
        <v>-1.5026897495346496</v>
      </c>
      <c r="N611" s="304">
        <f t="shared" ca="1" si="278"/>
        <v>-86.097780565906191</v>
      </c>
      <c r="P611" s="310">
        <f t="shared" ca="1" si="279"/>
        <v>23</v>
      </c>
      <c r="Q611" s="304">
        <f t="shared" ca="1" si="280"/>
        <v>0</v>
      </c>
      <c r="R611" s="306">
        <f t="shared" ca="1" si="281"/>
        <v>0</v>
      </c>
      <c r="S611" s="307">
        <f t="shared" ca="1" si="282"/>
        <v>4.5130000000000017</v>
      </c>
      <c r="T611" s="304">
        <f t="shared" ca="1" si="262"/>
        <v>44.272530000000017</v>
      </c>
      <c r="U611" s="311">
        <f t="shared" ca="1" si="263"/>
        <v>0</v>
      </c>
      <c r="V611" s="306">
        <f t="shared" ca="1" si="264"/>
        <v>1.2258480243501804</v>
      </c>
      <c r="W611" s="304">
        <f t="shared" ca="1" si="265"/>
        <v>39.941321938706771</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0.93699982730650255</v>
      </c>
      <c r="AH611" s="304">
        <f t="shared" ca="1" si="289"/>
        <v>-8.8502566632153101</v>
      </c>
    </row>
    <row r="612" spans="1:34" x14ac:dyDescent="0.2">
      <c r="A612" s="347">
        <f t="shared" ca="1" si="267"/>
        <v>1E-4</v>
      </c>
      <c r="B612" s="304">
        <f t="shared" ca="1" si="268"/>
        <v>30.121700000000111</v>
      </c>
      <c r="D612" s="306">
        <f t="shared" ca="1" si="269"/>
        <v>-0.60229652573661407</v>
      </c>
      <c r="E612" s="307">
        <f t="shared" ca="1" si="270"/>
        <v>-0.98023627031434302</v>
      </c>
      <c r="F612" s="304">
        <f t="shared" ca="1" si="271"/>
        <v>1.1504887007503244</v>
      </c>
      <c r="G612" s="306">
        <f t="shared" ca="1" si="272"/>
        <v>7.0310057034005888</v>
      </c>
      <c r="H612" s="307">
        <f t="shared" ca="1" si="273"/>
        <v>-103.0766530158272</v>
      </c>
      <c r="I612" s="304">
        <f t="shared" ca="1" si="274"/>
        <v>103.31617220041832</v>
      </c>
      <c r="J612" s="306">
        <f t="shared" ca="1" si="275"/>
        <v>641.70676765127212</v>
      </c>
      <c r="K612" s="307">
        <f t="shared" ca="1" si="276"/>
        <v>-6.9305600934770704</v>
      </c>
      <c r="L612" s="304">
        <f t="shared" ca="1" si="261"/>
        <v>641.74419227029477</v>
      </c>
      <c r="M612" s="306">
        <f t="shared" ca="1" si="277"/>
        <v>-1.5026903957153115</v>
      </c>
      <c r="N612" s="304">
        <f t="shared" ca="1" si="278"/>
        <v>-86.097817589330916</v>
      </c>
      <c r="P612" s="310">
        <f t="shared" ca="1" si="279"/>
        <v>23</v>
      </c>
      <c r="Q612" s="304">
        <f t="shared" ca="1" si="280"/>
        <v>0</v>
      </c>
      <c r="R612" s="306">
        <f t="shared" ca="1" si="281"/>
        <v>0</v>
      </c>
      <c r="S612" s="307">
        <f t="shared" ca="1" si="282"/>
        <v>4.5130000000000017</v>
      </c>
      <c r="T612" s="304">
        <f t="shared" ca="1" si="262"/>
        <v>44.272530000000017</v>
      </c>
      <c r="U612" s="311">
        <f t="shared" ca="1" si="263"/>
        <v>0</v>
      </c>
      <c r="V612" s="306">
        <f t="shared" ca="1" si="264"/>
        <v>1.2258492879134972</v>
      </c>
      <c r="W612" s="304">
        <f t="shared" ca="1" si="265"/>
        <v>39.941435554706288</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0.9369750830796022</v>
      </c>
      <c r="AH612" s="304">
        <f t="shared" ca="1" si="289"/>
        <v>-8.8502818388448379</v>
      </c>
    </row>
    <row r="613" spans="1:34" x14ac:dyDescent="0.2">
      <c r="A613" s="347">
        <f t="shared" ca="1" si="267"/>
        <v>1E-4</v>
      </c>
      <c r="B613" s="304">
        <f t="shared" ca="1" si="268"/>
        <v>30.12180000000011</v>
      </c>
      <c r="D613" s="306">
        <f t="shared" ca="1" si="269"/>
        <v>-0.60229253337402511</v>
      </c>
      <c r="E613" s="307">
        <f t="shared" ca="1" si="270"/>
        <v>-0.98021076421663622</v>
      </c>
      <c r="F613" s="304">
        <f t="shared" ca="1" si="271"/>
        <v>1.1504648791007326</v>
      </c>
      <c r="G613" s="306">
        <f t="shared" ca="1" si="272"/>
        <v>7.0309454741472512</v>
      </c>
      <c r="H613" s="307">
        <f t="shared" ca="1" si="273"/>
        <v>-103.07675103690363</v>
      </c>
      <c r="I613" s="304">
        <f t="shared" ca="1" si="274"/>
        <v>103.31626589547382</v>
      </c>
      <c r="J613" s="306">
        <f t="shared" ca="1" si="275"/>
        <v>641.70676765127212</v>
      </c>
      <c r="K613" s="307">
        <f t="shared" ca="1" si="276"/>
        <v>-6.9408677636797069</v>
      </c>
      <c r="L613" s="304">
        <f t="shared" ca="1" si="261"/>
        <v>641.7443036714518</v>
      </c>
      <c r="M613" s="306">
        <f t="shared" ca="1" si="277"/>
        <v>-1.5026910418892661</v>
      </c>
      <c r="N613" s="304">
        <f t="shared" ca="1" si="278"/>
        <v>-86.097854612371336</v>
      </c>
      <c r="P613" s="310">
        <f t="shared" ca="1" si="279"/>
        <v>23</v>
      </c>
      <c r="Q613" s="304">
        <f t="shared" ca="1" si="280"/>
        <v>0</v>
      </c>
      <c r="R613" s="306">
        <f t="shared" ca="1" si="281"/>
        <v>0</v>
      </c>
      <c r="S613" s="307">
        <f t="shared" ca="1" si="282"/>
        <v>4.5130000000000017</v>
      </c>
      <c r="T613" s="304">
        <f t="shared" ca="1" si="262"/>
        <v>44.272530000000017</v>
      </c>
      <c r="U613" s="311">
        <f t="shared" ca="1" si="263"/>
        <v>0</v>
      </c>
      <c r="V613" s="306">
        <f t="shared" ca="1" si="264"/>
        <v>1.2258505514793179</v>
      </c>
      <c r="W613" s="304">
        <f t="shared" ca="1" si="265"/>
        <v>39.941549169089264</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0.93695033920233328</v>
      </c>
      <c r="AH613" s="304">
        <f t="shared" ca="1" si="289"/>
        <v>-8.8503070141161704</v>
      </c>
    </row>
    <row r="614" spans="1:34" x14ac:dyDescent="0.2">
      <c r="A614" s="347">
        <f t="shared" ca="1" si="267"/>
        <v>1E-4</v>
      </c>
      <c r="B614" s="304">
        <f t="shared" ca="1" si="268"/>
        <v>30.12190000000011</v>
      </c>
      <c r="D614" s="306">
        <f t="shared" ca="1" si="269"/>
        <v>-0.60228854101357254</v>
      </c>
      <c r="E614" s="307">
        <f t="shared" ca="1" si="270"/>
        <v>-0.98018525848180715</v>
      </c>
      <c r="F614" s="304">
        <f t="shared" ca="1" si="271"/>
        <v>1.150441057847513</v>
      </c>
      <c r="G614" s="306">
        <f t="shared" ca="1" si="272"/>
        <v>7.0308852452931498</v>
      </c>
      <c r="H614" s="307">
        <f t="shared" ca="1" si="273"/>
        <v>-103.07684905542948</v>
      </c>
      <c r="I614" s="304">
        <f t="shared" ca="1" si="274"/>
        <v>103.31635958805495</v>
      </c>
      <c r="J614" s="306">
        <f t="shared" ca="1" si="275"/>
        <v>641.70676765127212</v>
      </c>
      <c r="K614" s="307">
        <f t="shared" ca="1" si="276"/>
        <v>-6.9511754436843232</v>
      </c>
      <c r="L614" s="304">
        <f t="shared" ca="1" si="261"/>
        <v>641.74441523825715</v>
      </c>
      <c r="M614" s="306">
        <f t="shared" ca="1" si="277"/>
        <v>-1.5026916880565133</v>
      </c>
      <c r="N614" s="304">
        <f t="shared" ca="1" si="278"/>
        <v>-86.097891635027466</v>
      </c>
      <c r="P614" s="310">
        <f t="shared" ca="1" si="279"/>
        <v>23</v>
      </c>
      <c r="Q614" s="304">
        <f t="shared" ca="1" si="280"/>
        <v>0</v>
      </c>
      <c r="R614" s="306">
        <f t="shared" ca="1" si="281"/>
        <v>0</v>
      </c>
      <c r="S614" s="307">
        <f t="shared" ca="1" si="282"/>
        <v>4.5130000000000017</v>
      </c>
      <c r="T614" s="304">
        <f t="shared" ca="1" si="262"/>
        <v>44.272530000000017</v>
      </c>
      <c r="U614" s="311">
        <f t="shared" ca="1" si="263"/>
        <v>0</v>
      </c>
      <c r="V614" s="306">
        <f t="shared" ca="1" si="264"/>
        <v>1.2258518150476432</v>
      </c>
      <c r="W614" s="304">
        <f t="shared" ca="1" si="265"/>
        <v>39.941662781855747</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0.93692559567469758</v>
      </c>
      <c r="AH614" s="304">
        <f t="shared" ca="1" si="289"/>
        <v>-8.8503321890293041</v>
      </c>
    </row>
    <row r="615" spans="1:34" x14ac:dyDescent="0.2">
      <c r="A615" s="347">
        <f t="shared" ca="1" si="267"/>
        <v>1E-4</v>
      </c>
      <c r="B615" s="304">
        <f t="shared" ca="1" si="268"/>
        <v>30.12200000000011</v>
      </c>
      <c r="D615" s="306">
        <f t="shared" ca="1" si="269"/>
        <v>-0.60228454865525827</v>
      </c>
      <c r="E615" s="307">
        <f t="shared" ca="1" si="270"/>
        <v>-0.98015975310984871</v>
      </c>
      <c r="F615" s="304">
        <f t="shared" ca="1" si="271"/>
        <v>1.1504172369906616</v>
      </c>
      <c r="G615" s="306">
        <f t="shared" ca="1" si="272"/>
        <v>7.0308250168382846</v>
      </c>
      <c r="H615" s="307">
        <f t="shared" ca="1" si="273"/>
        <v>-103.07694707140479</v>
      </c>
      <c r="I615" s="304">
        <f t="shared" ca="1" si="274"/>
        <v>103.31645327816176</v>
      </c>
      <c r="J615" s="306">
        <f t="shared" ca="1" si="275"/>
        <v>641.70676765127212</v>
      </c>
      <c r="K615" s="307">
        <f t="shared" ca="1" si="276"/>
        <v>-6.9614831334906651</v>
      </c>
      <c r="L615" s="304">
        <f t="shared" ca="1" si="261"/>
        <v>641.74452697071104</v>
      </c>
      <c r="M615" s="306">
        <f t="shared" ca="1" si="277"/>
        <v>-1.5026923342170533</v>
      </c>
      <c r="N615" s="304">
        <f t="shared" ca="1" si="278"/>
        <v>-86.097928657299292</v>
      </c>
      <c r="P615" s="310">
        <f t="shared" ca="1" si="279"/>
        <v>23</v>
      </c>
      <c r="Q615" s="304">
        <f t="shared" ca="1" si="280"/>
        <v>0</v>
      </c>
      <c r="R615" s="306">
        <f t="shared" ca="1" si="281"/>
        <v>0</v>
      </c>
      <c r="S615" s="307">
        <f t="shared" ca="1" si="282"/>
        <v>4.5130000000000017</v>
      </c>
      <c r="T615" s="304">
        <f t="shared" ca="1" si="262"/>
        <v>44.272530000000017</v>
      </c>
      <c r="U615" s="311">
        <f t="shared" ca="1" si="263"/>
        <v>0</v>
      </c>
      <c r="V615" s="306">
        <f t="shared" ca="1" si="264"/>
        <v>1.2258530786184734</v>
      </c>
      <c r="W615" s="304">
        <f t="shared" ca="1" si="265"/>
        <v>39.941776393005746</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0.93690085249668265</v>
      </c>
      <c r="AH615" s="304">
        <f t="shared" ca="1" si="289"/>
        <v>-8.8503573635842532</v>
      </c>
    </row>
    <row r="616" spans="1:34" x14ac:dyDescent="0.2">
      <c r="A616" s="347">
        <f t="shared" ca="1" si="267"/>
        <v>1E-4</v>
      </c>
      <c r="B616" s="304">
        <f t="shared" ca="1" si="268"/>
        <v>30.12210000000011</v>
      </c>
      <c r="D616" s="306">
        <f t="shared" ca="1" si="269"/>
        <v>-0.60228055629908372</v>
      </c>
      <c r="E616" s="307">
        <f t="shared" ca="1" si="270"/>
        <v>-0.98013424810075556</v>
      </c>
      <c r="F616" s="304">
        <f t="shared" ca="1" si="271"/>
        <v>1.1503934165301744</v>
      </c>
      <c r="G616" s="306">
        <f t="shared" ca="1" si="272"/>
        <v>7.0307647887826548</v>
      </c>
      <c r="H616" s="307">
        <f t="shared" ca="1" si="273"/>
        <v>-103.07704508482959</v>
      </c>
      <c r="I616" s="304">
        <f t="shared" ca="1" si="274"/>
        <v>103.3165469657943</v>
      </c>
      <c r="J616" s="306">
        <f t="shared" ca="1" si="275"/>
        <v>641.70676765127212</v>
      </c>
      <c r="K616" s="307">
        <f t="shared" ca="1" si="276"/>
        <v>-6.9717908330984768</v>
      </c>
      <c r="L616" s="304">
        <f t="shared" ca="1" si="261"/>
        <v>641.74463886881381</v>
      </c>
      <c r="M616" s="306">
        <f t="shared" ca="1" si="277"/>
        <v>-1.5026929803708864</v>
      </c>
      <c r="N616" s="304">
        <f t="shared" ca="1" si="278"/>
        <v>-86.097965679186856</v>
      </c>
      <c r="P616" s="310">
        <f t="shared" ca="1" si="279"/>
        <v>23</v>
      </c>
      <c r="Q616" s="304">
        <f t="shared" ca="1" si="280"/>
        <v>0</v>
      </c>
      <c r="R616" s="306">
        <f t="shared" ca="1" si="281"/>
        <v>0</v>
      </c>
      <c r="S616" s="307">
        <f t="shared" ca="1" si="282"/>
        <v>4.5130000000000017</v>
      </c>
      <c r="T616" s="304">
        <f t="shared" ca="1" si="262"/>
        <v>44.272530000000017</v>
      </c>
      <c r="U616" s="311">
        <f t="shared" ca="1" si="263"/>
        <v>0</v>
      </c>
      <c r="V616" s="306">
        <f t="shared" ca="1" si="264"/>
        <v>1.2258543421918073</v>
      </c>
      <c r="W616" s="304">
        <f t="shared" ca="1" si="265"/>
        <v>39.941890002539274</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0.93687610966828849</v>
      </c>
      <c r="AH616" s="304">
        <f t="shared" ca="1" si="289"/>
        <v>-8.8503825377810177</v>
      </c>
    </row>
    <row r="617" spans="1:34" x14ac:dyDescent="0.2">
      <c r="A617" s="347">
        <f t="shared" ca="1" si="267"/>
        <v>1E-4</v>
      </c>
      <c r="B617" s="304">
        <f t="shared" ca="1" si="268"/>
        <v>30.12220000000011</v>
      </c>
      <c r="D617" s="306">
        <f t="shared" ca="1" si="269"/>
        <v>-0.60227656394504614</v>
      </c>
      <c r="E617" s="307">
        <f t="shared" ca="1" si="270"/>
        <v>-0.98010874345452415</v>
      </c>
      <c r="F617" s="304">
        <f t="shared" ca="1" si="271"/>
        <v>1.1503695964660479</v>
      </c>
      <c r="G617" s="306">
        <f t="shared" ca="1" si="272"/>
        <v>7.0307045611262602</v>
      </c>
      <c r="H617" s="307">
        <f t="shared" ca="1" si="273"/>
        <v>-103.07714309570393</v>
      </c>
      <c r="I617" s="304">
        <f t="shared" ca="1" si="274"/>
        <v>103.31664065095258</v>
      </c>
      <c r="J617" s="306">
        <f t="shared" ca="1" si="275"/>
        <v>641.70676765127212</v>
      </c>
      <c r="K617" s="307">
        <f t="shared" ca="1" si="276"/>
        <v>-6.9820985425075035</v>
      </c>
      <c r="L617" s="304">
        <f t="shared" ca="1" si="261"/>
        <v>641.74475093256581</v>
      </c>
      <c r="M617" s="306">
        <f t="shared" ca="1" si="277"/>
        <v>-1.5026936265180124</v>
      </c>
      <c r="N617" s="304">
        <f t="shared" ca="1" si="278"/>
        <v>-86.098002700690117</v>
      </c>
      <c r="P617" s="310">
        <f t="shared" ca="1" si="279"/>
        <v>23</v>
      </c>
      <c r="Q617" s="304">
        <f t="shared" ca="1" si="280"/>
        <v>0</v>
      </c>
      <c r="R617" s="306">
        <f t="shared" ca="1" si="281"/>
        <v>0</v>
      </c>
      <c r="S617" s="307">
        <f t="shared" ca="1" si="282"/>
        <v>4.5130000000000017</v>
      </c>
      <c r="T617" s="304">
        <f t="shared" ca="1" si="262"/>
        <v>44.272530000000017</v>
      </c>
      <c r="U617" s="311">
        <f t="shared" ca="1" si="263"/>
        <v>0</v>
      </c>
      <c r="V617" s="306">
        <f t="shared" ca="1" si="264"/>
        <v>1.2258556057676464</v>
      </c>
      <c r="W617" s="304">
        <f t="shared" ca="1" si="265"/>
        <v>39.942003610456354</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0.93685136718951334</v>
      </c>
      <c r="AH617" s="304">
        <f t="shared" ca="1" si="289"/>
        <v>-8.8504077116196012</v>
      </c>
    </row>
    <row r="618" spans="1:34" x14ac:dyDescent="0.2">
      <c r="A618" s="347">
        <f t="shared" ca="1" si="267"/>
        <v>1E-4</v>
      </c>
      <c r="B618" s="304">
        <f t="shared" ca="1" si="268"/>
        <v>30.122300000000109</v>
      </c>
      <c r="D618" s="306">
        <f t="shared" ca="1" si="269"/>
        <v>-0.60227257159314951</v>
      </c>
      <c r="E618" s="307">
        <f t="shared" ca="1" si="270"/>
        <v>-0.98008323917115092</v>
      </c>
      <c r="F618" s="304">
        <f t="shared" ca="1" si="271"/>
        <v>1.150345776798281</v>
      </c>
      <c r="G618" s="306">
        <f t="shared" ca="1" si="272"/>
        <v>7.0306443338691009</v>
      </c>
      <c r="H618" s="307">
        <f t="shared" ca="1" si="273"/>
        <v>-103.07724110402785</v>
      </c>
      <c r="I618" s="304">
        <f t="shared" ca="1" si="274"/>
        <v>103.31673433363665</v>
      </c>
      <c r="J618" s="306">
        <f t="shared" ca="1" si="275"/>
        <v>641.70676765127212</v>
      </c>
      <c r="K618" s="307">
        <f t="shared" ca="1" si="276"/>
        <v>-6.9924062617174902</v>
      </c>
      <c r="L618" s="304">
        <f t="shared" ca="1" si="261"/>
        <v>641.74486316196771</v>
      </c>
      <c r="M618" s="306">
        <f t="shared" ca="1" si="277"/>
        <v>-1.5026942726584316</v>
      </c>
      <c r="N618" s="304">
        <f t="shared" ca="1" si="278"/>
        <v>-86.098039721809101</v>
      </c>
      <c r="P618" s="310">
        <f t="shared" ca="1" si="279"/>
        <v>23</v>
      </c>
      <c r="Q618" s="304">
        <f t="shared" ca="1" si="280"/>
        <v>0</v>
      </c>
      <c r="R618" s="306">
        <f t="shared" ca="1" si="281"/>
        <v>0</v>
      </c>
      <c r="S618" s="307">
        <f t="shared" ca="1" si="282"/>
        <v>4.5130000000000017</v>
      </c>
      <c r="T618" s="304">
        <f t="shared" ca="1" si="262"/>
        <v>44.272530000000017</v>
      </c>
      <c r="U618" s="311">
        <f t="shared" ca="1" si="263"/>
        <v>0</v>
      </c>
      <c r="V618" s="306">
        <f t="shared" ca="1" si="264"/>
        <v>1.2258568693459895</v>
      </c>
      <c r="W618" s="304">
        <f t="shared" ca="1" si="265"/>
        <v>39.942117216756984</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0.93682662506034831</v>
      </c>
      <c r="AH618" s="304">
        <f t="shared" ca="1" si="289"/>
        <v>-8.8504328851000089</v>
      </c>
    </row>
    <row r="619" spans="1:34" x14ac:dyDescent="0.2">
      <c r="A619" s="347">
        <f t="shared" ca="1" si="267"/>
        <v>1E-4</v>
      </c>
      <c r="B619" s="304">
        <f t="shared" ca="1" si="268"/>
        <v>30.122400000000109</v>
      </c>
      <c r="D619" s="306">
        <f t="shared" ca="1" si="269"/>
        <v>-0.60226857924339239</v>
      </c>
      <c r="E619" s="307">
        <f t="shared" ca="1" si="270"/>
        <v>-0.98005773525063766</v>
      </c>
      <c r="F619" s="304">
        <f t="shared" ca="1" si="271"/>
        <v>1.1503219575268757</v>
      </c>
      <c r="G619" s="306">
        <f t="shared" ca="1" si="272"/>
        <v>7.030584107011177</v>
      </c>
      <c r="H619" s="307">
        <f t="shared" ca="1" si="273"/>
        <v>-103.07733910980137</v>
      </c>
      <c r="I619" s="304">
        <f t="shared" ca="1" si="274"/>
        <v>103.31682801384655</v>
      </c>
      <c r="J619" s="306">
        <f t="shared" ca="1" si="275"/>
        <v>641.70676765127212</v>
      </c>
      <c r="K619" s="307">
        <f t="shared" ca="1" si="276"/>
        <v>-7.0027139907281821</v>
      </c>
      <c r="L619" s="304">
        <f t="shared" ca="1" si="261"/>
        <v>641.74497555701953</v>
      </c>
      <c r="M619" s="306">
        <f t="shared" ca="1" si="277"/>
        <v>-1.5026949187921441</v>
      </c>
      <c r="N619" s="304">
        <f t="shared" ca="1" si="278"/>
        <v>-86.098076742543839</v>
      </c>
      <c r="P619" s="310">
        <f t="shared" ca="1" si="279"/>
        <v>23</v>
      </c>
      <c r="Q619" s="304">
        <f t="shared" ca="1" si="280"/>
        <v>0</v>
      </c>
      <c r="R619" s="306">
        <f t="shared" ca="1" si="281"/>
        <v>0</v>
      </c>
      <c r="S619" s="307">
        <f t="shared" ca="1" si="282"/>
        <v>4.5130000000000017</v>
      </c>
      <c r="T619" s="304">
        <f t="shared" ca="1" si="262"/>
        <v>44.272530000000017</v>
      </c>
      <c r="U619" s="311">
        <f t="shared" ca="1" si="263"/>
        <v>0</v>
      </c>
      <c r="V619" s="306">
        <f t="shared" ca="1" si="264"/>
        <v>1.225858132926837</v>
      </c>
      <c r="W619" s="304">
        <f t="shared" ca="1" si="265"/>
        <v>39.942230821441207</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0.93680188328079694</v>
      </c>
      <c r="AH619" s="304">
        <f t="shared" ca="1" si="289"/>
        <v>-8.8504580582222392</v>
      </c>
    </row>
    <row r="620" spans="1:34" x14ac:dyDescent="0.2">
      <c r="A620" s="347">
        <f t="shared" ca="1" si="267"/>
        <v>1E-4</v>
      </c>
      <c r="B620" s="304">
        <f t="shared" ca="1" si="268"/>
        <v>30.122500000000109</v>
      </c>
      <c r="D620" s="306">
        <f t="shared" ca="1" si="269"/>
        <v>-0.60226458689577544</v>
      </c>
      <c r="E620" s="307">
        <f t="shared" ca="1" si="270"/>
        <v>-0.98003223169297016</v>
      </c>
      <c r="F620" s="304">
        <f t="shared" ca="1" si="271"/>
        <v>1.1502981386518205</v>
      </c>
      <c r="G620" s="306">
        <f t="shared" ca="1" si="272"/>
        <v>7.0305238805524874</v>
      </c>
      <c r="H620" s="307">
        <f t="shared" ca="1" si="273"/>
        <v>-103.07743711302454</v>
      </c>
      <c r="I620" s="304">
        <f t="shared" ca="1" si="274"/>
        <v>103.31692169158229</v>
      </c>
      <c r="J620" s="306">
        <f t="shared" ca="1" si="275"/>
        <v>641.70676765127212</v>
      </c>
      <c r="K620" s="307">
        <f t="shared" ca="1" si="276"/>
        <v>-7.0130217295393233</v>
      </c>
      <c r="L620" s="304">
        <f t="shared" ca="1" si="261"/>
        <v>641.74508811772193</v>
      </c>
      <c r="M620" s="306">
        <f t="shared" ca="1" si="277"/>
        <v>-1.5026955649191498</v>
      </c>
      <c r="N620" s="304">
        <f t="shared" ca="1" si="278"/>
        <v>-86.098113762894286</v>
      </c>
      <c r="P620" s="310">
        <f t="shared" ca="1" si="279"/>
        <v>23</v>
      </c>
      <c r="Q620" s="304">
        <f t="shared" ca="1" si="280"/>
        <v>0</v>
      </c>
      <c r="R620" s="306">
        <f t="shared" ca="1" si="281"/>
        <v>0</v>
      </c>
      <c r="S620" s="307">
        <f t="shared" ca="1" si="282"/>
        <v>4.5130000000000017</v>
      </c>
      <c r="T620" s="304">
        <f t="shared" ca="1" si="262"/>
        <v>44.272530000000017</v>
      </c>
      <c r="U620" s="311">
        <f t="shared" ca="1" si="263"/>
        <v>0</v>
      </c>
      <c r="V620" s="306">
        <f t="shared" ca="1" si="264"/>
        <v>1.2258593965101889</v>
      </c>
      <c r="W620" s="304">
        <f t="shared" ca="1" si="265"/>
        <v>39.94234442450901</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0.93677714185084682</v>
      </c>
      <c r="AH620" s="304">
        <f t="shared" ca="1" si="289"/>
        <v>-8.8504832309863044</v>
      </c>
    </row>
    <row r="621" spans="1:34" x14ac:dyDescent="0.2">
      <c r="A621" s="347">
        <f t="shared" ca="1" si="267"/>
        <v>1E-4</v>
      </c>
      <c r="B621" s="304">
        <f t="shared" ca="1" si="268"/>
        <v>30.122600000000109</v>
      </c>
      <c r="D621" s="306">
        <f t="shared" ca="1" si="269"/>
        <v>-0.6022605945503009</v>
      </c>
      <c r="E621" s="307">
        <f t="shared" ca="1" si="270"/>
        <v>-0.98000672849815551</v>
      </c>
      <c r="F621" s="304">
        <f t="shared" ca="1" si="271"/>
        <v>1.1502743201731227</v>
      </c>
      <c r="G621" s="306">
        <f t="shared" ca="1" si="272"/>
        <v>7.0304636544930323</v>
      </c>
      <c r="H621" s="307">
        <f t="shared" ca="1" si="273"/>
        <v>-103.07753511369739</v>
      </c>
      <c r="I621" s="304">
        <f t="shared" ca="1" si="274"/>
        <v>103.31701536684393</v>
      </c>
      <c r="J621" s="306">
        <f t="shared" ca="1" si="275"/>
        <v>641.70676765127212</v>
      </c>
      <c r="K621" s="307">
        <f t="shared" ca="1" si="276"/>
        <v>-7.023329478150659</v>
      </c>
      <c r="L621" s="304">
        <f t="shared" ca="1" si="261"/>
        <v>641.74520084407516</v>
      </c>
      <c r="M621" s="306">
        <f t="shared" ca="1" si="277"/>
        <v>-1.5026962110394488</v>
      </c>
      <c r="N621" s="304">
        <f t="shared" ca="1" si="278"/>
        <v>-86.098150782860486</v>
      </c>
      <c r="P621" s="310">
        <f t="shared" ca="1" si="279"/>
        <v>23</v>
      </c>
      <c r="Q621" s="304">
        <f t="shared" ca="1" si="280"/>
        <v>0</v>
      </c>
      <c r="R621" s="306">
        <f t="shared" ca="1" si="281"/>
        <v>0</v>
      </c>
      <c r="S621" s="307">
        <f t="shared" ca="1" si="282"/>
        <v>4.5130000000000017</v>
      </c>
      <c r="T621" s="304">
        <f t="shared" ca="1" si="262"/>
        <v>44.272530000000017</v>
      </c>
      <c r="U621" s="311">
        <f t="shared" ca="1" si="263"/>
        <v>0</v>
      </c>
      <c r="V621" s="306">
        <f t="shared" ca="1" si="264"/>
        <v>1.2258606600960447</v>
      </c>
      <c r="W621" s="304">
        <f t="shared" ca="1" si="265"/>
        <v>39.942458025960413</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0.93675240077050326</v>
      </c>
      <c r="AH621" s="304">
        <f t="shared" ca="1" si="289"/>
        <v>-8.8505084033921992</v>
      </c>
    </row>
    <row r="622" spans="1:34" x14ac:dyDescent="0.2">
      <c r="A622" s="347">
        <f t="shared" ca="1" si="267"/>
        <v>1E-4</v>
      </c>
      <c r="B622" s="304">
        <f t="shared" ca="1" si="268"/>
        <v>30.122700000000108</v>
      </c>
      <c r="D622" s="306">
        <f t="shared" ca="1" si="269"/>
        <v>-0.60225660220696886</v>
      </c>
      <c r="E622" s="307">
        <f t="shared" ca="1" si="270"/>
        <v>-0.97998122566618839</v>
      </c>
      <c r="F622" s="304">
        <f t="shared" ca="1" si="271"/>
        <v>1.1502505020907785</v>
      </c>
      <c r="G622" s="306">
        <f t="shared" ca="1" si="272"/>
        <v>7.0304034288328117</v>
      </c>
      <c r="H622" s="307">
        <f t="shared" ca="1" si="273"/>
        <v>-103.07763311181996</v>
      </c>
      <c r="I622" s="304">
        <f t="shared" ca="1" si="274"/>
        <v>103.31710903963152</v>
      </c>
      <c r="J622" s="306">
        <f t="shared" ca="1" si="275"/>
        <v>641.70676765127212</v>
      </c>
      <c r="K622" s="307">
        <f t="shared" ca="1" si="276"/>
        <v>-7.0336372365619351</v>
      </c>
      <c r="L622" s="304">
        <f t="shared" ca="1" si="261"/>
        <v>641.74531373607965</v>
      </c>
      <c r="M622" s="306">
        <f t="shared" ca="1" si="277"/>
        <v>-1.5026968571530412</v>
      </c>
      <c r="N622" s="304">
        <f t="shared" ca="1" si="278"/>
        <v>-86.098187802442411</v>
      </c>
      <c r="P622" s="310">
        <f t="shared" ca="1" si="279"/>
        <v>23</v>
      </c>
      <c r="Q622" s="304">
        <f t="shared" ca="1" si="280"/>
        <v>0</v>
      </c>
      <c r="R622" s="306">
        <f t="shared" ca="1" si="281"/>
        <v>0</v>
      </c>
      <c r="S622" s="307">
        <f t="shared" ca="1" si="282"/>
        <v>4.5130000000000017</v>
      </c>
      <c r="T622" s="304">
        <f t="shared" ca="1" si="262"/>
        <v>44.272530000000017</v>
      </c>
      <c r="U622" s="311">
        <f t="shared" ca="1" si="263"/>
        <v>0</v>
      </c>
      <c r="V622" s="306">
        <f t="shared" ca="1" si="264"/>
        <v>1.2258619236844053</v>
      </c>
      <c r="W622" s="304">
        <f t="shared" ca="1" si="265"/>
        <v>39.942571625795466</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0.93672766003976449</v>
      </c>
      <c r="AH622" s="304">
        <f t="shared" ca="1" si="289"/>
        <v>-8.850533575439929</v>
      </c>
    </row>
    <row r="623" spans="1:34" x14ac:dyDescent="0.2">
      <c r="A623" s="347">
        <f t="shared" ca="1" si="267"/>
        <v>1E-4</v>
      </c>
      <c r="B623" s="304">
        <f t="shared" ca="1" si="268"/>
        <v>30.122800000000108</v>
      </c>
      <c r="D623" s="306">
        <f t="shared" ca="1" si="269"/>
        <v>-0.60225260986578111</v>
      </c>
      <c r="E623" s="307">
        <f t="shared" ca="1" si="270"/>
        <v>-0.97995572319705637</v>
      </c>
      <c r="F623" s="304">
        <f t="shared" ca="1" si="271"/>
        <v>1.1502266844047788</v>
      </c>
      <c r="G623" s="306">
        <f t="shared" ca="1" si="272"/>
        <v>7.0303432035718254</v>
      </c>
      <c r="H623" s="307">
        <f t="shared" ca="1" si="273"/>
        <v>-103.07773110739228</v>
      </c>
      <c r="I623" s="304">
        <f t="shared" ca="1" si="274"/>
        <v>103.31720270994504</v>
      </c>
      <c r="J623" s="306">
        <f t="shared" ca="1" si="275"/>
        <v>641.70676765127212</v>
      </c>
      <c r="K623" s="307">
        <f t="shared" ca="1" si="276"/>
        <v>-7.0439450047728958</v>
      </c>
      <c r="L623" s="304">
        <f t="shared" ca="1" si="261"/>
        <v>641.74542679373565</v>
      </c>
      <c r="M623" s="306">
        <f t="shared" ca="1" si="277"/>
        <v>-1.5026975032599275</v>
      </c>
      <c r="N623" s="304">
        <f t="shared" ca="1" si="278"/>
        <v>-86.098224821640102</v>
      </c>
      <c r="P623" s="310">
        <f t="shared" ca="1" si="279"/>
        <v>23</v>
      </c>
      <c r="Q623" s="304">
        <f t="shared" ca="1" si="280"/>
        <v>0</v>
      </c>
      <c r="R623" s="306">
        <f t="shared" ca="1" si="281"/>
        <v>0</v>
      </c>
      <c r="S623" s="307">
        <f t="shared" ca="1" si="282"/>
        <v>4.5130000000000017</v>
      </c>
      <c r="T623" s="304">
        <f t="shared" ca="1" si="262"/>
        <v>44.272530000000017</v>
      </c>
      <c r="U623" s="311">
        <f t="shared" ca="1" si="263"/>
        <v>0</v>
      </c>
      <c r="V623" s="306">
        <f t="shared" ca="1" si="264"/>
        <v>1.2258631872752697</v>
      </c>
      <c r="W623" s="304">
        <f t="shared" ca="1" si="265"/>
        <v>39.942685224014127</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0.93670291965861452</v>
      </c>
      <c r="AH623" s="304">
        <f t="shared" ca="1" si="289"/>
        <v>-8.8505587471295044</v>
      </c>
    </row>
    <row r="624" spans="1:34" x14ac:dyDescent="0.2">
      <c r="A624" s="347">
        <f t="shared" ca="1" si="267"/>
        <v>1E-4</v>
      </c>
      <c r="B624" s="304">
        <f t="shared" ca="1" si="268"/>
        <v>30.122900000000108</v>
      </c>
      <c r="D624" s="306">
        <f t="shared" ca="1" si="269"/>
        <v>-0.6022486175267342</v>
      </c>
      <c r="E624" s="307">
        <f t="shared" ca="1" si="270"/>
        <v>-0.97993022109076833</v>
      </c>
      <c r="F624" s="304">
        <f t="shared" ca="1" si="271"/>
        <v>1.1502028671151296</v>
      </c>
      <c r="G624" s="306">
        <f t="shared" ca="1" si="272"/>
        <v>7.0302829787100727</v>
      </c>
      <c r="H624" s="307">
        <f t="shared" ca="1" si="273"/>
        <v>-103.07782910041439</v>
      </c>
      <c r="I624" s="304">
        <f t="shared" ca="1" si="274"/>
        <v>103.31729637778457</v>
      </c>
      <c r="J624" s="306">
        <f t="shared" ca="1" si="275"/>
        <v>641.70676765127212</v>
      </c>
      <c r="K624" s="307">
        <f t="shared" ca="1" si="276"/>
        <v>-7.0542527827832862</v>
      </c>
      <c r="L624" s="304">
        <f t="shared" ca="1" si="261"/>
        <v>641.74554001704371</v>
      </c>
      <c r="M624" s="306">
        <f t="shared" ca="1" si="277"/>
        <v>-1.5026981493601073</v>
      </c>
      <c r="N624" s="304">
        <f t="shared" ca="1" si="278"/>
        <v>-86.09826184045356</v>
      </c>
      <c r="P624" s="310">
        <f t="shared" ca="1" si="279"/>
        <v>23</v>
      </c>
      <c r="Q624" s="304">
        <f t="shared" ca="1" si="280"/>
        <v>0</v>
      </c>
      <c r="R624" s="306">
        <f t="shared" ca="1" si="281"/>
        <v>0</v>
      </c>
      <c r="S624" s="307">
        <f t="shared" ca="1" si="282"/>
        <v>4.5130000000000017</v>
      </c>
      <c r="T624" s="304">
        <f t="shared" ca="1" si="262"/>
        <v>44.272530000000017</v>
      </c>
      <c r="U624" s="311">
        <f t="shared" ca="1" si="263"/>
        <v>0</v>
      </c>
      <c r="V624" s="306">
        <f t="shared" ca="1" si="264"/>
        <v>1.225864450868638</v>
      </c>
      <c r="W624" s="304">
        <f t="shared" ca="1" si="265"/>
        <v>39.942798820616446</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0.93667817962706934</v>
      </c>
      <c r="AH624" s="304">
        <f t="shared" ca="1" si="289"/>
        <v>-8.8505839184609165</v>
      </c>
    </row>
    <row r="625" spans="1:34" x14ac:dyDescent="0.2">
      <c r="A625" s="347">
        <f t="shared" ca="1" si="267"/>
        <v>1E-4</v>
      </c>
      <c r="B625" s="304">
        <f t="shared" ca="1" si="268"/>
        <v>30.123000000000108</v>
      </c>
      <c r="D625" s="306">
        <f t="shared" ca="1" si="269"/>
        <v>-0.60224462518983202</v>
      </c>
      <c r="E625" s="307">
        <f t="shared" ca="1" si="270"/>
        <v>-0.97990471934731715</v>
      </c>
      <c r="F625" s="304">
        <f t="shared" ca="1" si="271"/>
        <v>1.1501790502218276</v>
      </c>
      <c r="G625" s="306">
        <f t="shared" ca="1" si="272"/>
        <v>7.0302227542475535</v>
      </c>
      <c r="H625" s="307">
        <f t="shared" ca="1" si="273"/>
        <v>-103.07792709088632</v>
      </c>
      <c r="I625" s="304">
        <f t="shared" ca="1" si="274"/>
        <v>103.31739004315013</v>
      </c>
      <c r="J625" s="306">
        <f t="shared" ca="1" si="275"/>
        <v>641.70676765127212</v>
      </c>
      <c r="K625" s="307">
        <f t="shared" ca="1" si="276"/>
        <v>-7.0645605705928514</v>
      </c>
      <c r="L625" s="304">
        <f t="shared" ca="1" si="261"/>
        <v>641.74565340600418</v>
      </c>
      <c r="M625" s="306">
        <f t="shared" ca="1" si="277"/>
        <v>-1.5026987954535806</v>
      </c>
      <c r="N625" s="304">
        <f t="shared" ca="1" si="278"/>
        <v>-86.098298858882757</v>
      </c>
      <c r="P625" s="310">
        <f t="shared" ca="1" si="279"/>
        <v>23</v>
      </c>
      <c r="Q625" s="304">
        <f t="shared" ca="1" si="280"/>
        <v>0</v>
      </c>
      <c r="R625" s="306">
        <f t="shared" ca="1" si="281"/>
        <v>0</v>
      </c>
      <c r="S625" s="307">
        <f t="shared" ca="1" si="282"/>
        <v>4.5130000000000017</v>
      </c>
      <c r="T625" s="304">
        <f t="shared" ca="1" si="262"/>
        <v>44.272530000000017</v>
      </c>
      <c r="U625" s="311">
        <f t="shared" ca="1" si="263"/>
        <v>0</v>
      </c>
      <c r="V625" s="306">
        <f t="shared" ca="1" si="264"/>
        <v>1.2258657144645113</v>
      </c>
      <c r="W625" s="304">
        <f t="shared" ca="1" si="265"/>
        <v>39.94291241560245</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0.93665343994511119</v>
      </c>
      <c r="AH625" s="304">
        <f t="shared" ca="1" si="289"/>
        <v>-8.8506090894341742</v>
      </c>
    </row>
    <row r="626" spans="1:34" x14ac:dyDescent="0.2">
      <c r="A626" s="347">
        <f t="shared" ca="1" si="267"/>
        <v>1E-4</v>
      </c>
      <c r="B626" s="304">
        <f t="shared" ca="1" si="268"/>
        <v>30.123100000000107</v>
      </c>
      <c r="D626" s="306">
        <f t="shared" ca="1" si="269"/>
        <v>-0.60224063285507645</v>
      </c>
      <c r="E626" s="307">
        <f t="shared" ca="1" si="270"/>
        <v>-0.9798792179666922</v>
      </c>
      <c r="F626" s="304">
        <f t="shared" ca="1" si="271"/>
        <v>1.1501552337248653</v>
      </c>
      <c r="G626" s="306">
        <f t="shared" ca="1" si="272"/>
        <v>7.0301625301842678</v>
      </c>
      <c r="H626" s="307">
        <f t="shared" ca="1" si="273"/>
        <v>-103.07802507880811</v>
      </c>
      <c r="I626" s="304">
        <f t="shared" ca="1" si="274"/>
        <v>103.31748370604174</v>
      </c>
      <c r="J626" s="306">
        <f t="shared" ca="1" si="275"/>
        <v>641.70676765127212</v>
      </c>
      <c r="K626" s="307">
        <f t="shared" ca="1" si="276"/>
        <v>-7.0748683682013365</v>
      </c>
      <c r="L626" s="304">
        <f t="shared" ca="1" si="261"/>
        <v>641.7457669606174</v>
      </c>
      <c r="M626" s="306">
        <f t="shared" ca="1" si="277"/>
        <v>-1.5026994415403481</v>
      </c>
      <c r="N626" s="304">
        <f t="shared" ca="1" si="278"/>
        <v>-86.09833587692772</v>
      </c>
      <c r="P626" s="310">
        <f t="shared" ca="1" si="279"/>
        <v>23</v>
      </c>
      <c r="Q626" s="304">
        <f t="shared" ca="1" si="280"/>
        <v>0</v>
      </c>
      <c r="R626" s="306">
        <f t="shared" ca="1" si="281"/>
        <v>0</v>
      </c>
      <c r="S626" s="307">
        <f t="shared" ca="1" si="282"/>
        <v>4.5130000000000017</v>
      </c>
      <c r="T626" s="304">
        <f t="shared" ca="1" si="262"/>
        <v>44.272530000000017</v>
      </c>
      <c r="U626" s="311">
        <f t="shared" ca="1" si="263"/>
        <v>0</v>
      </c>
      <c r="V626" s="306">
        <f t="shared" ca="1" si="264"/>
        <v>1.2258669780628881</v>
      </c>
      <c r="W626" s="304">
        <f t="shared" ca="1" si="265"/>
        <v>39.943026008972119</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0.93662870061273829</v>
      </c>
      <c r="AH626" s="304">
        <f t="shared" ca="1" si="289"/>
        <v>-8.8506342600492882</v>
      </c>
    </row>
    <row r="627" spans="1:34" x14ac:dyDescent="0.2">
      <c r="A627" s="347">
        <f t="shared" ca="1" si="267"/>
        <v>1E-4</v>
      </c>
      <c r="B627" s="304">
        <f t="shared" ca="1" si="268"/>
        <v>30.123200000000107</v>
      </c>
      <c r="D627" s="306">
        <f t="shared" ca="1" si="269"/>
        <v>-0.60223664052246406</v>
      </c>
      <c r="E627" s="307">
        <f t="shared" ca="1" si="270"/>
        <v>-0.97985371694890055</v>
      </c>
      <c r="F627" s="304">
        <f t="shared" ca="1" si="271"/>
        <v>1.1501314176242468</v>
      </c>
      <c r="G627" s="306">
        <f t="shared" ca="1" si="272"/>
        <v>7.0301023065202157</v>
      </c>
      <c r="H627" s="307">
        <f t="shared" ca="1" si="273"/>
        <v>-103.07812306417981</v>
      </c>
      <c r="I627" s="304">
        <f t="shared" ca="1" si="274"/>
        <v>103.31757736645947</v>
      </c>
      <c r="J627" s="306">
        <f t="shared" ca="1" si="275"/>
        <v>641.70676765127212</v>
      </c>
      <c r="K627" s="307">
        <f t="shared" ca="1" si="276"/>
        <v>-7.0851761756084857</v>
      </c>
      <c r="L627" s="304">
        <f t="shared" ca="1" si="261"/>
        <v>641.74588068088383</v>
      </c>
      <c r="M627" s="306">
        <f t="shared" ca="1" si="277"/>
        <v>-1.5027000876204093</v>
      </c>
      <c r="N627" s="304">
        <f t="shared" ca="1" si="278"/>
        <v>-86.098372894588465</v>
      </c>
      <c r="P627" s="310">
        <f t="shared" ca="1" si="279"/>
        <v>23</v>
      </c>
      <c r="Q627" s="304">
        <f t="shared" ca="1" si="280"/>
        <v>0</v>
      </c>
      <c r="R627" s="306">
        <f t="shared" ca="1" si="281"/>
        <v>0</v>
      </c>
      <c r="S627" s="307">
        <f t="shared" ca="1" si="282"/>
        <v>4.5130000000000017</v>
      </c>
      <c r="T627" s="304">
        <f t="shared" ca="1" si="262"/>
        <v>44.272530000000017</v>
      </c>
      <c r="U627" s="311">
        <f t="shared" ca="1" si="263"/>
        <v>0</v>
      </c>
      <c r="V627" s="306">
        <f t="shared" ca="1" si="264"/>
        <v>1.2258682416637698</v>
      </c>
      <c r="W627" s="304">
        <f t="shared" ca="1" si="265"/>
        <v>39.943139600725523</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0.93660396162995418</v>
      </c>
      <c r="AH627" s="304">
        <f t="shared" ca="1" si="289"/>
        <v>-8.8506594303062496</v>
      </c>
    </row>
    <row r="628" spans="1:34" x14ac:dyDescent="0.2">
      <c r="A628" s="347">
        <f t="shared" ca="1" si="267"/>
        <v>1E-4</v>
      </c>
      <c r="B628" s="304">
        <f t="shared" ca="1" si="268"/>
        <v>30.123300000000107</v>
      </c>
      <c r="D628" s="306">
        <f t="shared" ca="1" si="269"/>
        <v>-0.6022326481919994</v>
      </c>
      <c r="E628" s="307">
        <f t="shared" ca="1" si="270"/>
        <v>-0.97982821629392447</v>
      </c>
      <c r="F628" s="304">
        <f t="shared" ca="1" si="271"/>
        <v>1.1501076019199603</v>
      </c>
      <c r="G628" s="306">
        <f t="shared" ca="1" si="272"/>
        <v>7.0300420832553963</v>
      </c>
      <c r="H628" s="307">
        <f t="shared" ca="1" si="273"/>
        <v>-103.07822104700143</v>
      </c>
      <c r="I628" s="304">
        <f t="shared" ca="1" si="274"/>
        <v>103.31767102440332</v>
      </c>
      <c r="J628" s="306">
        <f t="shared" ca="1" si="275"/>
        <v>641.70676765127212</v>
      </c>
      <c r="K628" s="307">
        <f t="shared" ca="1" si="276"/>
        <v>-7.095483992814045</v>
      </c>
      <c r="L628" s="304">
        <f t="shared" ca="1" si="261"/>
        <v>641.74599456680369</v>
      </c>
      <c r="M628" s="306">
        <f t="shared" ca="1" si="277"/>
        <v>-1.5027007336937646</v>
      </c>
      <c r="N628" s="304">
        <f t="shared" ca="1" si="278"/>
        <v>-86.098409911864977</v>
      </c>
      <c r="P628" s="310">
        <f t="shared" ca="1" si="279"/>
        <v>23</v>
      </c>
      <c r="Q628" s="304">
        <f t="shared" ca="1" si="280"/>
        <v>0</v>
      </c>
      <c r="R628" s="306">
        <f t="shared" ca="1" si="281"/>
        <v>0</v>
      </c>
      <c r="S628" s="307">
        <f t="shared" ca="1" si="282"/>
        <v>4.5130000000000017</v>
      </c>
      <c r="T628" s="304">
        <f t="shared" ca="1" si="262"/>
        <v>44.272530000000017</v>
      </c>
      <c r="U628" s="311">
        <f t="shared" ca="1" si="263"/>
        <v>0</v>
      </c>
      <c r="V628" s="306">
        <f t="shared" ca="1" si="264"/>
        <v>1.2258695052671549</v>
      </c>
      <c r="W628" s="304">
        <f t="shared" ca="1" si="265"/>
        <v>39.943253190862613</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0.9365792229967429</v>
      </c>
      <c r="AH628" s="304">
        <f t="shared" ca="1" si="289"/>
        <v>-8.8506846002050761</v>
      </c>
    </row>
    <row r="629" spans="1:34" x14ac:dyDescent="0.2">
      <c r="A629" s="347">
        <f t="shared" ca="1" si="267"/>
        <v>1E-4</v>
      </c>
      <c r="B629" s="304">
        <f t="shared" ca="1" si="268"/>
        <v>30.123400000000107</v>
      </c>
      <c r="D629" s="306">
        <f t="shared" ca="1" si="269"/>
        <v>-0.60222865586368102</v>
      </c>
      <c r="E629" s="307">
        <f t="shared" ca="1" si="270"/>
        <v>-0.97980271600177637</v>
      </c>
      <c r="F629" s="304">
        <f t="shared" ca="1" si="271"/>
        <v>1.1500837866120162</v>
      </c>
      <c r="G629" s="306">
        <f t="shared" ca="1" si="272"/>
        <v>7.0299818603898103</v>
      </c>
      <c r="H629" s="307">
        <f t="shared" ca="1" si="273"/>
        <v>-103.07831902727304</v>
      </c>
      <c r="I629" s="304">
        <f t="shared" ca="1" si="274"/>
        <v>103.31776467987338</v>
      </c>
      <c r="J629" s="306">
        <f t="shared" ca="1" si="275"/>
        <v>641.70676765127212</v>
      </c>
      <c r="K629" s="307">
        <f t="shared" ca="1" si="276"/>
        <v>-7.1057918198177585</v>
      </c>
      <c r="L629" s="304">
        <f t="shared" ca="1" si="261"/>
        <v>641.74610861837743</v>
      </c>
      <c r="M629" s="306">
        <f t="shared" ca="1" si="277"/>
        <v>-1.5027013797604141</v>
      </c>
      <c r="N629" s="304">
        <f t="shared" ca="1" si="278"/>
        <v>-86.098446928757269</v>
      </c>
      <c r="P629" s="310">
        <f t="shared" ca="1" si="279"/>
        <v>23</v>
      </c>
      <c r="Q629" s="304">
        <f t="shared" ca="1" si="280"/>
        <v>0</v>
      </c>
      <c r="R629" s="306">
        <f t="shared" ca="1" si="281"/>
        <v>0</v>
      </c>
      <c r="S629" s="307">
        <f t="shared" ca="1" si="282"/>
        <v>4.5130000000000017</v>
      </c>
      <c r="T629" s="304">
        <f t="shared" ca="1" si="262"/>
        <v>44.272530000000017</v>
      </c>
      <c r="U629" s="311">
        <f t="shared" ca="1" si="263"/>
        <v>0</v>
      </c>
      <c r="V629" s="306">
        <f t="shared" ca="1" si="264"/>
        <v>1.2258707688730444</v>
      </c>
      <c r="W629" s="304">
        <f t="shared" ca="1" si="265"/>
        <v>39.943366779383467</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0.93655448471311686</v>
      </c>
      <c r="AH629" s="304">
        <f t="shared" ca="1" si="289"/>
        <v>-8.8507097697457571</v>
      </c>
    </row>
    <row r="630" spans="1:34" x14ac:dyDescent="0.2">
      <c r="A630" s="347">
        <f t="shared" ca="1" si="267"/>
        <v>1E-4</v>
      </c>
      <c r="B630" s="304">
        <f t="shared" ca="1" si="268"/>
        <v>30.123500000000107</v>
      </c>
      <c r="D630" s="306">
        <f t="shared" ca="1" si="269"/>
        <v>-0.60222466353750903</v>
      </c>
      <c r="E630" s="307">
        <f t="shared" ca="1" si="270"/>
        <v>-0.97977721607244028</v>
      </c>
      <c r="F630" s="304">
        <f t="shared" ca="1" si="271"/>
        <v>1.150059971700401</v>
      </c>
      <c r="G630" s="306">
        <f t="shared" ca="1" si="272"/>
        <v>7.0299216379234561</v>
      </c>
      <c r="H630" s="307">
        <f t="shared" ca="1" si="273"/>
        <v>-103.07841700499465</v>
      </c>
      <c r="I630" s="304">
        <f t="shared" ca="1" si="274"/>
        <v>103.3178583328696</v>
      </c>
      <c r="J630" s="306">
        <f t="shared" ca="1" si="275"/>
        <v>641.70676765127212</v>
      </c>
      <c r="K630" s="307">
        <f t="shared" ca="1" si="276"/>
        <v>-7.1160996566193715</v>
      </c>
      <c r="L630" s="304">
        <f t="shared" ca="1" si="261"/>
        <v>641.74622283560552</v>
      </c>
      <c r="M630" s="306">
        <f t="shared" ca="1" si="277"/>
        <v>-1.5027020258203576</v>
      </c>
      <c r="N630" s="304">
        <f t="shared" ca="1" si="278"/>
        <v>-86.098483945265343</v>
      </c>
      <c r="P630" s="310">
        <f t="shared" ca="1" si="279"/>
        <v>23</v>
      </c>
      <c r="Q630" s="304">
        <f t="shared" ca="1" si="280"/>
        <v>0</v>
      </c>
      <c r="R630" s="306">
        <f t="shared" ca="1" si="281"/>
        <v>0</v>
      </c>
      <c r="S630" s="307">
        <f t="shared" ca="1" si="282"/>
        <v>4.5130000000000017</v>
      </c>
      <c r="T630" s="304">
        <f t="shared" ca="1" si="262"/>
        <v>44.272530000000017</v>
      </c>
      <c r="U630" s="311">
        <f t="shared" ca="1" si="263"/>
        <v>0</v>
      </c>
      <c r="V630" s="306">
        <f t="shared" ca="1" si="264"/>
        <v>1.2258720324814378</v>
      </c>
      <c r="W630" s="304">
        <f t="shared" ca="1" si="265"/>
        <v>39.943480366288036</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0.93652974677906187</v>
      </c>
      <c r="AH630" s="304">
        <f t="shared" ca="1" si="289"/>
        <v>-8.8507349389283068</v>
      </c>
    </row>
    <row r="631" spans="1:34" x14ac:dyDescent="0.2">
      <c r="A631" s="347">
        <f t="shared" ca="1" si="267"/>
        <v>1E-4</v>
      </c>
      <c r="B631" s="304">
        <f t="shared" ca="1" si="268"/>
        <v>30.123600000000106</v>
      </c>
      <c r="D631" s="306">
        <f t="shared" ca="1" si="269"/>
        <v>-0.60222067121348621</v>
      </c>
      <c r="E631" s="307">
        <f t="shared" ca="1" si="270"/>
        <v>-0.9797517165059233</v>
      </c>
      <c r="F631" s="304">
        <f t="shared" ca="1" si="271"/>
        <v>1.150036157185123</v>
      </c>
      <c r="G631" s="306">
        <f t="shared" ca="1" si="272"/>
        <v>7.0298614158563346</v>
      </c>
      <c r="H631" s="307">
        <f t="shared" ca="1" si="273"/>
        <v>-103.0785149801663</v>
      </c>
      <c r="I631" s="304">
        <f t="shared" ca="1" si="274"/>
        <v>103.31795198339209</v>
      </c>
      <c r="J631" s="306">
        <f t="shared" ca="1" si="275"/>
        <v>641.70676765127212</v>
      </c>
      <c r="K631" s="307">
        <f t="shared" ca="1" si="276"/>
        <v>-7.1264075032186298</v>
      </c>
      <c r="L631" s="304">
        <f t="shared" ca="1" si="261"/>
        <v>641.74633721848829</v>
      </c>
      <c r="M631" s="306">
        <f t="shared" ca="1" si="277"/>
        <v>-1.5027026718735956</v>
      </c>
      <c r="N631" s="304">
        <f t="shared" ca="1" si="278"/>
        <v>-86.098520961389227</v>
      </c>
      <c r="P631" s="310">
        <f t="shared" ca="1" si="279"/>
        <v>23</v>
      </c>
      <c r="Q631" s="304">
        <f t="shared" ca="1" si="280"/>
        <v>0</v>
      </c>
      <c r="R631" s="306">
        <f t="shared" ca="1" si="281"/>
        <v>0</v>
      </c>
      <c r="S631" s="307">
        <f t="shared" ca="1" si="282"/>
        <v>4.5130000000000017</v>
      </c>
      <c r="T631" s="304">
        <f t="shared" ca="1" si="262"/>
        <v>44.272530000000017</v>
      </c>
      <c r="U631" s="311">
        <f t="shared" ca="1" si="263"/>
        <v>0</v>
      </c>
      <c r="V631" s="306">
        <f t="shared" ca="1" si="264"/>
        <v>1.2258732960923358</v>
      </c>
      <c r="W631" s="304">
        <f t="shared" ca="1" si="265"/>
        <v>39.94359395157641</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0.93650500919457791</v>
      </c>
      <c r="AH631" s="304">
        <f t="shared" ca="1" si="289"/>
        <v>-8.8507601077527198</v>
      </c>
    </row>
    <row r="632" spans="1:34" x14ac:dyDescent="0.2">
      <c r="A632" s="347">
        <f t="shared" ca="1" si="267"/>
        <v>1E-4</v>
      </c>
      <c r="B632" s="304">
        <f t="shared" ca="1" si="268"/>
        <v>30.123700000000106</v>
      </c>
      <c r="D632" s="306">
        <f t="shared" ca="1" si="269"/>
        <v>-0.6022166788916109</v>
      </c>
      <c r="E632" s="307">
        <f t="shared" ca="1" si="270"/>
        <v>-0.97972621730220766</v>
      </c>
      <c r="F632" s="304">
        <f t="shared" ca="1" si="271"/>
        <v>1.1500123430661666</v>
      </c>
      <c r="G632" s="306">
        <f t="shared" ca="1" si="272"/>
        <v>7.0298011941884457</v>
      </c>
      <c r="H632" s="307">
        <f t="shared" ca="1" si="273"/>
        <v>-103.07861295278803</v>
      </c>
      <c r="I632" s="304">
        <f t="shared" ca="1" si="274"/>
        <v>103.31804563144085</v>
      </c>
      <c r="J632" s="306">
        <f t="shared" ca="1" si="275"/>
        <v>641.70676765127212</v>
      </c>
      <c r="K632" s="307">
        <f t="shared" ca="1" si="276"/>
        <v>-7.1367153596152777</v>
      </c>
      <c r="L632" s="304">
        <f t="shared" ca="1" si="261"/>
        <v>641.74645176702609</v>
      </c>
      <c r="M632" s="306">
        <f t="shared" ca="1" si="277"/>
        <v>-1.5027033179201279</v>
      </c>
      <c r="N632" s="304">
        <f t="shared" ca="1" si="278"/>
        <v>-86.098557977128891</v>
      </c>
      <c r="P632" s="310">
        <f t="shared" ca="1" si="279"/>
        <v>23</v>
      </c>
      <c r="Q632" s="304">
        <f t="shared" ca="1" si="280"/>
        <v>0</v>
      </c>
      <c r="R632" s="306">
        <f t="shared" ca="1" si="281"/>
        <v>0</v>
      </c>
      <c r="S632" s="307">
        <f t="shared" ca="1" si="282"/>
        <v>4.5130000000000017</v>
      </c>
      <c r="T632" s="304">
        <f t="shared" ca="1" si="262"/>
        <v>44.272530000000017</v>
      </c>
      <c r="U632" s="311">
        <f t="shared" ca="1" si="263"/>
        <v>0</v>
      </c>
      <c r="V632" s="306">
        <f t="shared" ca="1" si="264"/>
        <v>1.225874559705737</v>
      </c>
      <c r="W632" s="304">
        <f t="shared" ca="1" si="265"/>
        <v>39.943707535248535</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0.93648027195965966</v>
      </c>
      <c r="AH632" s="304">
        <f t="shared" ca="1" si="289"/>
        <v>-8.8507852762190105</v>
      </c>
    </row>
    <row r="633" spans="1:34" x14ac:dyDescent="0.2">
      <c r="A633" s="347">
        <f t="shared" ca="1" si="267"/>
        <v>1E-4</v>
      </c>
      <c r="B633" s="304">
        <f t="shared" ca="1" si="268"/>
        <v>30.123800000000106</v>
      </c>
      <c r="D633" s="306">
        <f t="shared" ca="1" si="269"/>
        <v>-0.60221268657188565</v>
      </c>
      <c r="E633" s="307">
        <f t="shared" ca="1" si="270"/>
        <v>-0.9797007184613058</v>
      </c>
      <c r="F633" s="304">
        <f t="shared" ca="1" si="271"/>
        <v>1.1499885293435439</v>
      </c>
      <c r="G633" s="306">
        <f t="shared" ca="1" si="272"/>
        <v>7.0297409729197886</v>
      </c>
      <c r="H633" s="307">
        <f t="shared" ca="1" si="273"/>
        <v>-103.07871092285988</v>
      </c>
      <c r="I633" s="304">
        <f t="shared" ca="1" si="274"/>
        <v>103.31813927701593</v>
      </c>
      <c r="J633" s="306">
        <f t="shared" ca="1" si="275"/>
        <v>641.70676765127212</v>
      </c>
      <c r="K633" s="307">
        <f t="shared" ca="1" si="276"/>
        <v>-7.1470232258090602</v>
      </c>
      <c r="L633" s="304">
        <f t="shared" ca="1" si="261"/>
        <v>641.74656648121925</v>
      </c>
      <c r="M633" s="306">
        <f t="shared" ca="1" si="277"/>
        <v>-1.5027039639599546</v>
      </c>
      <c r="N633" s="304">
        <f t="shared" ca="1" si="278"/>
        <v>-86.098594992484365</v>
      </c>
      <c r="P633" s="310">
        <f t="shared" ca="1" si="279"/>
        <v>23</v>
      </c>
      <c r="Q633" s="304">
        <f t="shared" ca="1" si="280"/>
        <v>0</v>
      </c>
      <c r="R633" s="306">
        <f t="shared" ca="1" si="281"/>
        <v>0</v>
      </c>
      <c r="S633" s="307">
        <f t="shared" ca="1" si="282"/>
        <v>4.5130000000000017</v>
      </c>
      <c r="T633" s="304">
        <f t="shared" ca="1" si="262"/>
        <v>44.272530000000017</v>
      </c>
      <c r="U633" s="311">
        <f t="shared" ca="1" si="263"/>
        <v>0</v>
      </c>
      <c r="V633" s="306">
        <f t="shared" ca="1" si="264"/>
        <v>1.2258758233216429</v>
      </c>
      <c r="W633" s="304">
        <f t="shared" ca="1" si="265"/>
        <v>39.943821117304481</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0.9364555350743089</v>
      </c>
      <c r="AH633" s="304">
        <f t="shared" ca="1" si="289"/>
        <v>-8.8508104443271698</v>
      </c>
    </row>
    <row r="634" spans="1:34" x14ac:dyDescent="0.2">
      <c r="A634" s="347">
        <f t="shared" ca="1" si="267"/>
        <v>1E-4</v>
      </c>
      <c r="B634" s="304">
        <f t="shared" ca="1" si="268"/>
        <v>30.123900000000106</v>
      </c>
      <c r="D634" s="306">
        <f t="shared" ca="1" si="269"/>
        <v>-0.60220869425431056</v>
      </c>
      <c r="E634" s="307">
        <f t="shared" ca="1" si="270"/>
        <v>-0.97967521998319995</v>
      </c>
      <c r="F634" s="304">
        <f t="shared" ca="1" si="271"/>
        <v>1.1499647160172406</v>
      </c>
      <c r="G634" s="306">
        <f t="shared" ca="1" si="272"/>
        <v>7.0296807520503632</v>
      </c>
      <c r="H634" s="307">
        <f t="shared" ca="1" si="273"/>
        <v>-103.07880889038188</v>
      </c>
      <c r="I634" s="304">
        <f t="shared" ca="1" si="274"/>
        <v>103.31823292011734</v>
      </c>
      <c r="J634" s="306">
        <f t="shared" ca="1" si="275"/>
        <v>641.70676765127212</v>
      </c>
      <c r="K634" s="307">
        <f t="shared" ca="1" si="276"/>
        <v>-7.1573311017997225</v>
      </c>
      <c r="L634" s="304">
        <f t="shared" ca="1" si="261"/>
        <v>641.74668136106834</v>
      </c>
      <c r="M634" s="306">
        <f t="shared" ca="1" si="277"/>
        <v>-1.5027046099930759</v>
      </c>
      <c r="N634" s="304">
        <f t="shared" ca="1" si="278"/>
        <v>-86.098632007455635</v>
      </c>
      <c r="P634" s="310">
        <f t="shared" ca="1" si="279"/>
        <v>23</v>
      </c>
      <c r="Q634" s="304">
        <f t="shared" ca="1" si="280"/>
        <v>0</v>
      </c>
      <c r="R634" s="306">
        <f t="shared" ca="1" si="281"/>
        <v>0</v>
      </c>
      <c r="S634" s="307">
        <f t="shared" ca="1" si="282"/>
        <v>4.5130000000000017</v>
      </c>
      <c r="T634" s="304">
        <f t="shared" ca="1" si="262"/>
        <v>44.272530000000017</v>
      </c>
      <c r="U634" s="311">
        <f t="shared" ca="1" si="263"/>
        <v>0</v>
      </c>
      <c r="V634" s="306">
        <f t="shared" ca="1" si="264"/>
        <v>1.2258770869400524</v>
      </c>
      <c r="W634" s="304">
        <f t="shared" ca="1" si="265"/>
        <v>39.943934697744226</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0.93643079853851319</v>
      </c>
      <c r="AH634" s="304">
        <f t="shared" ca="1" si="289"/>
        <v>-8.8508356120772138</v>
      </c>
    </row>
    <row r="635" spans="1:34" x14ac:dyDescent="0.2">
      <c r="A635" s="347">
        <f t="shared" ca="1" si="267"/>
        <v>1E-4</v>
      </c>
      <c r="B635" s="304">
        <f t="shared" ca="1" si="268"/>
        <v>30.124000000000105</v>
      </c>
      <c r="D635" s="306">
        <f t="shared" ca="1" si="269"/>
        <v>-0.60220470193888676</v>
      </c>
      <c r="E635" s="307">
        <f t="shared" ca="1" si="270"/>
        <v>-0.979649721867899</v>
      </c>
      <c r="F635" s="304">
        <f t="shared" ca="1" si="271"/>
        <v>1.1499409030872654</v>
      </c>
      <c r="G635" s="306">
        <f t="shared" ca="1" si="272"/>
        <v>7.0296205315801696</v>
      </c>
      <c r="H635" s="307">
        <f t="shared" ca="1" si="273"/>
        <v>-103.07890685535406</v>
      </c>
      <c r="I635" s="304">
        <f t="shared" ca="1" si="274"/>
        <v>103.31832656074512</v>
      </c>
      <c r="J635" s="306">
        <f t="shared" ca="1" si="275"/>
        <v>641.70676765127212</v>
      </c>
      <c r="K635" s="307">
        <f t="shared" ca="1" si="276"/>
        <v>-7.1676389875870097</v>
      </c>
      <c r="L635" s="304">
        <f t="shared" ca="1" si="261"/>
        <v>641.74679640657348</v>
      </c>
      <c r="M635" s="306">
        <f t="shared" ca="1" si="277"/>
        <v>-1.502705256019492</v>
      </c>
      <c r="N635" s="304">
        <f t="shared" ca="1" si="278"/>
        <v>-86.098669022042742</v>
      </c>
      <c r="P635" s="310">
        <f t="shared" ca="1" si="279"/>
        <v>23</v>
      </c>
      <c r="Q635" s="304">
        <f t="shared" ca="1" si="280"/>
        <v>0</v>
      </c>
      <c r="R635" s="306">
        <f t="shared" ca="1" si="281"/>
        <v>0</v>
      </c>
      <c r="S635" s="307">
        <f t="shared" ca="1" si="282"/>
        <v>4.5130000000000017</v>
      </c>
      <c r="T635" s="304">
        <f t="shared" ca="1" si="262"/>
        <v>44.272530000000017</v>
      </c>
      <c r="U635" s="311">
        <f t="shared" ca="1" si="263"/>
        <v>0</v>
      </c>
      <c r="V635" s="306">
        <f t="shared" ca="1" si="264"/>
        <v>1.2258783505609656</v>
      </c>
      <c r="W635" s="304">
        <f t="shared" ca="1" si="265"/>
        <v>39.944048276567777</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0.93640606235227963</v>
      </c>
      <c r="AH635" s="304">
        <f t="shared" ca="1" si="289"/>
        <v>-8.8508607794691354</v>
      </c>
    </row>
    <row r="636" spans="1:34" x14ac:dyDescent="0.2">
      <c r="A636" s="347">
        <f t="shared" ca="1" si="267"/>
        <v>1E-4</v>
      </c>
      <c r="B636" s="304">
        <f t="shared" ca="1" si="268"/>
        <v>30.124100000000105</v>
      </c>
      <c r="D636" s="306">
        <f t="shared" ca="1" si="269"/>
        <v>-0.60220070962561156</v>
      </c>
      <c r="E636" s="307">
        <f t="shared" ca="1" si="270"/>
        <v>-0.97962422411539585</v>
      </c>
      <c r="F636" s="304">
        <f t="shared" ca="1" si="271"/>
        <v>1.1499170905536109</v>
      </c>
      <c r="G636" s="306">
        <f t="shared" ca="1" si="272"/>
        <v>7.0295603115092069</v>
      </c>
      <c r="H636" s="307">
        <f t="shared" ca="1" si="273"/>
        <v>-103.07900481777648</v>
      </c>
      <c r="I636" s="304">
        <f t="shared" ca="1" si="274"/>
        <v>103.31842019889935</v>
      </c>
      <c r="J636" s="306">
        <f t="shared" ca="1" si="275"/>
        <v>641.70676765127212</v>
      </c>
      <c r="K636" s="307">
        <f t="shared" ca="1" si="276"/>
        <v>-7.1779468831706659</v>
      </c>
      <c r="L636" s="304">
        <f t="shared" ca="1" si="261"/>
        <v>641.74691161773524</v>
      </c>
      <c r="M636" s="306">
        <f t="shared" ca="1" si="277"/>
        <v>-1.5027059020392026</v>
      </c>
      <c r="N636" s="304">
        <f t="shared" ca="1" si="278"/>
        <v>-86.098706036245645</v>
      </c>
      <c r="P636" s="310">
        <f t="shared" ca="1" si="279"/>
        <v>23</v>
      </c>
      <c r="Q636" s="304">
        <f t="shared" ca="1" si="280"/>
        <v>0</v>
      </c>
      <c r="R636" s="306">
        <f t="shared" ca="1" si="281"/>
        <v>0</v>
      </c>
      <c r="S636" s="307">
        <f t="shared" ca="1" si="282"/>
        <v>4.5130000000000017</v>
      </c>
      <c r="T636" s="304">
        <f t="shared" ca="1" si="262"/>
        <v>44.272530000000017</v>
      </c>
      <c r="U636" s="311">
        <f t="shared" ca="1" si="263"/>
        <v>0</v>
      </c>
      <c r="V636" s="306">
        <f t="shared" ca="1" si="264"/>
        <v>1.2258796141843831</v>
      </c>
      <c r="W636" s="304">
        <f t="shared" ca="1" si="265"/>
        <v>39.944161853775199</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0.93638132651560646</v>
      </c>
      <c r="AH636" s="304">
        <f t="shared" ca="1" si="289"/>
        <v>-8.8508859465029381</v>
      </c>
    </row>
    <row r="637" spans="1:34" x14ac:dyDescent="0.2">
      <c r="A637" s="347">
        <f t="shared" ca="1" si="267"/>
        <v>1E-4</v>
      </c>
      <c r="B637" s="304">
        <f t="shared" ca="1" si="268"/>
        <v>30.124200000000105</v>
      </c>
      <c r="D637" s="306">
        <f t="shared" ca="1" si="269"/>
        <v>-0.60219671731449098</v>
      </c>
      <c r="E637" s="307">
        <f t="shared" ca="1" si="270"/>
        <v>-0.97959872672567982</v>
      </c>
      <c r="F637" s="304">
        <f t="shared" ca="1" si="271"/>
        <v>1.1498932784162719</v>
      </c>
      <c r="G637" s="306">
        <f t="shared" ca="1" si="272"/>
        <v>7.029500091837475</v>
      </c>
      <c r="H637" s="307">
        <f t="shared" ca="1" si="273"/>
        <v>-103.07910277764915</v>
      </c>
      <c r="I637" s="304">
        <f t="shared" ca="1" si="274"/>
        <v>103.31851383458</v>
      </c>
      <c r="J637" s="306">
        <f t="shared" ca="1" si="275"/>
        <v>641.70676765127212</v>
      </c>
      <c r="K637" s="307">
        <f t="shared" ca="1" si="276"/>
        <v>-7.1882547885504371</v>
      </c>
      <c r="L637" s="304">
        <f t="shared" ca="1" si="261"/>
        <v>641.74702699455395</v>
      </c>
      <c r="M637" s="306">
        <f t="shared" ca="1" si="277"/>
        <v>-1.5027065480522084</v>
      </c>
      <c r="N637" s="304">
        <f t="shared" ca="1" si="278"/>
        <v>-86.098743050064371</v>
      </c>
      <c r="P637" s="310">
        <f t="shared" ca="1" si="279"/>
        <v>23</v>
      </c>
      <c r="Q637" s="304">
        <f t="shared" ca="1" si="280"/>
        <v>0</v>
      </c>
      <c r="R637" s="306">
        <f t="shared" ca="1" si="281"/>
        <v>0</v>
      </c>
      <c r="S637" s="307">
        <f t="shared" ca="1" si="282"/>
        <v>4.5130000000000017</v>
      </c>
      <c r="T637" s="304">
        <f t="shared" ca="1" si="262"/>
        <v>44.272530000000017</v>
      </c>
      <c r="U637" s="311">
        <f t="shared" ca="1" si="263"/>
        <v>0</v>
      </c>
      <c r="V637" s="306">
        <f t="shared" ca="1" si="264"/>
        <v>1.2258808778103043</v>
      </c>
      <c r="W637" s="304">
        <f t="shared" ca="1" si="265"/>
        <v>39.944275429366471</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0.93635659102847413</v>
      </c>
      <c r="AH637" s="304">
        <f t="shared" ca="1" si="289"/>
        <v>-8.8509111131786362</v>
      </c>
    </row>
    <row r="638" spans="1:34" x14ac:dyDescent="0.2">
      <c r="A638" s="347">
        <f t="shared" ca="1" si="267"/>
        <v>1E-4</v>
      </c>
      <c r="B638" s="304">
        <f t="shared" ca="1" si="268"/>
        <v>30.124300000000105</v>
      </c>
      <c r="D638" s="306">
        <f t="shared" ca="1" si="269"/>
        <v>-0.6021927250055199</v>
      </c>
      <c r="E638" s="307">
        <f t="shared" ca="1" si="270"/>
        <v>-0.97957322969875626</v>
      </c>
      <c r="F638" s="304">
        <f t="shared" ca="1" si="271"/>
        <v>1.1498694666752509</v>
      </c>
      <c r="G638" s="306">
        <f t="shared" ca="1" si="272"/>
        <v>7.029439872564974</v>
      </c>
      <c r="H638" s="307">
        <f t="shared" ca="1" si="273"/>
        <v>-103.07920073497212</v>
      </c>
      <c r="I638" s="304">
        <f t="shared" ca="1" si="274"/>
        <v>103.31860746778716</v>
      </c>
      <c r="J638" s="306">
        <f t="shared" ca="1" si="275"/>
        <v>641.70676765127212</v>
      </c>
      <c r="K638" s="307">
        <f t="shared" ca="1" si="276"/>
        <v>-7.1985627037260684</v>
      </c>
      <c r="L638" s="304">
        <f t="shared" ca="1" si="261"/>
        <v>641.74714253703007</v>
      </c>
      <c r="M638" s="306">
        <f t="shared" ca="1" si="277"/>
        <v>-1.5027071940585088</v>
      </c>
      <c r="N638" s="304">
        <f t="shared" ca="1" si="278"/>
        <v>-86.098780063498936</v>
      </c>
      <c r="P638" s="310">
        <f t="shared" ca="1" si="279"/>
        <v>23</v>
      </c>
      <c r="Q638" s="304">
        <f t="shared" ca="1" si="280"/>
        <v>0</v>
      </c>
      <c r="R638" s="306">
        <f t="shared" ca="1" si="281"/>
        <v>0</v>
      </c>
      <c r="S638" s="307">
        <f t="shared" ca="1" si="282"/>
        <v>4.5130000000000017</v>
      </c>
      <c r="T638" s="304">
        <f t="shared" ca="1" si="262"/>
        <v>44.272530000000017</v>
      </c>
      <c r="U638" s="311">
        <f t="shared" ca="1" si="263"/>
        <v>0</v>
      </c>
      <c r="V638" s="306">
        <f t="shared" ca="1" si="264"/>
        <v>1.2258821414387295</v>
      </c>
      <c r="W638" s="304">
        <f t="shared" ca="1" si="265"/>
        <v>39.944389003341627</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0.93633185589089685</v>
      </c>
      <c r="AH638" s="304">
        <f t="shared" ca="1" si="289"/>
        <v>-8.8509362794962225</v>
      </c>
    </row>
    <row r="639" spans="1:34" x14ac:dyDescent="0.2">
      <c r="A639" s="347">
        <f t="shared" ca="1" si="267"/>
        <v>1E-4</v>
      </c>
      <c r="B639" s="304">
        <f t="shared" ca="1" si="268"/>
        <v>30.124400000000104</v>
      </c>
      <c r="D639" s="306">
        <f t="shared" ca="1" si="269"/>
        <v>-0.60218873269870432</v>
      </c>
      <c r="E639" s="307">
        <f t="shared" ca="1" si="270"/>
        <v>-0.97954773303461451</v>
      </c>
      <c r="F639" s="304">
        <f t="shared" ca="1" si="271"/>
        <v>1.1498456553305423</v>
      </c>
      <c r="G639" s="306">
        <f t="shared" ca="1" si="272"/>
        <v>7.0293796536917039</v>
      </c>
      <c r="H639" s="307">
        <f t="shared" ca="1" si="273"/>
        <v>-103.07929868974543</v>
      </c>
      <c r="I639" s="304">
        <f t="shared" ca="1" si="274"/>
        <v>103.31870109852083</v>
      </c>
      <c r="J639" s="306">
        <f t="shared" ca="1" si="275"/>
        <v>641.70676765127212</v>
      </c>
      <c r="K639" s="307">
        <f t="shared" ca="1" si="276"/>
        <v>-7.2088706286973041</v>
      </c>
      <c r="L639" s="304">
        <f t="shared" ca="1" si="261"/>
        <v>641.74725824516383</v>
      </c>
      <c r="M639" s="306">
        <f t="shared" ca="1" si="277"/>
        <v>-1.5027078400581044</v>
      </c>
      <c r="N639" s="304">
        <f t="shared" ca="1" si="278"/>
        <v>-86.098817076549324</v>
      </c>
      <c r="P639" s="310">
        <f t="shared" ca="1" si="279"/>
        <v>23</v>
      </c>
      <c r="Q639" s="304">
        <f t="shared" ca="1" si="280"/>
        <v>0</v>
      </c>
      <c r="R639" s="306">
        <f t="shared" ca="1" si="281"/>
        <v>0</v>
      </c>
      <c r="S639" s="307">
        <f t="shared" ca="1" si="282"/>
        <v>4.5130000000000017</v>
      </c>
      <c r="T639" s="304">
        <f t="shared" ca="1" si="262"/>
        <v>44.272530000000017</v>
      </c>
      <c r="U639" s="311">
        <f t="shared" ca="1" si="263"/>
        <v>0</v>
      </c>
      <c r="V639" s="306">
        <f t="shared" ca="1" si="264"/>
        <v>1.2258834050696583</v>
      </c>
      <c r="W639" s="304">
        <f t="shared" ca="1" si="265"/>
        <v>39.94450257570066</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0.93630712110286041</v>
      </c>
      <c r="AH639" s="304">
        <f t="shared" ca="1" si="289"/>
        <v>-8.8509614454557077</v>
      </c>
    </row>
    <row r="640" spans="1:34" x14ac:dyDescent="0.2">
      <c r="A640" s="347">
        <f t="shared" ca="1" si="267"/>
        <v>1E-4</v>
      </c>
      <c r="B640" s="304">
        <f t="shared" ca="1" si="268"/>
        <v>30.124500000000104</v>
      </c>
      <c r="D640" s="306">
        <f t="shared" ca="1" si="269"/>
        <v>-0.60218474039404135</v>
      </c>
      <c r="E640" s="307">
        <f t="shared" ca="1" si="270"/>
        <v>-0.97952223673325634</v>
      </c>
      <c r="F640" s="304">
        <f t="shared" ca="1" si="271"/>
        <v>1.1498218443821462</v>
      </c>
      <c r="G640" s="306">
        <f t="shared" ca="1" si="272"/>
        <v>7.0293194352176647</v>
      </c>
      <c r="H640" s="307">
        <f t="shared" ca="1" si="273"/>
        <v>-103.0793966419691</v>
      </c>
      <c r="I640" s="304">
        <f t="shared" ca="1" si="274"/>
        <v>103.31879472678105</v>
      </c>
      <c r="J640" s="306">
        <f t="shared" ca="1" si="275"/>
        <v>641.70676765127212</v>
      </c>
      <c r="K640" s="307">
        <f t="shared" ca="1" si="276"/>
        <v>-7.2191785634638901</v>
      </c>
      <c r="L640" s="304">
        <f t="shared" ca="1" si="261"/>
        <v>641.74737411895569</v>
      </c>
      <c r="M640" s="306">
        <f t="shared" ca="1" si="277"/>
        <v>-1.5027084860509949</v>
      </c>
      <c r="N640" s="304">
        <f t="shared" ca="1" si="278"/>
        <v>-86.09885408921555</v>
      </c>
      <c r="P640" s="310">
        <f t="shared" ca="1" si="279"/>
        <v>23</v>
      </c>
      <c r="Q640" s="304">
        <f t="shared" ca="1" si="280"/>
        <v>0</v>
      </c>
      <c r="R640" s="306">
        <f t="shared" ca="1" si="281"/>
        <v>0</v>
      </c>
      <c r="S640" s="307">
        <f t="shared" ca="1" si="282"/>
        <v>4.5130000000000017</v>
      </c>
      <c r="T640" s="304">
        <f t="shared" ca="1" si="262"/>
        <v>44.272530000000017</v>
      </c>
      <c r="U640" s="311">
        <f t="shared" ca="1" si="263"/>
        <v>0</v>
      </c>
      <c r="V640" s="306">
        <f t="shared" ca="1" si="264"/>
        <v>1.2258846687030913</v>
      </c>
      <c r="W640" s="304">
        <f t="shared" ca="1" si="265"/>
        <v>39.944616146443614</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0.93628238666436658</v>
      </c>
      <c r="AH640" s="304">
        <f t="shared" ca="1" si="289"/>
        <v>-8.8509866110570901</v>
      </c>
    </row>
    <row r="641" spans="1:34" x14ac:dyDescent="0.2">
      <c r="A641" s="347">
        <f t="shared" ca="1" si="267"/>
        <v>1E-4</v>
      </c>
      <c r="B641" s="304">
        <f t="shared" ca="1" si="268"/>
        <v>30.124600000000104</v>
      </c>
      <c r="D641" s="306">
        <f t="shared" ca="1" si="269"/>
        <v>-0.60218074809153443</v>
      </c>
      <c r="E641" s="307">
        <f t="shared" ca="1" si="270"/>
        <v>-0.97949674079467641</v>
      </c>
      <c r="F641" s="304">
        <f t="shared" ca="1" si="271"/>
        <v>1.1497980338300609</v>
      </c>
      <c r="G641" s="306">
        <f t="shared" ca="1" si="272"/>
        <v>7.0292592171428554</v>
      </c>
      <c r="H641" s="307">
        <f t="shared" ca="1" si="273"/>
        <v>-103.07949459164318</v>
      </c>
      <c r="I641" s="304">
        <f t="shared" ca="1" si="274"/>
        <v>103.31888835256785</v>
      </c>
      <c r="J641" s="306">
        <f t="shared" ca="1" si="275"/>
        <v>641.70676765127212</v>
      </c>
      <c r="K641" s="307">
        <f t="shared" ca="1" si="276"/>
        <v>-7.2294865080255706</v>
      </c>
      <c r="L641" s="304">
        <f t="shared" ca="1" si="261"/>
        <v>641.74749015840598</v>
      </c>
      <c r="M641" s="306">
        <f t="shared" ca="1" si="277"/>
        <v>-1.5027091320371808</v>
      </c>
      <c r="N641" s="304">
        <f t="shared" ca="1" si="278"/>
        <v>-86.098891101497628</v>
      </c>
      <c r="P641" s="310">
        <f t="shared" ca="1" si="279"/>
        <v>23</v>
      </c>
      <c r="Q641" s="304">
        <f t="shared" ca="1" si="280"/>
        <v>0</v>
      </c>
      <c r="R641" s="306">
        <f t="shared" ca="1" si="281"/>
        <v>0</v>
      </c>
      <c r="S641" s="307">
        <f t="shared" ca="1" si="282"/>
        <v>4.5130000000000017</v>
      </c>
      <c r="T641" s="304">
        <f t="shared" ca="1" si="262"/>
        <v>44.272530000000017</v>
      </c>
      <c r="U641" s="311">
        <f t="shared" ca="1" si="263"/>
        <v>0</v>
      </c>
      <c r="V641" s="306">
        <f t="shared" ca="1" si="264"/>
        <v>1.2258859323390279</v>
      </c>
      <c r="W641" s="304">
        <f t="shared" ca="1" si="265"/>
        <v>39.944729715570467</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0.93625765257541005</v>
      </c>
      <c r="AH641" s="304">
        <f t="shared" ca="1" si="289"/>
        <v>-8.8510117763003766</v>
      </c>
    </row>
    <row r="642" spans="1:34" x14ac:dyDescent="0.2">
      <c r="A642" s="347">
        <f t="shared" ca="1" si="267"/>
        <v>1E-4</v>
      </c>
      <c r="B642" s="304">
        <f t="shared" ca="1" si="268"/>
        <v>30.124700000000104</v>
      </c>
      <c r="D642" s="306">
        <f t="shared" ca="1" si="269"/>
        <v>-0.6021767557911808</v>
      </c>
      <c r="E642" s="307">
        <f t="shared" ca="1" si="270"/>
        <v>-0.97947124521887474</v>
      </c>
      <c r="F642" s="304">
        <f t="shared" ca="1" si="271"/>
        <v>1.1497742236742849</v>
      </c>
      <c r="G642" s="306">
        <f t="shared" ca="1" si="272"/>
        <v>7.0291989994672761</v>
      </c>
      <c r="H642" s="307">
        <f t="shared" ca="1" si="273"/>
        <v>-103.0795925387677</v>
      </c>
      <c r="I642" s="304">
        <f t="shared" ca="1" si="274"/>
        <v>103.3189819758813</v>
      </c>
      <c r="J642" s="306">
        <f t="shared" ca="1" si="275"/>
        <v>641.70676765127212</v>
      </c>
      <c r="K642" s="307">
        <f t="shared" ca="1" si="276"/>
        <v>-7.2397944623820916</v>
      </c>
      <c r="L642" s="304">
        <f t="shared" ca="1" si="261"/>
        <v>641.74760636351516</v>
      </c>
      <c r="M642" s="306">
        <f t="shared" ca="1" si="277"/>
        <v>-1.5027097780166621</v>
      </c>
      <c r="N642" s="304">
        <f t="shared" ca="1" si="278"/>
        <v>-86.098928113395544</v>
      </c>
      <c r="P642" s="310">
        <f t="shared" ca="1" si="279"/>
        <v>23</v>
      </c>
      <c r="Q642" s="304">
        <f t="shared" ca="1" si="280"/>
        <v>0</v>
      </c>
      <c r="R642" s="306">
        <f t="shared" ca="1" si="281"/>
        <v>0</v>
      </c>
      <c r="S642" s="307">
        <f t="shared" ca="1" si="282"/>
        <v>4.5130000000000017</v>
      </c>
      <c r="T642" s="304">
        <f t="shared" ca="1" si="262"/>
        <v>44.272530000000017</v>
      </c>
      <c r="U642" s="311">
        <f t="shared" ca="1" si="263"/>
        <v>0</v>
      </c>
      <c r="V642" s="306">
        <f t="shared" ca="1" si="264"/>
        <v>1.225887195977468</v>
      </c>
      <c r="W642" s="304">
        <f t="shared" ca="1" si="265"/>
        <v>39.944843283081276</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0.9362329188359908</v>
      </c>
      <c r="AH642" s="304">
        <f t="shared" ca="1" si="289"/>
        <v>-8.8510369411855638</v>
      </c>
    </row>
    <row r="643" spans="1:34" x14ac:dyDescent="0.2">
      <c r="A643" s="347">
        <f t="shared" ca="1" si="267"/>
        <v>1E-4</v>
      </c>
      <c r="B643" s="304">
        <f t="shared" ca="1" si="268"/>
        <v>30.124800000000103</v>
      </c>
      <c r="D643" s="306">
        <f t="shared" ca="1" si="269"/>
        <v>-0.60217276349298265</v>
      </c>
      <c r="E643" s="307">
        <f t="shared" ca="1" si="270"/>
        <v>-0.97944575000583889</v>
      </c>
      <c r="F643" s="304">
        <f t="shared" ca="1" si="271"/>
        <v>1.1497504139148096</v>
      </c>
      <c r="G643" s="306">
        <f t="shared" ca="1" si="272"/>
        <v>7.0291387821909268</v>
      </c>
      <c r="H643" s="307">
        <f t="shared" ca="1" si="273"/>
        <v>-103.0796904833427</v>
      </c>
      <c r="I643" s="304">
        <f t="shared" ca="1" si="274"/>
        <v>103.3190755967214</v>
      </c>
      <c r="J643" s="306">
        <f t="shared" ca="1" si="275"/>
        <v>641.70676765127212</v>
      </c>
      <c r="K643" s="307">
        <f t="shared" ca="1" si="276"/>
        <v>-7.2501024265331973</v>
      </c>
      <c r="L643" s="304">
        <f t="shared" ca="1" si="261"/>
        <v>641.74772273428357</v>
      </c>
      <c r="M643" s="306">
        <f t="shared" ca="1" si="277"/>
        <v>-1.5027104239894384</v>
      </c>
      <c r="N643" s="304">
        <f t="shared" ca="1" si="278"/>
        <v>-86.098965124909313</v>
      </c>
      <c r="P643" s="310">
        <f t="shared" ca="1" si="279"/>
        <v>23</v>
      </c>
      <c r="Q643" s="304">
        <f t="shared" ca="1" si="280"/>
        <v>0</v>
      </c>
      <c r="R643" s="306">
        <f t="shared" ca="1" si="281"/>
        <v>0</v>
      </c>
      <c r="S643" s="307">
        <f t="shared" ca="1" si="282"/>
        <v>4.5130000000000017</v>
      </c>
      <c r="T643" s="304">
        <f t="shared" ca="1" si="262"/>
        <v>44.272530000000017</v>
      </c>
      <c r="U643" s="311">
        <f t="shared" ca="1" si="263"/>
        <v>0</v>
      </c>
      <c r="V643" s="306">
        <f t="shared" ca="1" si="264"/>
        <v>1.2258884596184121</v>
      </c>
      <c r="W643" s="304">
        <f t="shared" ca="1" si="265"/>
        <v>39.944956848976041</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0.93620818544610174</v>
      </c>
      <c r="AH643" s="304">
        <f t="shared" ca="1" si="289"/>
        <v>-8.8510621057126659</v>
      </c>
    </row>
    <row r="644" spans="1:34" x14ac:dyDescent="0.2">
      <c r="A644" s="347">
        <f t="shared" ca="1" si="267"/>
        <v>1E-4</v>
      </c>
      <c r="B644" s="304">
        <f t="shared" ca="1" si="268"/>
        <v>30.124900000000103</v>
      </c>
      <c r="D644" s="306">
        <f t="shared" ca="1" si="269"/>
        <v>-0.60216877119694279</v>
      </c>
      <c r="E644" s="307">
        <f t="shared" ca="1" si="270"/>
        <v>-0.97942025515557063</v>
      </c>
      <c r="F644" s="304">
        <f t="shared" ca="1" si="271"/>
        <v>1.1497266045516383</v>
      </c>
      <c r="G644" s="306">
        <f t="shared" ca="1" si="272"/>
        <v>7.0290785653138075</v>
      </c>
      <c r="H644" s="307">
        <f t="shared" ca="1" si="273"/>
        <v>-103.07978842536822</v>
      </c>
      <c r="I644" s="304">
        <f t="shared" ca="1" si="274"/>
        <v>103.31916921508821</v>
      </c>
      <c r="J644" s="306">
        <f t="shared" ca="1" si="275"/>
        <v>641.70676765127212</v>
      </c>
      <c r="K644" s="307">
        <f t="shared" ca="1" si="276"/>
        <v>-7.2604104004786327</v>
      </c>
      <c r="L644" s="304">
        <f t="shared" ref="L644:L707" ca="1" si="290">SQRT(pos_x^2+pos_z^2)</f>
        <v>641.74783927071155</v>
      </c>
      <c r="M644" s="306">
        <f t="shared" ca="1" si="277"/>
        <v>-1.5027110699555104</v>
      </c>
      <c r="N644" s="304">
        <f t="shared" ca="1" si="278"/>
        <v>-86.099002136038948</v>
      </c>
      <c r="P644" s="310">
        <f t="shared" ca="1" si="279"/>
        <v>23</v>
      </c>
      <c r="Q644" s="304">
        <f t="shared" ca="1" si="280"/>
        <v>0</v>
      </c>
      <c r="R644" s="306">
        <f t="shared" ca="1" si="281"/>
        <v>0</v>
      </c>
      <c r="S644" s="307">
        <f t="shared" ca="1" si="282"/>
        <v>4.5130000000000017</v>
      </c>
      <c r="T644" s="304">
        <f t="shared" ref="T644:T707" ca="1" si="291">m*g</f>
        <v>44.272530000000017</v>
      </c>
      <c r="U644" s="311">
        <f t="shared" ref="U644:U707" ca="1" si="292">IF(pos_xz&lt;L_rampe,Poids*COS(Beta),0)</f>
        <v>0</v>
      </c>
      <c r="V644" s="306">
        <f t="shared" ref="V644:V707" ca="1" si="293">Rho_moyen*(20000-Alt_rampe-pos_z)/(20000+Alt_rampe+pos_z)</f>
        <v>1.22588972326186</v>
      </c>
      <c r="W644" s="304">
        <f t="shared" ref="W644:W707" ca="1" si="294">1/2*Rho*Sref*Cx*vit_xz^2</f>
        <v>39.945070413254783</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0.93618345240573753</v>
      </c>
      <c r="AH644" s="304">
        <f t="shared" ca="1" si="289"/>
        <v>-8.8510872698816812</v>
      </c>
    </row>
    <row r="645" spans="1:34" x14ac:dyDescent="0.2">
      <c r="A645" s="347">
        <f t="shared" ref="A645:A708" ca="1" si="296">IF(B644+0.01&lt;=T_ini+ROUNDUP(Temps_fin_propu,0), 0.01, IF(K644&gt;0, 0.1, 0.0001))</f>
        <v>1E-4</v>
      </c>
      <c r="B645" s="304">
        <f t="shared" ref="B645:B708" ca="1" si="297">B644+pas</f>
        <v>30.125000000000103</v>
      </c>
      <c r="D645" s="306">
        <f t="shared" ref="D645:D708" ca="1" si="298">IF(AND(L644&lt;L_rampe,Poussee&lt;Poids*SIN(M644)),0,(-W644+Poussee)/m*COS(M644)-U644/m*SIN(M644))</f>
        <v>-0.60216477890305931</v>
      </c>
      <c r="E645" s="307">
        <f t="shared" ref="E645:E708" ca="1" si="299">IF(AND(L644&lt;L_rampe,Poussee&lt;Poids*SIN(M644)),0,(-W644+Poussee)/m*SIN(M644)+U644/m*COS(M644)-Poids/m)</f>
        <v>-0.97939476066806463</v>
      </c>
      <c r="F645" s="304">
        <f t="shared" ref="F645:F708" ca="1" si="300">SQRT(acc_x^2+acc_z^2)</f>
        <v>1.1497027955847658</v>
      </c>
      <c r="G645" s="306">
        <f t="shared" ref="G645:G708" ca="1" si="301">G644+acc_x*pas</f>
        <v>7.0290183488359173</v>
      </c>
      <c r="H645" s="307">
        <f t="shared" ref="H645:H708" ca="1" si="302">H644+acc_z*pas</f>
        <v>-103.07988636484428</v>
      </c>
      <c r="I645" s="304">
        <f t="shared" ref="I645:I708" ca="1" si="303">SQRT(vit_x^2+vit_z^2)</f>
        <v>103.31926283098173</v>
      </c>
      <c r="J645" s="306">
        <f t="shared" ref="J645:J708" ca="1" si="304">J644+0.5*(vit_x+G644)*pas*(K644&gt;=0)</f>
        <v>641.70676765127212</v>
      </c>
      <c r="K645" s="307">
        <f t="shared" ref="K645:K708" ca="1" si="305">K644+0.5*(vit_z+H644)*pas</f>
        <v>-7.2707183842181431</v>
      </c>
      <c r="L645" s="304">
        <f t="shared" ca="1" si="290"/>
        <v>641.74795597279956</v>
      </c>
      <c r="M645" s="306">
        <f t="shared" ref="M645:M708" ca="1" si="306">IF(AND(L644&gt;L_rampe,G645&gt;0),ATAN2(G645,H645),$M$4)</f>
        <v>-1.502711715914878</v>
      </c>
      <c r="N645" s="304">
        <f t="shared" ref="N645:N708" ca="1" si="307">DEGREES(Beta)</f>
        <v>-86.099039146784449</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4.5130000000000017</v>
      </c>
      <c r="T645" s="304">
        <f t="shared" ca="1" si="291"/>
        <v>44.272530000000017</v>
      </c>
      <c r="U645" s="311">
        <f t="shared" ca="1" si="292"/>
        <v>0</v>
      </c>
      <c r="V645" s="306">
        <f t="shared" ca="1" si="293"/>
        <v>1.2258909869078114</v>
      </c>
      <c r="W645" s="304">
        <f t="shared" ca="1" si="294"/>
        <v>39.945183975917494</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0.93615871971489639</v>
      </c>
      <c r="AH645" s="304">
        <f t="shared" ref="AH645:AH708" ca="1" si="318">IF(AND(L644&lt;L_rampe,Poussee&lt;Poids*SIN(M644)), g*SIN(M644), (-W644+Poussee)/m)</f>
        <v>-8.8511124336926148</v>
      </c>
    </row>
    <row r="646" spans="1:34" x14ac:dyDescent="0.2">
      <c r="A646" s="347">
        <f t="shared" ca="1" si="296"/>
        <v>1E-4</v>
      </c>
      <c r="B646" s="304">
        <f t="shared" ca="1" si="297"/>
        <v>30.125100000000103</v>
      </c>
      <c r="D646" s="306">
        <f t="shared" ca="1" si="298"/>
        <v>-0.60216078661133277</v>
      </c>
      <c r="E646" s="307">
        <f t="shared" ca="1" si="299"/>
        <v>-0.97936926654332446</v>
      </c>
      <c r="F646" s="304">
        <f t="shared" ca="1" si="300"/>
        <v>1.1496789870141961</v>
      </c>
      <c r="G646" s="306">
        <f t="shared" ca="1" si="301"/>
        <v>7.0289581327572561</v>
      </c>
      <c r="H646" s="307">
        <f t="shared" ca="1" si="302"/>
        <v>-103.07998430177093</v>
      </c>
      <c r="I646" s="304">
        <f t="shared" ca="1" si="303"/>
        <v>103.31935644440202</v>
      </c>
      <c r="J646" s="306">
        <f t="shared" ca="1" si="304"/>
        <v>641.70676765127212</v>
      </c>
      <c r="K646" s="307">
        <f t="shared" ca="1" si="305"/>
        <v>-7.2810263777514734</v>
      </c>
      <c r="L646" s="304">
        <f t="shared" ca="1" si="290"/>
        <v>641.74807284054793</v>
      </c>
      <c r="M646" s="306">
        <f t="shared" ca="1" si="306"/>
        <v>-1.5027123618675413</v>
      </c>
      <c r="N646" s="304">
        <f t="shared" ca="1" si="307"/>
        <v>-86.099076157145817</v>
      </c>
      <c r="P646" s="310">
        <f t="shared" ca="1" si="308"/>
        <v>23</v>
      </c>
      <c r="Q646" s="304">
        <f t="shared" ca="1" si="309"/>
        <v>0</v>
      </c>
      <c r="R646" s="306">
        <f t="shared" ca="1" si="310"/>
        <v>0</v>
      </c>
      <c r="S646" s="307">
        <f t="shared" ca="1" si="311"/>
        <v>4.5130000000000017</v>
      </c>
      <c r="T646" s="304">
        <f t="shared" ca="1" si="291"/>
        <v>44.272530000000017</v>
      </c>
      <c r="U646" s="311">
        <f t="shared" ca="1" si="292"/>
        <v>0</v>
      </c>
      <c r="V646" s="306">
        <f t="shared" ca="1" si="293"/>
        <v>1.2258922505562662</v>
      </c>
      <c r="W646" s="304">
        <f t="shared" ca="1" si="294"/>
        <v>39.94529753696419</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0.93613398737358366</v>
      </c>
      <c r="AH646" s="304">
        <f t="shared" ca="1" si="318"/>
        <v>-8.8511375971454633</v>
      </c>
    </row>
    <row r="647" spans="1:34" x14ac:dyDescent="0.2">
      <c r="A647" s="347">
        <f t="shared" ca="1" si="296"/>
        <v>1E-4</v>
      </c>
      <c r="B647" s="304">
        <f t="shared" ca="1" si="297"/>
        <v>30.125200000000103</v>
      </c>
      <c r="D647" s="306">
        <f t="shared" ca="1" si="298"/>
        <v>-0.60215679432176306</v>
      </c>
      <c r="E647" s="307">
        <f t="shared" ca="1" si="299"/>
        <v>-0.97934377278134299</v>
      </c>
      <c r="F647" s="304">
        <f t="shared" ca="1" si="300"/>
        <v>1.1496551788399236</v>
      </c>
      <c r="G647" s="306">
        <f t="shared" ca="1" si="301"/>
        <v>7.0288979170778241</v>
      </c>
      <c r="H647" s="307">
        <f t="shared" ca="1" si="302"/>
        <v>-103.08008223614821</v>
      </c>
      <c r="I647" s="304">
        <f t="shared" ca="1" si="303"/>
        <v>103.31945005534911</v>
      </c>
      <c r="J647" s="306">
        <f t="shared" ca="1" si="304"/>
        <v>641.70676765127212</v>
      </c>
      <c r="K647" s="307">
        <f t="shared" ca="1" si="305"/>
        <v>-7.2913343810783697</v>
      </c>
      <c r="L647" s="304">
        <f t="shared" ca="1" si="290"/>
        <v>641.74818987395702</v>
      </c>
      <c r="M647" s="306">
        <f t="shared" ca="1" si="306"/>
        <v>-1.5027130078135003</v>
      </c>
      <c r="N647" s="304">
        <f t="shared" ca="1" si="307"/>
        <v>-86.099113167123065</v>
      </c>
      <c r="P647" s="310">
        <f t="shared" ca="1" si="308"/>
        <v>23</v>
      </c>
      <c r="Q647" s="304">
        <f t="shared" ca="1" si="309"/>
        <v>0</v>
      </c>
      <c r="R647" s="306">
        <f t="shared" ca="1" si="310"/>
        <v>0</v>
      </c>
      <c r="S647" s="307">
        <f t="shared" ca="1" si="311"/>
        <v>4.5130000000000017</v>
      </c>
      <c r="T647" s="304">
        <f t="shared" ca="1" si="291"/>
        <v>44.272530000000017</v>
      </c>
      <c r="U647" s="311">
        <f t="shared" ca="1" si="292"/>
        <v>0</v>
      </c>
      <c r="V647" s="306">
        <f t="shared" ca="1" si="293"/>
        <v>1.2258935142072254</v>
      </c>
      <c r="W647" s="304">
        <f t="shared" ca="1" si="294"/>
        <v>39.945411096394935</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0.93610925538179046</v>
      </c>
      <c r="AH647" s="304">
        <f t="shared" ca="1" si="318"/>
        <v>-8.8511627602402339</v>
      </c>
    </row>
    <row r="648" spans="1:34" x14ac:dyDescent="0.2">
      <c r="A648" s="347">
        <f t="shared" ca="1" si="296"/>
        <v>1E-4</v>
      </c>
      <c r="B648" s="304">
        <f t="shared" ca="1" si="297"/>
        <v>30.125300000000102</v>
      </c>
      <c r="D648" s="306">
        <f t="shared" ca="1" si="298"/>
        <v>-0.60215280203435406</v>
      </c>
      <c r="E648" s="307">
        <f t="shared" ca="1" si="299"/>
        <v>-0.97931827938210958</v>
      </c>
      <c r="F648" s="304">
        <f t="shared" ca="1" si="300"/>
        <v>1.1496313710619417</v>
      </c>
      <c r="G648" s="306">
        <f t="shared" ca="1" si="301"/>
        <v>7.0288377017976202</v>
      </c>
      <c r="H648" s="307">
        <f t="shared" ca="1" si="302"/>
        <v>-103.08018016797615</v>
      </c>
      <c r="I648" s="304">
        <f t="shared" ca="1" si="303"/>
        <v>103.31954366382304</v>
      </c>
      <c r="J648" s="306">
        <f t="shared" ca="1" si="304"/>
        <v>641.70676765127212</v>
      </c>
      <c r="K648" s="307">
        <f t="shared" ca="1" si="305"/>
        <v>-7.3016423941985762</v>
      </c>
      <c r="L648" s="304">
        <f t="shared" ca="1" si="290"/>
        <v>641.74830707302726</v>
      </c>
      <c r="M648" s="306">
        <f t="shared" ca="1" si="306"/>
        <v>-1.502713653752755</v>
      </c>
      <c r="N648" s="304">
        <f t="shared" ca="1" si="307"/>
        <v>-86.099150176716179</v>
      </c>
      <c r="P648" s="310">
        <f t="shared" ca="1" si="308"/>
        <v>23</v>
      </c>
      <c r="Q648" s="304">
        <f t="shared" ca="1" si="309"/>
        <v>0</v>
      </c>
      <c r="R648" s="306">
        <f t="shared" ca="1" si="310"/>
        <v>0</v>
      </c>
      <c r="S648" s="307">
        <f t="shared" ca="1" si="311"/>
        <v>4.5130000000000017</v>
      </c>
      <c r="T648" s="304">
        <f t="shared" ca="1" si="291"/>
        <v>44.272530000000017</v>
      </c>
      <c r="U648" s="311">
        <f t="shared" ca="1" si="292"/>
        <v>0</v>
      </c>
      <c r="V648" s="306">
        <f t="shared" ca="1" si="293"/>
        <v>1.2258947778606875</v>
      </c>
      <c r="W648" s="304">
        <f t="shared" ca="1" si="294"/>
        <v>39.945524654209699</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0.93608452373950435</v>
      </c>
      <c r="AH648" s="304">
        <f t="shared" ca="1" si="318"/>
        <v>-8.851187922976937</v>
      </c>
    </row>
    <row r="649" spans="1:34" x14ac:dyDescent="0.2">
      <c r="A649" s="347">
        <f t="shared" ca="1" si="296"/>
        <v>1E-4</v>
      </c>
      <c r="B649" s="304">
        <f t="shared" ca="1" si="297"/>
        <v>30.125400000000102</v>
      </c>
      <c r="D649" s="306">
        <f t="shared" ca="1" si="298"/>
        <v>-0.60214880974910479</v>
      </c>
      <c r="E649" s="307">
        <f t="shared" ca="1" si="299"/>
        <v>-0.97929278634562777</v>
      </c>
      <c r="F649" s="304">
        <f t="shared" ca="1" si="300"/>
        <v>1.149607563680253</v>
      </c>
      <c r="G649" s="306">
        <f t="shared" ca="1" si="301"/>
        <v>7.0287774869166455</v>
      </c>
      <c r="H649" s="307">
        <f t="shared" ca="1" si="302"/>
        <v>-103.08027809725479</v>
      </c>
      <c r="I649" s="304">
        <f t="shared" ca="1" si="303"/>
        <v>103.31963726982384</v>
      </c>
      <c r="J649" s="306">
        <f t="shared" ca="1" si="304"/>
        <v>641.70676765127212</v>
      </c>
      <c r="K649" s="307">
        <f t="shared" ca="1" si="305"/>
        <v>-7.3119504171118379</v>
      </c>
      <c r="L649" s="304">
        <f t="shared" ca="1" si="290"/>
        <v>641.74842443775901</v>
      </c>
      <c r="M649" s="306">
        <f t="shared" ca="1" si="306"/>
        <v>-1.5027142996853058</v>
      </c>
      <c r="N649" s="304">
        <f t="shared" ca="1" si="307"/>
        <v>-86.099187185925189</v>
      </c>
      <c r="P649" s="310">
        <f t="shared" ca="1" si="308"/>
        <v>23</v>
      </c>
      <c r="Q649" s="304">
        <f t="shared" ca="1" si="309"/>
        <v>0</v>
      </c>
      <c r="R649" s="306">
        <f t="shared" ca="1" si="310"/>
        <v>0</v>
      </c>
      <c r="S649" s="307">
        <f t="shared" ca="1" si="311"/>
        <v>4.5130000000000017</v>
      </c>
      <c r="T649" s="304">
        <f t="shared" ca="1" si="291"/>
        <v>44.272530000000017</v>
      </c>
      <c r="U649" s="311">
        <f t="shared" ca="1" si="292"/>
        <v>0</v>
      </c>
      <c r="V649" s="306">
        <f t="shared" ca="1" si="293"/>
        <v>1.2258960415166533</v>
      </c>
      <c r="W649" s="304">
        <f t="shared" ca="1" si="294"/>
        <v>39.945638210408511</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0.93605979244673421</v>
      </c>
      <c r="AH649" s="304">
        <f t="shared" ca="1" si="318"/>
        <v>-8.8512130853555693</v>
      </c>
    </row>
    <row r="650" spans="1:34" x14ac:dyDescent="0.2">
      <c r="A650" s="347">
        <f t="shared" ca="1" si="296"/>
        <v>1E-4</v>
      </c>
      <c r="B650" s="304">
        <f t="shared" ca="1" si="297"/>
        <v>30.125500000000102</v>
      </c>
      <c r="D650" s="306">
        <f t="shared" ca="1" si="298"/>
        <v>-0.60214481746601456</v>
      </c>
      <c r="E650" s="307">
        <f t="shared" ca="1" si="299"/>
        <v>-0.97926729367189225</v>
      </c>
      <c r="F650" s="304">
        <f t="shared" ca="1" si="300"/>
        <v>1.1495837566948535</v>
      </c>
      <c r="G650" s="306">
        <f t="shared" ca="1" si="301"/>
        <v>7.028717272434899</v>
      </c>
      <c r="H650" s="307">
        <f t="shared" ca="1" si="302"/>
        <v>-103.08037602398416</v>
      </c>
      <c r="I650" s="304">
        <f t="shared" ca="1" si="303"/>
        <v>103.31973087335155</v>
      </c>
      <c r="J650" s="306">
        <f t="shared" ca="1" si="304"/>
        <v>641.70676765127212</v>
      </c>
      <c r="K650" s="307">
        <f t="shared" ca="1" si="305"/>
        <v>-7.3222584498179</v>
      </c>
      <c r="L650" s="304">
        <f t="shared" ca="1" si="290"/>
        <v>641.74854196815261</v>
      </c>
      <c r="M650" s="306">
        <f t="shared" ca="1" si="306"/>
        <v>-1.5027149456111526</v>
      </c>
      <c r="N650" s="304">
        <f t="shared" ca="1" si="307"/>
        <v>-86.099224194750093</v>
      </c>
      <c r="P650" s="310">
        <f t="shared" ca="1" si="308"/>
        <v>23</v>
      </c>
      <c r="Q650" s="304">
        <f t="shared" ca="1" si="309"/>
        <v>0</v>
      </c>
      <c r="R650" s="306">
        <f t="shared" ca="1" si="310"/>
        <v>0</v>
      </c>
      <c r="S650" s="307">
        <f t="shared" ca="1" si="311"/>
        <v>4.5130000000000017</v>
      </c>
      <c r="T650" s="304">
        <f t="shared" ca="1" si="291"/>
        <v>44.272530000000017</v>
      </c>
      <c r="U650" s="311">
        <f t="shared" ca="1" si="292"/>
        <v>0</v>
      </c>
      <c r="V650" s="306">
        <f t="shared" ca="1" si="293"/>
        <v>1.2258973051751227</v>
      </c>
      <c r="W650" s="304">
        <f t="shared" ca="1" si="294"/>
        <v>39.945751764991385</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0.93603506150347116</v>
      </c>
      <c r="AH650" s="304">
        <f t="shared" ca="1" si="318"/>
        <v>-8.8512382473761342</v>
      </c>
    </row>
    <row r="651" spans="1:34" x14ac:dyDescent="0.2">
      <c r="A651" s="347">
        <f t="shared" ca="1" si="296"/>
        <v>1E-4</v>
      </c>
      <c r="B651" s="304">
        <f t="shared" ca="1" si="297"/>
        <v>30.125600000000102</v>
      </c>
      <c r="D651" s="306">
        <f t="shared" ca="1" si="298"/>
        <v>-0.60214082518508516</v>
      </c>
      <c r="E651" s="307">
        <f t="shared" ca="1" si="299"/>
        <v>-0.97924180136089944</v>
      </c>
      <c r="F651" s="304">
        <f t="shared" ca="1" si="300"/>
        <v>1.1495599501057414</v>
      </c>
      <c r="G651" s="306">
        <f t="shared" ca="1" si="301"/>
        <v>7.0286570583523806</v>
      </c>
      <c r="H651" s="307">
        <f t="shared" ca="1" si="302"/>
        <v>-103.0804739481643</v>
      </c>
      <c r="I651" s="304">
        <f t="shared" ca="1" si="303"/>
        <v>103.31982447440619</v>
      </c>
      <c r="J651" s="306">
        <f t="shared" ca="1" si="304"/>
        <v>641.70676765127212</v>
      </c>
      <c r="K651" s="307">
        <f t="shared" ca="1" si="305"/>
        <v>-7.3325664923165075</v>
      </c>
      <c r="L651" s="304">
        <f t="shared" ca="1" si="290"/>
        <v>641.74865966420839</v>
      </c>
      <c r="M651" s="306">
        <f t="shared" ca="1" si="306"/>
        <v>-1.5027155915302954</v>
      </c>
      <c r="N651" s="304">
        <f t="shared" ca="1" si="307"/>
        <v>-86.099261203190892</v>
      </c>
      <c r="P651" s="310">
        <f t="shared" ca="1" si="308"/>
        <v>23</v>
      </c>
      <c r="Q651" s="304">
        <f t="shared" ca="1" si="309"/>
        <v>0</v>
      </c>
      <c r="R651" s="306">
        <f t="shared" ca="1" si="310"/>
        <v>0</v>
      </c>
      <c r="S651" s="307">
        <f t="shared" ca="1" si="311"/>
        <v>4.5130000000000017</v>
      </c>
      <c r="T651" s="304">
        <f t="shared" ca="1" si="291"/>
        <v>44.272530000000017</v>
      </c>
      <c r="U651" s="311">
        <f t="shared" ca="1" si="292"/>
        <v>0</v>
      </c>
      <c r="V651" s="306">
        <f t="shared" ca="1" si="293"/>
        <v>1.2258985688360959</v>
      </c>
      <c r="W651" s="304">
        <f t="shared" ca="1" si="294"/>
        <v>39.945865317958351</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0.93601033090971519</v>
      </c>
      <c r="AH651" s="304">
        <f t="shared" ca="1" si="318"/>
        <v>-8.8512634090386371</v>
      </c>
    </row>
    <row r="652" spans="1:34" x14ac:dyDescent="0.2">
      <c r="A652" s="347">
        <f t="shared" ca="1" si="296"/>
        <v>1E-4</v>
      </c>
      <c r="B652" s="304">
        <f t="shared" ca="1" si="297"/>
        <v>30.125700000000101</v>
      </c>
      <c r="D652" s="306">
        <f t="shared" ca="1" si="298"/>
        <v>-0.60213683290631803</v>
      </c>
      <c r="E652" s="307">
        <f t="shared" ca="1" si="299"/>
        <v>-0.97921630941264404</v>
      </c>
      <c r="F652" s="304">
        <f t="shared" ca="1" si="300"/>
        <v>1.1495361439129133</v>
      </c>
      <c r="G652" s="306">
        <f t="shared" ca="1" si="301"/>
        <v>7.0285968446690896</v>
      </c>
      <c r="H652" s="307">
        <f t="shared" ca="1" si="302"/>
        <v>-103.08057186979524</v>
      </c>
      <c r="I652" s="304">
        <f t="shared" ca="1" si="303"/>
        <v>103.31991807298782</v>
      </c>
      <c r="J652" s="306">
        <f t="shared" ca="1" si="304"/>
        <v>641.70676765127212</v>
      </c>
      <c r="K652" s="307">
        <f t="shared" ca="1" si="305"/>
        <v>-7.3428745446074055</v>
      </c>
      <c r="L652" s="304">
        <f t="shared" ca="1" si="290"/>
        <v>641.74877752592693</v>
      </c>
      <c r="M652" s="306">
        <f t="shared" ca="1" si="306"/>
        <v>-1.5027162374427345</v>
      </c>
      <c r="N652" s="304">
        <f t="shared" ca="1" si="307"/>
        <v>-86.099298211247586</v>
      </c>
      <c r="P652" s="310">
        <f t="shared" ca="1" si="308"/>
        <v>23</v>
      </c>
      <c r="Q652" s="304">
        <f t="shared" ca="1" si="309"/>
        <v>0</v>
      </c>
      <c r="R652" s="306">
        <f t="shared" ca="1" si="310"/>
        <v>0</v>
      </c>
      <c r="S652" s="307">
        <f t="shared" ca="1" si="311"/>
        <v>4.5130000000000017</v>
      </c>
      <c r="T652" s="304">
        <f t="shared" ca="1" si="291"/>
        <v>44.272530000000017</v>
      </c>
      <c r="U652" s="311">
        <f t="shared" ca="1" si="292"/>
        <v>0</v>
      </c>
      <c r="V652" s="306">
        <f t="shared" ca="1" si="293"/>
        <v>1.2258998324995722</v>
      </c>
      <c r="W652" s="304">
        <f t="shared" ca="1" si="294"/>
        <v>39.945978869309393</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0.93598560066545744</v>
      </c>
      <c r="AH652" s="304">
        <f t="shared" ca="1" si="318"/>
        <v>-8.8512885703430833</v>
      </c>
    </row>
    <row r="653" spans="1:34" x14ac:dyDescent="0.2">
      <c r="A653" s="347">
        <f t="shared" ca="1" si="296"/>
        <v>1E-4</v>
      </c>
      <c r="B653" s="304">
        <f t="shared" ca="1" si="297"/>
        <v>30.125800000000101</v>
      </c>
      <c r="D653" s="306">
        <f t="shared" ca="1" si="298"/>
        <v>-0.6021328406297124</v>
      </c>
      <c r="E653" s="307">
        <f t="shared" ca="1" si="299"/>
        <v>-0.97919081782712958</v>
      </c>
      <c r="F653" s="304">
        <f t="shared" ca="1" si="300"/>
        <v>1.1495123381163725</v>
      </c>
      <c r="G653" s="306">
        <f t="shared" ca="1" si="301"/>
        <v>7.0285366313850268</v>
      </c>
      <c r="H653" s="307">
        <f t="shared" ca="1" si="302"/>
        <v>-103.08066978887702</v>
      </c>
      <c r="I653" s="304">
        <f t="shared" ca="1" si="303"/>
        <v>103.32001166909644</v>
      </c>
      <c r="J653" s="306">
        <f t="shared" ca="1" si="304"/>
        <v>641.70676765127212</v>
      </c>
      <c r="K653" s="307">
        <f t="shared" ca="1" si="305"/>
        <v>-7.3531826066903392</v>
      </c>
      <c r="L653" s="304">
        <f t="shared" ca="1" si="290"/>
        <v>641.74889555330833</v>
      </c>
      <c r="M653" s="306">
        <f t="shared" ca="1" si="306"/>
        <v>-1.5027168833484699</v>
      </c>
      <c r="N653" s="304">
        <f t="shared" ca="1" si="307"/>
        <v>-86.099335218920174</v>
      </c>
      <c r="P653" s="310">
        <f t="shared" ca="1" si="308"/>
        <v>23</v>
      </c>
      <c r="Q653" s="304">
        <f t="shared" ca="1" si="309"/>
        <v>0</v>
      </c>
      <c r="R653" s="306">
        <f t="shared" ca="1" si="310"/>
        <v>0</v>
      </c>
      <c r="S653" s="307">
        <f t="shared" ca="1" si="311"/>
        <v>4.5130000000000017</v>
      </c>
      <c r="T653" s="304">
        <f t="shared" ca="1" si="291"/>
        <v>44.272530000000017</v>
      </c>
      <c r="U653" s="311">
        <f t="shared" ca="1" si="292"/>
        <v>0</v>
      </c>
      <c r="V653" s="306">
        <f t="shared" ca="1" si="293"/>
        <v>1.2259010961655523</v>
      </c>
      <c r="W653" s="304">
        <f t="shared" ca="1" si="294"/>
        <v>39.946092419044568</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0.93596087077070145</v>
      </c>
      <c r="AH653" s="304">
        <f t="shared" ca="1" si="318"/>
        <v>-8.8513137312894692</v>
      </c>
    </row>
    <row r="654" spans="1:34" x14ac:dyDescent="0.2">
      <c r="A654" s="347">
        <f t="shared" ca="1" si="296"/>
        <v>1E-4</v>
      </c>
      <c r="B654" s="304">
        <f t="shared" ca="1" si="297"/>
        <v>30.125900000000101</v>
      </c>
      <c r="D654" s="306">
        <f t="shared" ca="1" si="298"/>
        <v>-0.60212884835527003</v>
      </c>
      <c r="E654" s="307">
        <f t="shared" ca="1" si="299"/>
        <v>-0.97916532660434008</v>
      </c>
      <c r="F654" s="304">
        <f t="shared" ca="1" si="300"/>
        <v>1.1494885327161066</v>
      </c>
      <c r="G654" s="306">
        <f t="shared" ca="1" si="301"/>
        <v>7.0284764185001913</v>
      </c>
      <c r="H654" s="307">
        <f t="shared" ca="1" si="302"/>
        <v>-103.08076770540968</v>
      </c>
      <c r="I654" s="304">
        <f t="shared" ca="1" si="303"/>
        <v>103.32010526273211</v>
      </c>
      <c r="J654" s="306">
        <f t="shared" ca="1" si="304"/>
        <v>641.70676765127212</v>
      </c>
      <c r="K654" s="307">
        <f t="shared" ca="1" si="305"/>
        <v>-7.3634906785650536</v>
      </c>
      <c r="L654" s="304">
        <f t="shared" ca="1" si="290"/>
        <v>641.74901374635317</v>
      </c>
      <c r="M654" s="306">
        <f t="shared" ca="1" si="306"/>
        <v>-1.5027175292475017</v>
      </c>
      <c r="N654" s="304">
        <f t="shared" ca="1" si="307"/>
        <v>-86.099372226208686</v>
      </c>
      <c r="P654" s="310">
        <f t="shared" ca="1" si="308"/>
        <v>23</v>
      </c>
      <c r="Q654" s="304">
        <f t="shared" ca="1" si="309"/>
        <v>0</v>
      </c>
      <c r="R654" s="306">
        <f t="shared" ca="1" si="310"/>
        <v>0</v>
      </c>
      <c r="S654" s="307">
        <f t="shared" ca="1" si="311"/>
        <v>4.5130000000000017</v>
      </c>
      <c r="T654" s="304">
        <f t="shared" ca="1" si="291"/>
        <v>44.272530000000017</v>
      </c>
      <c r="U654" s="311">
        <f t="shared" ca="1" si="292"/>
        <v>0</v>
      </c>
      <c r="V654" s="306">
        <f t="shared" ca="1" si="293"/>
        <v>1.2259023598340359</v>
      </c>
      <c r="W654" s="304">
        <f t="shared" ca="1" si="294"/>
        <v>39.946205967163856</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0.93593614122543656</v>
      </c>
      <c r="AH654" s="304">
        <f t="shared" ca="1" si="318"/>
        <v>-8.8513388918778091</v>
      </c>
    </row>
    <row r="655" spans="1:34" x14ac:dyDescent="0.2">
      <c r="A655" s="347">
        <f t="shared" ca="1" si="296"/>
        <v>1E-4</v>
      </c>
      <c r="B655" s="304">
        <f t="shared" ca="1" si="297"/>
        <v>30.126000000000101</v>
      </c>
      <c r="D655" s="306">
        <f t="shared" ca="1" si="298"/>
        <v>-0.60212485608299016</v>
      </c>
      <c r="E655" s="307">
        <f t="shared" ca="1" si="299"/>
        <v>-0.97913983574428265</v>
      </c>
      <c r="F655" s="304">
        <f t="shared" ca="1" si="300"/>
        <v>1.1494647277121219</v>
      </c>
      <c r="G655" s="306">
        <f t="shared" ca="1" si="301"/>
        <v>7.0284162060145832</v>
      </c>
      <c r="H655" s="307">
        <f t="shared" ca="1" si="302"/>
        <v>-103.08086561939326</v>
      </c>
      <c r="I655" s="304">
        <f t="shared" ca="1" si="303"/>
        <v>103.32019885389488</v>
      </c>
      <c r="J655" s="306">
        <f t="shared" ca="1" si="304"/>
        <v>641.70676765127212</v>
      </c>
      <c r="K655" s="307">
        <f t="shared" ca="1" si="305"/>
        <v>-7.3737987602312938</v>
      </c>
      <c r="L655" s="304">
        <f t="shared" ca="1" si="290"/>
        <v>641.74913210506179</v>
      </c>
      <c r="M655" s="306">
        <f t="shared" ca="1" si="306"/>
        <v>-1.5027181751398297</v>
      </c>
      <c r="N655" s="304">
        <f t="shared" ca="1" si="307"/>
        <v>-86.099409233113107</v>
      </c>
      <c r="P655" s="310">
        <f t="shared" ca="1" si="308"/>
        <v>23</v>
      </c>
      <c r="Q655" s="304">
        <f t="shared" ca="1" si="309"/>
        <v>0</v>
      </c>
      <c r="R655" s="306">
        <f t="shared" ca="1" si="310"/>
        <v>0</v>
      </c>
      <c r="S655" s="307">
        <f t="shared" ca="1" si="311"/>
        <v>4.5130000000000017</v>
      </c>
      <c r="T655" s="304">
        <f t="shared" ca="1" si="291"/>
        <v>44.272530000000017</v>
      </c>
      <c r="U655" s="311">
        <f t="shared" ca="1" si="292"/>
        <v>0</v>
      </c>
      <c r="V655" s="306">
        <f t="shared" ca="1" si="293"/>
        <v>1.2259036235050227</v>
      </c>
      <c r="W655" s="304">
        <f t="shared" ca="1" si="294"/>
        <v>39.946319513667291</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0.93591141202966632</v>
      </c>
      <c r="AH655" s="304">
        <f t="shared" ca="1" si="318"/>
        <v>-8.8513640521080976</v>
      </c>
    </row>
    <row r="656" spans="1:34" x14ac:dyDescent="0.2">
      <c r="A656" s="347">
        <f t="shared" ca="1" si="296"/>
        <v>1E-4</v>
      </c>
      <c r="B656" s="304">
        <f t="shared" ca="1" si="297"/>
        <v>30.1261000000001</v>
      </c>
      <c r="D656" s="306">
        <f t="shared" ca="1" si="298"/>
        <v>-0.60212086381287622</v>
      </c>
      <c r="E656" s="307">
        <f t="shared" ca="1" si="299"/>
        <v>-0.97911434524695196</v>
      </c>
      <c r="F656" s="304">
        <f t="shared" ca="1" si="300"/>
        <v>1.1494409231044158</v>
      </c>
      <c r="G656" s="306">
        <f t="shared" ca="1" si="301"/>
        <v>7.0283559939282023</v>
      </c>
      <c r="H656" s="307">
        <f t="shared" ca="1" si="302"/>
        <v>-103.08096353082779</v>
      </c>
      <c r="I656" s="304">
        <f t="shared" ca="1" si="303"/>
        <v>103.32029244258474</v>
      </c>
      <c r="J656" s="306">
        <f t="shared" ca="1" si="304"/>
        <v>641.70676765127212</v>
      </c>
      <c r="K656" s="307">
        <f t="shared" ca="1" si="305"/>
        <v>-7.3841068516888049</v>
      </c>
      <c r="L656" s="304">
        <f t="shared" ca="1" si="290"/>
        <v>641.74925062943464</v>
      </c>
      <c r="M656" s="306">
        <f t="shared" ca="1" si="306"/>
        <v>-1.5027188210254545</v>
      </c>
      <c r="N656" s="304">
        <f t="shared" ca="1" si="307"/>
        <v>-86.099446239633451</v>
      </c>
      <c r="P656" s="310">
        <f t="shared" ca="1" si="308"/>
        <v>23</v>
      </c>
      <c r="Q656" s="304">
        <f t="shared" ca="1" si="309"/>
        <v>0</v>
      </c>
      <c r="R656" s="306">
        <f t="shared" ca="1" si="310"/>
        <v>0</v>
      </c>
      <c r="S656" s="307">
        <f t="shared" ca="1" si="311"/>
        <v>4.5130000000000017</v>
      </c>
      <c r="T656" s="304">
        <f t="shared" ca="1" si="291"/>
        <v>44.272530000000017</v>
      </c>
      <c r="U656" s="311">
        <f t="shared" ca="1" si="292"/>
        <v>0</v>
      </c>
      <c r="V656" s="306">
        <f t="shared" ca="1" si="293"/>
        <v>1.2259048871785128</v>
      </c>
      <c r="W656" s="304">
        <f t="shared" ca="1" si="294"/>
        <v>39.946433058554874</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0.93588668318338186</v>
      </c>
      <c r="AH656" s="304">
        <f t="shared" ca="1" si="318"/>
        <v>-8.8513892119803401</v>
      </c>
    </row>
    <row r="657" spans="1:34" x14ac:dyDescent="0.2">
      <c r="A657" s="347">
        <f t="shared" ca="1" si="296"/>
        <v>1E-4</v>
      </c>
      <c r="B657" s="304">
        <f t="shared" ca="1" si="297"/>
        <v>30.1262000000001</v>
      </c>
      <c r="D657" s="306">
        <f t="shared" ca="1" si="298"/>
        <v>-0.60211687154492566</v>
      </c>
      <c r="E657" s="307">
        <f t="shared" ca="1" si="299"/>
        <v>-0.97908885511234267</v>
      </c>
      <c r="F657" s="304">
        <f t="shared" ca="1" si="300"/>
        <v>1.1494171188929834</v>
      </c>
      <c r="G657" s="306">
        <f t="shared" ca="1" si="301"/>
        <v>7.0282957822410479</v>
      </c>
      <c r="H657" s="307">
        <f t="shared" ca="1" si="302"/>
        <v>-103.0810614397133</v>
      </c>
      <c r="I657" s="304">
        <f t="shared" ca="1" si="303"/>
        <v>103.32038602880175</v>
      </c>
      <c r="J657" s="306">
        <f t="shared" ca="1" si="304"/>
        <v>641.70676765127212</v>
      </c>
      <c r="K657" s="307">
        <f t="shared" ca="1" si="305"/>
        <v>-7.394414952937332</v>
      </c>
      <c r="L657" s="304">
        <f t="shared" ca="1" si="290"/>
        <v>641.74936931947195</v>
      </c>
      <c r="M657" s="306">
        <f t="shared" ca="1" si="306"/>
        <v>-1.502719466904376</v>
      </c>
      <c r="N657" s="304">
        <f t="shared" ca="1" si="307"/>
        <v>-86.099483245769733</v>
      </c>
      <c r="P657" s="310">
        <f t="shared" ca="1" si="308"/>
        <v>23</v>
      </c>
      <c r="Q657" s="304">
        <f t="shared" ca="1" si="309"/>
        <v>0</v>
      </c>
      <c r="R657" s="306">
        <f t="shared" ca="1" si="310"/>
        <v>0</v>
      </c>
      <c r="S657" s="307">
        <f t="shared" ca="1" si="311"/>
        <v>4.5130000000000017</v>
      </c>
      <c r="T657" s="304">
        <f t="shared" ca="1" si="291"/>
        <v>44.272530000000017</v>
      </c>
      <c r="U657" s="311">
        <f t="shared" ca="1" si="292"/>
        <v>0</v>
      </c>
      <c r="V657" s="306">
        <f t="shared" ca="1" si="293"/>
        <v>1.2259061508545064</v>
      </c>
      <c r="W657" s="304">
        <f t="shared" ca="1" si="294"/>
        <v>39.946546601826626</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0.9358619546865885</v>
      </c>
      <c r="AH657" s="304">
        <f t="shared" ca="1" si="318"/>
        <v>-8.8514143714945401</v>
      </c>
    </row>
    <row r="658" spans="1:34" x14ac:dyDescent="0.2">
      <c r="A658" s="347">
        <f t="shared" ca="1" si="296"/>
        <v>1E-4</v>
      </c>
      <c r="B658" s="304">
        <f t="shared" ca="1" si="297"/>
        <v>30.1263000000001</v>
      </c>
      <c r="D658" s="306">
        <f t="shared" ca="1" si="298"/>
        <v>-0.60211287927914003</v>
      </c>
      <c r="E658" s="307">
        <f t="shared" ca="1" si="299"/>
        <v>-0.97906336534045302</v>
      </c>
      <c r="F658" s="304">
        <f t="shared" ca="1" si="300"/>
        <v>1.1493933150778239</v>
      </c>
      <c r="G658" s="306">
        <f t="shared" ca="1" si="301"/>
        <v>7.0282355709531199</v>
      </c>
      <c r="H658" s="307">
        <f t="shared" ca="1" si="302"/>
        <v>-103.08115934604983</v>
      </c>
      <c r="I658" s="304">
        <f t="shared" ca="1" si="303"/>
        <v>103.32047961254597</v>
      </c>
      <c r="J658" s="306">
        <f t="shared" ca="1" si="304"/>
        <v>641.70676765127212</v>
      </c>
      <c r="K658" s="307">
        <f t="shared" ca="1" si="305"/>
        <v>-7.4047230639766202</v>
      </c>
      <c r="L658" s="304">
        <f t="shared" ca="1" si="290"/>
        <v>641.74948817517406</v>
      </c>
      <c r="M658" s="306">
        <f t="shared" ca="1" si="306"/>
        <v>-1.5027201127765941</v>
      </c>
      <c r="N658" s="304">
        <f t="shared" ca="1" si="307"/>
        <v>-86.099520251521938</v>
      </c>
      <c r="P658" s="310">
        <f t="shared" ca="1" si="308"/>
        <v>23</v>
      </c>
      <c r="Q658" s="304">
        <f t="shared" ca="1" si="309"/>
        <v>0</v>
      </c>
      <c r="R658" s="306">
        <f t="shared" ca="1" si="310"/>
        <v>0</v>
      </c>
      <c r="S658" s="307">
        <f t="shared" ca="1" si="311"/>
        <v>4.5130000000000017</v>
      </c>
      <c r="T658" s="304">
        <f t="shared" ca="1" si="291"/>
        <v>44.272530000000017</v>
      </c>
      <c r="U658" s="311">
        <f t="shared" ca="1" si="292"/>
        <v>0</v>
      </c>
      <c r="V658" s="306">
        <f t="shared" ca="1" si="293"/>
        <v>1.2259074145330033</v>
      </c>
      <c r="W658" s="304">
        <f t="shared" ca="1" si="294"/>
        <v>39.946660143482589</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0.93583722653927559</v>
      </c>
      <c r="AH658" s="304">
        <f t="shared" ca="1" si="318"/>
        <v>-8.8514395306507012</v>
      </c>
    </row>
    <row r="659" spans="1:34" x14ac:dyDescent="0.2">
      <c r="A659" s="347">
        <f t="shared" ca="1" si="296"/>
        <v>1E-4</v>
      </c>
      <c r="B659" s="304">
        <f t="shared" ca="1" si="297"/>
        <v>30.1264000000001</v>
      </c>
      <c r="D659" s="306">
        <f t="shared" ca="1" si="298"/>
        <v>-0.60210888701552079</v>
      </c>
      <c r="E659" s="307">
        <f t="shared" ca="1" si="299"/>
        <v>-0.97903787593127412</v>
      </c>
      <c r="F659" s="304">
        <f t="shared" ca="1" si="300"/>
        <v>1.1493695116589313</v>
      </c>
      <c r="G659" s="306">
        <f t="shared" ca="1" si="301"/>
        <v>7.0281753600644183</v>
      </c>
      <c r="H659" s="307">
        <f t="shared" ca="1" si="302"/>
        <v>-103.08125724983742</v>
      </c>
      <c r="I659" s="304">
        <f t="shared" ca="1" si="303"/>
        <v>103.3205731938174</v>
      </c>
      <c r="J659" s="306">
        <f t="shared" ca="1" si="304"/>
        <v>641.70676765127212</v>
      </c>
      <c r="K659" s="307">
        <f t="shared" ca="1" si="305"/>
        <v>-7.4150311848064145</v>
      </c>
      <c r="L659" s="304">
        <f t="shared" ca="1" si="290"/>
        <v>641.74960719654155</v>
      </c>
      <c r="M659" s="306">
        <f t="shared" ca="1" si="306"/>
        <v>-1.5027207586421092</v>
      </c>
      <c r="N659" s="304">
        <f t="shared" ca="1" si="307"/>
        <v>-86.09955725689008</v>
      </c>
      <c r="P659" s="310">
        <f t="shared" ca="1" si="308"/>
        <v>23</v>
      </c>
      <c r="Q659" s="304">
        <f t="shared" ca="1" si="309"/>
        <v>0</v>
      </c>
      <c r="R659" s="306">
        <f t="shared" ca="1" si="310"/>
        <v>0</v>
      </c>
      <c r="S659" s="307">
        <f t="shared" ca="1" si="311"/>
        <v>4.5130000000000017</v>
      </c>
      <c r="T659" s="304">
        <f t="shared" ca="1" si="291"/>
        <v>44.272530000000017</v>
      </c>
      <c r="U659" s="311">
        <f t="shared" ca="1" si="292"/>
        <v>0</v>
      </c>
      <c r="V659" s="306">
        <f t="shared" ca="1" si="293"/>
        <v>1.2259086782140034</v>
      </c>
      <c r="W659" s="304">
        <f t="shared" ca="1" si="294"/>
        <v>39.94677368352275</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0.93581249874143779</v>
      </c>
      <c r="AH659" s="304">
        <f t="shared" ca="1" si="318"/>
        <v>-8.8514646894488305</v>
      </c>
    </row>
    <row r="660" spans="1:34" x14ac:dyDescent="0.2">
      <c r="A660" s="347">
        <f t="shared" ca="1" si="296"/>
        <v>1E-4</v>
      </c>
      <c r="B660" s="304">
        <f t="shared" ca="1" si="297"/>
        <v>30.1265000000001</v>
      </c>
      <c r="D660" s="306">
        <f t="shared" ca="1" si="298"/>
        <v>-0.60210489475406759</v>
      </c>
      <c r="E660" s="307">
        <f t="shared" ca="1" si="299"/>
        <v>-0.97901238688480952</v>
      </c>
      <c r="F660" s="304">
        <f t="shared" ca="1" si="300"/>
        <v>1.1493457086363088</v>
      </c>
      <c r="G660" s="306">
        <f t="shared" ca="1" si="301"/>
        <v>7.0281151495749432</v>
      </c>
      <c r="H660" s="307">
        <f t="shared" ca="1" si="302"/>
        <v>-103.08135515107611</v>
      </c>
      <c r="I660" s="304">
        <f t="shared" ca="1" si="303"/>
        <v>103.32066677261606</v>
      </c>
      <c r="J660" s="306">
        <f t="shared" ca="1" si="304"/>
        <v>641.70676765127212</v>
      </c>
      <c r="K660" s="307">
        <f t="shared" ca="1" si="305"/>
        <v>-7.4253393154264602</v>
      </c>
      <c r="L660" s="304">
        <f t="shared" ca="1" si="290"/>
        <v>641.74972638357463</v>
      </c>
      <c r="M660" s="306">
        <f t="shared" ca="1" si="306"/>
        <v>-1.5027214045009212</v>
      </c>
      <c r="N660" s="304">
        <f t="shared" ca="1" si="307"/>
        <v>-86.099594261874174</v>
      </c>
      <c r="P660" s="310">
        <f t="shared" ca="1" si="308"/>
        <v>23</v>
      </c>
      <c r="Q660" s="304">
        <f t="shared" ca="1" si="309"/>
        <v>0</v>
      </c>
      <c r="R660" s="306">
        <f t="shared" ca="1" si="310"/>
        <v>0</v>
      </c>
      <c r="S660" s="307">
        <f t="shared" ca="1" si="311"/>
        <v>4.5130000000000017</v>
      </c>
      <c r="T660" s="304">
        <f t="shared" ca="1" si="291"/>
        <v>44.272530000000017</v>
      </c>
      <c r="U660" s="311">
        <f t="shared" ca="1" si="292"/>
        <v>0</v>
      </c>
      <c r="V660" s="306">
        <f t="shared" ca="1" si="293"/>
        <v>1.2259099418975068</v>
      </c>
      <c r="W660" s="304">
        <f t="shared" ca="1" si="294"/>
        <v>39.946887221947115</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0.93578777129307689</v>
      </c>
      <c r="AH660" s="304">
        <f t="shared" ca="1" si="318"/>
        <v>-8.8514898478889279</v>
      </c>
    </row>
    <row r="661" spans="1:34" x14ac:dyDescent="0.2">
      <c r="A661" s="347">
        <f t="shared" ca="1" si="296"/>
        <v>1E-4</v>
      </c>
      <c r="B661" s="304">
        <f t="shared" ca="1" si="297"/>
        <v>30.126600000000099</v>
      </c>
      <c r="D661" s="306">
        <f t="shared" ca="1" si="298"/>
        <v>-0.60210090249478143</v>
      </c>
      <c r="E661" s="307">
        <f t="shared" ca="1" si="299"/>
        <v>-0.97898689820105211</v>
      </c>
      <c r="F661" s="304">
        <f t="shared" ca="1" si="300"/>
        <v>1.1493219060099513</v>
      </c>
      <c r="G661" s="306">
        <f t="shared" ca="1" si="301"/>
        <v>7.0280549394846936</v>
      </c>
      <c r="H661" s="307">
        <f t="shared" ca="1" si="302"/>
        <v>-103.08145304976593</v>
      </c>
      <c r="I661" s="304">
        <f t="shared" ca="1" si="303"/>
        <v>103.32076034894203</v>
      </c>
      <c r="J661" s="306">
        <f t="shared" ca="1" si="304"/>
        <v>641.70676765127212</v>
      </c>
      <c r="K661" s="307">
        <f t="shared" ca="1" si="305"/>
        <v>-7.4356474558365022</v>
      </c>
      <c r="L661" s="304">
        <f t="shared" ca="1" si="290"/>
        <v>641.74984573627376</v>
      </c>
      <c r="M661" s="306">
        <f t="shared" ca="1" si="306"/>
        <v>-1.5027220503530301</v>
      </c>
      <c r="N661" s="304">
        <f t="shared" ca="1" si="307"/>
        <v>-86.099631266474205</v>
      </c>
      <c r="P661" s="310">
        <f t="shared" ca="1" si="308"/>
        <v>23</v>
      </c>
      <c r="Q661" s="304">
        <f t="shared" ca="1" si="309"/>
        <v>0</v>
      </c>
      <c r="R661" s="306">
        <f t="shared" ca="1" si="310"/>
        <v>0</v>
      </c>
      <c r="S661" s="307">
        <f t="shared" ca="1" si="311"/>
        <v>4.5130000000000017</v>
      </c>
      <c r="T661" s="304">
        <f t="shared" ca="1" si="291"/>
        <v>44.272530000000017</v>
      </c>
      <c r="U661" s="311">
        <f t="shared" ca="1" si="292"/>
        <v>0</v>
      </c>
      <c r="V661" s="306">
        <f t="shared" ca="1" si="293"/>
        <v>1.225911205583514</v>
      </c>
      <c r="W661" s="304">
        <f t="shared" ca="1" si="294"/>
        <v>39.947000758755735</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0.93576304419418932</v>
      </c>
      <c r="AH661" s="304">
        <f t="shared" ca="1" si="318"/>
        <v>-8.8515150059709953</v>
      </c>
    </row>
    <row r="662" spans="1:34" x14ac:dyDescent="0.2">
      <c r="A662" s="347">
        <f t="shared" ca="1" si="296"/>
        <v>1E-4</v>
      </c>
      <c r="B662" s="304">
        <f t="shared" ca="1" si="297"/>
        <v>30.126700000000099</v>
      </c>
      <c r="D662" s="306">
        <f t="shared" ca="1" si="298"/>
        <v>-0.60209691023766421</v>
      </c>
      <c r="E662" s="307">
        <f t="shared" ca="1" si="299"/>
        <v>-0.97896140987999658</v>
      </c>
      <c r="F662" s="304">
        <f t="shared" ca="1" si="300"/>
        <v>1.149298103779856</v>
      </c>
      <c r="G662" s="306">
        <f t="shared" ca="1" si="301"/>
        <v>7.0279947297936696</v>
      </c>
      <c r="H662" s="307">
        <f t="shared" ca="1" si="302"/>
        <v>-103.08155094590691</v>
      </c>
      <c r="I662" s="304">
        <f t="shared" ca="1" si="303"/>
        <v>103.32085392279532</v>
      </c>
      <c r="J662" s="306">
        <f t="shared" ca="1" si="304"/>
        <v>641.70676765127212</v>
      </c>
      <c r="K662" s="307">
        <f t="shared" ca="1" si="305"/>
        <v>-7.4459556060362857</v>
      </c>
      <c r="L662" s="304">
        <f t="shared" ca="1" si="290"/>
        <v>641.74996525463939</v>
      </c>
      <c r="M662" s="306">
        <f t="shared" ca="1" si="306"/>
        <v>-1.5027226961984363</v>
      </c>
      <c r="N662" s="304">
        <f t="shared" ca="1" si="307"/>
        <v>-86.099668270690202</v>
      </c>
      <c r="P662" s="310">
        <f t="shared" ca="1" si="308"/>
        <v>23</v>
      </c>
      <c r="Q662" s="304">
        <f t="shared" ca="1" si="309"/>
        <v>0</v>
      </c>
      <c r="R662" s="306">
        <f t="shared" ca="1" si="310"/>
        <v>0</v>
      </c>
      <c r="S662" s="307">
        <f t="shared" ca="1" si="311"/>
        <v>4.5130000000000017</v>
      </c>
      <c r="T662" s="304">
        <f t="shared" ca="1" si="291"/>
        <v>44.272530000000017</v>
      </c>
      <c r="U662" s="311">
        <f t="shared" ca="1" si="292"/>
        <v>0</v>
      </c>
      <c r="V662" s="306">
        <f t="shared" ca="1" si="293"/>
        <v>1.225912469272024</v>
      </c>
      <c r="W662" s="304">
        <f t="shared" ca="1" si="294"/>
        <v>39.947114293948609</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0.93573831744476976</v>
      </c>
      <c r="AH662" s="304">
        <f t="shared" ca="1" si="318"/>
        <v>-8.8515401636950415</v>
      </c>
    </row>
    <row r="663" spans="1:34" x14ac:dyDescent="0.2">
      <c r="A663" s="347">
        <f t="shared" ca="1" si="296"/>
        <v>1E-4</v>
      </c>
      <c r="B663" s="304">
        <f t="shared" ca="1" si="297"/>
        <v>30.126800000000099</v>
      </c>
      <c r="D663" s="306">
        <f t="shared" ca="1" si="298"/>
        <v>-0.60209291798271325</v>
      </c>
      <c r="E663" s="307">
        <f t="shared" ca="1" si="299"/>
        <v>-0.97893592192164292</v>
      </c>
      <c r="F663" s="304">
        <f t="shared" ca="1" si="300"/>
        <v>1.1492743019460216</v>
      </c>
      <c r="G663" s="306">
        <f t="shared" ca="1" si="301"/>
        <v>7.0279345205018711</v>
      </c>
      <c r="H663" s="307">
        <f t="shared" ca="1" si="302"/>
        <v>-103.08164883949911</v>
      </c>
      <c r="I663" s="304">
        <f t="shared" ca="1" si="303"/>
        <v>103.32094749417598</v>
      </c>
      <c r="J663" s="306">
        <f t="shared" ca="1" si="304"/>
        <v>641.70676765127212</v>
      </c>
      <c r="K663" s="307">
        <f t="shared" ca="1" si="305"/>
        <v>-7.4562637660255557</v>
      </c>
      <c r="L663" s="304">
        <f t="shared" ca="1" si="290"/>
        <v>641.75008493867165</v>
      </c>
      <c r="M663" s="306">
        <f t="shared" ca="1" si="306"/>
        <v>-1.5027233420371395</v>
      </c>
      <c r="N663" s="304">
        <f t="shared" ca="1" si="307"/>
        <v>-86.099705274522137</v>
      </c>
      <c r="P663" s="310">
        <f t="shared" ca="1" si="308"/>
        <v>23</v>
      </c>
      <c r="Q663" s="304">
        <f t="shared" ca="1" si="309"/>
        <v>0</v>
      </c>
      <c r="R663" s="306">
        <f t="shared" ca="1" si="310"/>
        <v>0</v>
      </c>
      <c r="S663" s="307">
        <f t="shared" ca="1" si="311"/>
        <v>4.5130000000000017</v>
      </c>
      <c r="T663" s="304">
        <f t="shared" ca="1" si="291"/>
        <v>44.272530000000017</v>
      </c>
      <c r="U663" s="311">
        <f t="shared" ca="1" si="292"/>
        <v>0</v>
      </c>
      <c r="V663" s="306">
        <f t="shared" ca="1" si="293"/>
        <v>1.2259137329630372</v>
      </c>
      <c r="W663" s="304">
        <f t="shared" ca="1" si="294"/>
        <v>39.947227827525744</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0.93571359104481289</v>
      </c>
      <c r="AH663" s="304">
        <f t="shared" ca="1" si="318"/>
        <v>-8.8515653210610665</v>
      </c>
    </row>
    <row r="664" spans="1:34" x14ac:dyDescent="0.2">
      <c r="A664" s="347">
        <f t="shared" ca="1" si="296"/>
        <v>1E-4</v>
      </c>
      <c r="B664" s="304">
        <f t="shared" ca="1" si="297"/>
        <v>30.126900000000099</v>
      </c>
      <c r="D664" s="306">
        <f t="shared" ca="1" si="298"/>
        <v>-0.60208892572993389</v>
      </c>
      <c r="E664" s="307">
        <f t="shared" ca="1" si="299"/>
        <v>-0.97891043432598579</v>
      </c>
      <c r="F664" s="304">
        <f t="shared" ca="1" si="300"/>
        <v>1.149250500508447</v>
      </c>
      <c r="G664" s="306">
        <f t="shared" ca="1" si="301"/>
        <v>7.0278743116092981</v>
      </c>
      <c r="H664" s="307">
        <f t="shared" ca="1" si="302"/>
        <v>-103.08174673054255</v>
      </c>
      <c r="I664" s="304">
        <f t="shared" ca="1" si="303"/>
        <v>103.32104106308404</v>
      </c>
      <c r="J664" s="306">
        <f t="shared" ca="1" si="304"/>
        <v>641.70676765127212</v>
      </c>
      <c r="K664" s="307">
        <f t="shared" ca="1" si="305"/>
        <v>-7.4665719358040574</v>
      </c>
      <c r="L664" s="304">
        <f t="shared" ca="1" si="290"/>
        <v>641.75020478837109</v>
      </c>
      <c r="M664" s="306">
        <f t="shared" ca="1" si="306"/>
        <v>-1.5027239878691401</v>
      </c>
      <c r="N664" s="304">
        <f t="shared" ca="1" si="307"/>
        <v>-86.099742277970051</v>
      </c>
      <c r="P664" s="310">
        <f t="shared" ca="1" si="308"/>
        <v>23</v>
      </c>
      <c r="Q664" s="304">
        <f t="shared" ca="1" si="309"/>
        <v>0</v>
      </c>
      <c r="R664" s="306">
        <f t="shared" ca="1" si="310"/>
        <v>0</v>
      </c>
      <c r="S664" s="307">
        <f t="shared" ca="1" si="311"/>
        <v>4.5130000000000017</v>
      </c>
      <c r="T664" s="304">
        <f t="shared" ca="1" si="291"/>
        <v>44.272530000000017</v>
      </c>
      <c r="U664" s="311">
        <f t="shared" ca="1" si="292"/>
        <v>0</v>
      </c>
      <c r="V664" s="306">
        <f t="shared" ca="1" si="293"/>
        <v>1.2259149966565541</v>
      </c>
      <c r="W664" s="304">
        <f t="shared" ca="1" si="294"/>
        <v>39.94734135948719</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0.93568886499432224</v>
      </c>
      <c r="AH664" s="304">
        <f t="shared" ca="1" si="318"/>
        <v>-8.851590478069074</v>
      </c>
    </row>
    <row r="665" spans="1:34" x14ac:dyDescent="0.2">
      <c r="A665" s="347">
        <f t="shared" ca="1" si="296"/>
        <v>1E-4</v>
      </c>
      <c r="B665" s="304">
        <f t="shared" ca="1" si="297"/>
        <v>30.127000000000098</v>
      </c>
      <c r="D665" s="306">
        <f t="shared" ca="1" si="298"/>
        <v>-0.60208493347932401</v>
      </c>
      <c r="E665" s="307">
        <f t="shared" ca="1" si="299"/>
        <v>-0.97888494709301632</v>
      </c>
      <c r="F665" s="304">
        <f t="shared" ca="1" si="300"/>
        <v>1.1492266994671241</v>
      </c>
      <c r="G665" s="306">
        <f t="shared" ca="1" si="301"/>
        <v>7.0278141031159498</v>
      </c>
      <c r="H665" s="307">
        <f t="shared" ca="1" si="302"/>
        <v>-103.08184461903726</v>
      </c>
      <c r="I665" s="304">
        <f t="shared" ca="1" si="303"/>
        <v>103.32113462951951</v>
      </c>
      <c r="J665" s="306">
        <f t="shared" ca="1" si="304"/>
        <v>641.70676765127212</v>
      </c>
      <c r="K665" s="307">
        <f t="shared" ca="1" si="305"/>
        <v>-7.4768801153715367</v>
      </c>
      <c r="L665" s="304">
        <f t="shared" ca="1" si="290"/>
        <v>641.75032480373807</v>
      </c>
      <c r="M665" s="306">
        <f t="shared" ca="1" si="306"/>
        <v>-1.502724633694438</v>
      </c>
      <c r="N665" s="304">
        <f t="shared" ca="1" si="307"/>
        <v>-86.099779281033918</v>
      </c>
      <c r="P665" s="310">
        <f t="shared" ca="1" si="308"/>
        <v>23</v>
      </c>
      <c r="Q665" s="304">
        <f t="shared" ca="1" si="309"/>
        <v>0</v>
      </c>
      <c r="R665" s="306">
        <f t="shared" ca="1" si="310"/>
        <v>0</v>
      </c>
      <c r="S665" s="307">
        <f t="shared" ca="1" si="311"/>
        <v>4.5130000000000017</v>
      </c>
      <c r="T665" s="304">
        <f t="shared" ca="1" si="291"/>
        <v>44.272530000000017</v>
      </c>
      <c r="U665" s="311">
        <f t="shared" ca="1" si="292"/>
        <v>0</v>
      </c>
      <c r="V665" s="306">
        <f t="shared" ca="1" si="293"/>
        <v>1.2259162603525737</v>
      </c>
      <c r="W665" s="304">
        <f t="shared" ca="1" si="294"/>
        <v>39.947454889832898</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0.93566413929328363</v>
      </c>
      <c r="AH665" s="304">
        <f t="shared" ca="1" si="318"/>
        <v>-8.8516156347190726</v>
      </c>
    </row>
    <row r="666" spans="1:34" x14ac:dyDescent="0.2">
      <c r="A666" s="347">
        <f t="shared" ca="1" si="296"/>
        <v>1E-4</v>
      </c>
      <c r="B666" s="304">
        <f t="shared" ca="1" si="297"/>
        <v>30.127100000000098</v>
      </c>
      <c r="D666" s="306">
        <f t="shared" ca="1" si="298"/>
        <v>-0.60208094123088407</v>
      </c>
      <c r="E666" s="307">
        <f t="shared" ca="1" si="299"/>
        <v>-0.97885946022274517</v>
      </c>
      <c r="F666" s="304">
        <f t="shared" ca="1" si="300"/>
        <v>1.1492028988220624</v>
      </c>
      <c r="G666" s="306">
        <f t="shared" ca="1" si="301"/>
        <v>7.027753895021827</v>
      </c>
      <c r="H666" s="307">
        <f t="shared" ca="1" si="302"/>
        <v>-103.08194250498327</v>
      </c>
      <c r="I666" s="304">
        <f t="shared" ca="1" si="303"/>
        <v>103.32122819348245</v>
      </c>
      <c r="J666" s="306">
        <f t="shared" ca="1" si="304"/>
        <v>641.70676765127212</v>
      </c>
      <c r="K666" s="307">
        <f t="shared" ca="1" si="305"/>
        <v>-7.4871883047277379</v>
      </c>
      <c r="L666" s="304">
        <f t="shared" ca="1" si="290"/>
        <v>641.75044498477303</v>
      </c>
      <c r="M666" s="306">
        <f t="shared" ca="1" si="306"/>
        <v>-1.5027252795130335</v>
      </c>
      <c r="N666" s="304">
        <f t="shared" ca="1" si="307"/>
        <v>-86.099816283713764</v>
      </c>
      <c r="P666" s="310">
        <f t="shared" ca="1" si="308"/>
        <v>23</v>
      </c>
      <c r="Q666" s="304">
        <f t="shared" ca="1" si="309"/>
        <v>0</v>
      </c>
      <c r="R666" s="306">
        <f t="shared" ca="1" si="310"/>
        <v>0</v>
      </c>
      <c r="S666" s="307">
        <f t="shared" ca="1" si="311"/>
        <v>4.5130000000000017</v>
      </c>
      <c r="T666" s="304">
        <f t="shared" ca="1" si="291"/>
        <v>44.272530000000017</v>
      </c>
      <c r="U666" s="311">
        <f t="shared" ca="1" si="292"/>
        <v>0</v>
      </c>
      <c r="V666" s="306">
        <f t="shared" ca="1" si="293"/>
        <v>1.2259175240510964</v>
      </c>
      <c r="W666" s="304">
        <f t="shared" ca="1" si="294"/>
        <v>39.947568418562938</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0.93563941394170769</v>
      </c>
      <c r="AH666" s="304">
        <f t="shared" ca="1" si="318"/>
        <v>-8.8516407910110537</v>
      </c>
    </row>
    <row r="667" spans="1:34" x14ac:dyDescent="0.2">
      <c r="A667" s="347">
        <f t="shared" ca="1" si="296"/>
        <v>1E-4</v>
      </c>
      <c r="B667" s="304">
        <f t="shared" ca="1" si="297"/>
        <v>30.127200000000098</v>
      </c>
      <c r="D667" s="306">
        <f t="shared" ca="1" si="298"/>
        <v>-0.60207694898461461</v>
      </c>
      <c r="E667" s="307">
        <f t="shared" ca="1" si="299"/>
        <v>-0.97883397371515635</v>
      </c>
      <c r="F667" s="304">
        <f t="shared" ca="1" si="300"/>
        <v>1.1491790985732491</v>
      </c>
      <c r="G667" s="306">
        <f t="shared" ca="1" si="301"/>
        <v>7.0276936873269289</v>
      </c>
      <c r="H667" s="307">
        <f t="shared" ca="1" si="302"/>
        <v>-103.08204038838065</v>
      </c>
      <c r="I667" s="304">
        <f t="shared" ca="1" si="303"/>
        <v>103.32132175497289</v>
      </c>
      <c r="J667" s="306">
        <f t="shared" ca="1" si="304"/>
        <v>641.70676765127212</v>
      </c>
      <c r="K667" s="307">
        <f t="shared" ca="1" si="305"/>
        <v>-7.497496503872406</v>
      </c>
      <c r="L667" s="304">
        <f t="shared" ca="1" si="290"/>
        <v>641.7505653314762</v>
      </c>
      <c r="M667" s="306">
        <f t="shared" ca="1" si="306"/>
        <v>-1.5027259253249265</v>
      </c>
      <c r="N667" s="304">
        <f t="shared" ca="1" si="307"/>
        <v>-86.099853286009605</v>
      </c>
      <c r="P667" s="310">
        <f t="shared" ca="1" si="308"/>
        <v>23</v>
      </c>
      <c r="Q667" s="304">
        <f t="shared" ca="1" si="309"/>
        <v>0</v>
      </c>
      <c r="R667" s="306">
        <f t="shared" ca="1" si="310"/>
        <v>0</v>
      </c>
      <c r="S667" s="307">
        <f t="shared" ca="1" si="311"/>
        <v>4.5130000000000017</v>
      </c>
      <c r="T667" s="304">
        <f t="shared" ca="1" si="291"/>
        <v>44.272530000000017</v>
      </c>
      <c r="U667" s="311">
        <f t="shared" ca="1" si="292"/>
        <v>0</v>
      </c>
      <c r="V667" s="306">
        <f t="shared" ca="1" si="293"/>
        <v>1.2259187877521223</v>
      </c>
      <c r="W667" s="304">
        <f t="shared" ca="1" si="294"/>
        <v>39.947681945677289</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0.93561468893958022</v>
      </c>
      <c r="AH667" s="304">
        <f t="shared" ca="1" si="318"/>
        <v>-8.8516659469450314</v>
      </c>
    </row>
    <row r="668" spans="1:34" x14ac:dyDescent="0.2">
      <c r="A668" s="347">
        <f t="shared" ca="1" si="296"/>
        <v>1E-4</v>
      </c>
      <c r="B668" s="304">
        <f t="shared" ca="1" si="297"/>
        <v>30.127300000000098</v>
      </c>
      <c r="D668" s="306">
        <f t="shared" ca="1" si="298"/>
        <v>-0.60207295674051609</v>
      </c>
      <c r="E668" s="307">
        <f t="shared" ca="1" si="299"/>
        <v>-0.97880848757025518</v>
      </c>
      <c r="F668" s="304">
        <f t="shared" ca="1" si="300"/>
        <v>1.1491552987206897</v>
      </c>
      <c r="G668" s="306">
        <f t="shared" ca="1" si="301"/>
        <v>7.0276334800312545</v>
      </c>
      <c r="H668" s="307">
        <f t="shared" ca="1" si="302"/>
        <v>-103.0821382692294</v>
      </c>
      <c r="I668" s="304">
        <f t="shared" ca="1" si="303"/>
        <v>103.32141531399085</v>
      </c>
      <c r="J668" s="306">
        <f t="shared" ca="1" si="304"/>
        <v>641.70676765127212</v>
      </c>
      <c r="K668" s="307">
        <f t="shared" ca="1" si="305"/>
        <v>-7.5078047128052861</v>
      </c>
      <c r="L668" s="304">
        <f t="shared" ca="1" si="290"/>
        <v>641.75068584384803</v>
      </c>
      <c r="M668" s="306">
        <f t="shared" ca="1" si="306"/>
        <v>-1.5027265711301172</v>
      </c>
      <c r="N668" s="304">
        <f t="shared" ca="1" si="307"/>
        <v>-86.099890287921411</v>
      </c>
      <c r="P668" s="310">
        <f t="shared" ca="1" si="308"/>
        <v>23</v>
      </c>
      <c r="Q668" s="304">
        <f t="shared" ca="1" si="309"/>
        <v>0</v>
      </c>
      <c r="R668" s="306">
        <f t="shared" ca="1" si="310"/>
        <v>0</v>
      </c>
      <c r="S668" s="307">
        <f t="shared" ca="1" si="311"/>
        <v>4.5130000000000017</v>
      </c>
      <c r="T668" s="304">
        <f t="shared" ca="1" si="291"/>
        <v>44.272530000000017</v>
      </c>
      <c r="U668" s="311">
        <f t="shared" ca="1" si="292"/>
        <v>0</v>
      </c>
      <c r="V668" s="306">
        <f t="shared" ca="1" si="293"/>
        <v>1.2259200514556512</v>
      </c>
      <c r="W668" s="304">
        <f t="shared" ca="1" si="294"/>
        <v>39.947795471176008</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0.93558996428690833</v>
      </c>
      <c r="AH668" s="304">
        <f t="shared" ca="1" si="318"/>
        <v>-8.8516911025210003</v>
      </c>
    </row>
    <row r="669" spans="1:34" x14ac:dyDescent="0.2">
      <c r="A669" s="347">
        <f t="shared" ca="1" si="296"/>
        <v>1E-4</v>
      </c>
      <c r="B669" s="304">
        <f t="shared" ca="1" si="297"/>
        <v>30.127400000000097</v>
      </c>
      <c r="D669" s="306">
        <f t="shared" ca="1" si="298"/>
        <v>-0.60206896449859104</v>
      </c>
      <c r="E669" s="307">
        <f t="shared" ca="1" si="299"/>
        <v>-0.97878300178802924</v>
      </c>
      <c r="F669" s="304">
        <f t="shared" ca="1" si="300"/>
        <v>1.1491314992643753</v>
      </c>
      <c r="G669" s="306">
        <f t="shared" ca="1" si="301"/>
        <v>7.0275732731348048</v>
      </c>
      <c r="H669" s="307">
        <f t="shared" ca="1" si="302"/>
        <v>-103.08223614752958</v>
      </c>
      <c r="I669" s="304">
        <f t="shared" ca="1" si="303"/>
        <v>103.32150887053641</v>
      </c>
      <c r="J669" s="306">
        <f t="shared" ca="1" si="304"/>
        <v>641.70676765127212</v>
      </c>
      <c r="K669" s="307">
        <f t="shared" ca="1" si="305"/>
        <v>-7.5181129315261241</v>
      </c>
      <c r="L669" s="304">
        <f t="shared" ca="1" si="290"/>
        <v>641.75080652188888</v>
      </c>
      <c r="M669" s="306">
        <f t="shared" ca="1" si="306"/>
        <v>-1.5027272169286057</v>
      </c>
      <c r="N669" s="304">
        <f t="shared" ca="1" si="307"/>
        <v>-86.099927289449226</v>
      </c>
      <c r="P669" s="310">
        <f t="shared" ca="1" si="308"/>
        <v>23</v>
      </c>
      <c r="Q669" s="304">
        <f t="shared" ca="1" si="309"/>
        <v>0</v>
      </c>
      <c r="R669" s="306">
        <f t="shared" ca="1" si="310"/>
        <v>0</v>
      </c>
      <c r="S669" s="307">
        <f t="shared" ca="1" si="311"/>
        <v>4.5130000000000017</v>
      </c>
      <c r="T669" s="304">
        <f t="shared" ca="1" si="291"/>
        <v>44.272530000000017</v>
      </c>
      <c r="U669" s="311">
        <f t="shared" ca="1" si="292"/>
        <v>0</v>
      </c>
      <c r="V669" s="306">
        <f t="shared" ca="1" si="293"/>
        <v>1.2259213151616839</v>
      </c>
      <c r="W669" s="304">
        <f t="shared" ca="1" si="294"/>
        <v>39.947908995059102</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0.93556523998367602</v>
      </c>
      <c r="AH669" s="304">
        <f t="shared" ca="1" si="318"/>
        <v>-8.8517162577389747</v>
      </c>
    </row>
    <row r="670" spans="1:34" x14ac:dyDescent="0.2">
      <c r="A670" s="347">
        <f t="shared" ca="1" si="296"/>
        <v>1E-4</v>
      </c>
      <c r="B670" s="304">
        <f t="shared" ca="1" si="297"/>
        <v>30.127500000000097</v>
      </c>
      <c r="D670" s="306">
        <f t="shared" ca="1" si="298"/>
        <v>-0.60206497225883859</v>
      </c>
      <c r="E670" s="307">
        <f t="shared" ca="1" si="299"/>
        <v>-0.97875751636847319</v>
      </c>
      <c r="F670" s="304">
        <f t="shared" ca="1" si="300"/>
        <v>1.1491077002043011</v>
      </c>
      <c r="G670" s="306">
        <f t="shared" ca="1" si="301"/>
        <v>7.0275130666375789</v>
      </c>
      <c r="H670" s="307">
        <f t="shared" ca="1" si="302"/>
        <v>-103.08233402328122</v>
      </c>
      <c r="I670" s="304">
        <f t="shared" ca="1" si="303"/>
        <v>103.32160242460955</v>
      </c>
      <c r="J670" s="306">
        <f t="shared" ca="1" si="304"/>
        <v>641.70676765127212</v>
      </c>
      <c r="K670" s="307">
        <f t="shared" ca="1" si="305"/>
        <v>-7.5284211600346644</v>
      </c>
      <c r="L670" s="304">
        <f t="shared" ca="1" si="290"/>
        <v>641.75092736559918</v>
      </c>
      <c r="M670" s="306">
        <f t="shared" ca="1" si="306"/>
        <v>-1.5027278627203917</v>
      </c>
      <c r="N670" s="304">
        <f t="shared" ca="1" si="307"/>
        <v>-86.099964290593007</v>
      </c>
      <c r="P670" s="310">
        <f t="shared" ca="1" si="308"/>
        <v>23</v>
      </c>
      <c r="Q670" s="304">
        <f t="shared" ca="1" si="309"/>
        <v>0</v>
      </c>
      <c r="R670" s="306">
        <f t="shared" ca="1" si="310"/>
        <v>0</v>
      </c>
      <c r="S670" s="307">
        <f t="shared" ca="1" si="311"/>
        <v>4.5130000000000017</v>
      </c>
      <c r="T670" s="304">
        <f t="shared" ca="1" si="291"/>
        <v>44.272530000000017</v>
      </c>
      <c r="U670" s="311">
        <f t="shared" ca="1" si="292"/>
        <v>0</v>
      </c>
      <c r="V670" s="306">
        <f t="shared" ca="1" si="293"/>
        <v>1.2259225788702186</v>
      </c>
      <c r="W670" s="304">
        <f t="shared" ca="1" si="294"/>
        <v>39.94802251732655</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0.93554051602988331</v>
      </c>
      <c r="AH670" s="304">
        <f t="shared" ca="1" si="318"/>
        <v>-8.8517414125989564</v>
      </c>
    </row>
    <row r="671" spans="1:34" x14ac:dyDescent="0.2">
      <c r="A671" s="347">
        <f t="shared" ca="1" si="296"/>
        <v>1E-4</v>
      </c>
      <c r="B671" s="304">
        <f t="shared" ca="1" si="297"/>
        <v>30.127600000000097</v>
      </c>
      <c r="D671" s="306">
        <f t="shared" ca="1" si="298"/>
        <v>-0.60206098002126152</v>
      </c>
      <c r="E671" s="307">
        <f t="shared" ca="1" si="299"/>
        <v>-0.97873203131159947</v>
      </c>
      <c r="F671" s="304">
        <f t="shared" ca="1" si="300"/>
        <v>1.1490839015404801</v>
      </c>
      <c r="G671" s="306">
        <f t="shared" ca="1" si="301"/>
        <v>7.0274528605395767</v>
      </c>
      <c r="H671" s="307">
        <f t="shared" ca="1" si="302"/>
        <v>-103.08243189648435</v>
      </c>
      <c r="I671" s="304">
        <f t="shared" ca="1" si="303"/>
        <v>103.32169597621035</v>
      </c>
      <c r="J671" s="306">
        <f t="shared" ca="1" si="304"/>
        <v>641.70676765127212</v>
      </c>
      <c r="K671" s="307">
        <f t="shared" ca="1" si="305"/>
        <v>-7.5387293983306529</v>
      </c>
      <c r="L671" s="304">
        <f t="shared" ca="1" si="290"/>
        <v>641.75104837497929</v>
      </c>
      <c r="M671" s="306">
        <f t="shared" ca="1" si="306"/>
        <v>-1.502728508505476</v>
      </c>
      <c r="N671" s="304">
        <f t="shared" ca="1" si="307"/>
        <v>-86.100001291352811</v>
      </c>
      <c r="P671" s="310">
        <f t="shared" ca="1" si="308"/>
        <v>23</v>
      </c>
      <c r="Q671" s="304">
        <f t="shared" ca="1" si="309"/>
        <v>0</v>
      </c>
      <c r="R671" s="306">
        <f t="shared" ca="1" si="310"/>
        <v>0</v>
      </c>
      <c r="S671" s="307">
        <f t="shared" ca="1" si="311"/>
        <v>4.5130000000000017</v>
      </c>
      <c r="T671" s="304">
        <f t="shared" ca="1" si="291"/>
        <v>44.272530000000017</v>
      </c>
      <c r="U671" s="311">
        <f t="shared" ca="1" si="292"/>
        <v>0</v>
      </c>
      <c r="V671" s="306">
        <f t="shared" ca="1" si="293"/>
        <v>1.2259238425812566</v>
      </c>
      <c r="W671" s="304">
        <f t="shared" ca="1" si="294"/>
        <v>39.948136037978401</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0.93551579242553373</v>
      </c>
      <c r="AH671" s="304">
        <f t="shared" ca="1" si="318"/>
        <v>-8.8517665671009382</v>
      </c>
    </row>
    <row r="672" spans="1:34" x14ac:dyDescent="0.2">
      <c r="A672" s="347">
        <f t="shared" ca="1" si="296"/>
        <v>1E-4</v>
      </c>
      <c r="B672" s="304">
        <f t="shared" ca="1" si="297"/>
        <v>30.127700000000097</v>
      </c>
      <c r="D672" s="306">
        <f t="shared" ca="1" si="298"/>
        <v>-0.60205698778585615</v>
      </c>
      <c r="E672" s="307">
        <f t="shared" ca="1" si="299"/>
        <v>-0.97870654661738854</v>
      </c>
      <c r="F672" s="304">
        <f t="shared" ca="1" si="300"/>
        <v>1.1490601032728938</v>
      </c>
      <c r="G672" s="306">
        <f t="shared" ca="1" si="301"/>
        <v>7.0273926548407983</v>
      </c>
      <c r="H672" s="307">
        <f t="shared" ca="1" si="302"/>
        <v>-103.08252976713901</v>
      </c>
      <c r="I672" s="304">
        <f t="shared" ca="1" si="303"/>
        <v>103.32178952533879</v>
      </c>
      <c r="J672" s="306">
        <f t="shared" ca="1" si="304"/>
        <v>641.70676765127212</v>
      </c>
      <c r="K672" s="307">
        <f t="shared" ca="1" si="305"/>
        <v>-7.5490376464138338</v>
      </c>
      <c r="L672" s="304">
        <f t="shared" ca="1" si="290"/>
        <v>641.75116955002954</v>
      </c>
      <c r="M672" s="306">
        <f t="shared" ca="1" si="306"/>
        <v>-1.5027291542838581</v>
      </c>
      <c r="N672" s="304">
        <f t="shared" ca="1" si="307"/>
        <v>-86.100038291728609</v>
      </c>
      <c r="P672" s="310">
        <f t="shared" ca="1" si="308"/>
        <v>23</v>
      </c>
      <c r="Q672" s="304">
        <f t="shared" ca="1" si="309"/>
        <v>0</v>
      </c>
      <c r="R672" s="306">
        <f t="shared" ca="1" si="310"/>
        <v>0</v>
      </c>
      <c r="S672" s="307">
        <f t="shared" ca="1" si="311"/>
        <v>4.5130000000000017</v>
      </c>
      <c r="T672" s="304">
        <f t="shared" ca="1" si="291"/>
        <v>44.272530000000017</v>
      </c>
      <c r="U672" s="311">
        <f t="shared" ca="1" si="292"/>
        <v>0</v>
      </c>
      <c r="V672" s="306">
        <f t="shared" ca="1" si="293"/>
        <v>1.2259251062947982</v>
      </c>
      <c r="W672" s="304">
        <f t="shared" ca="1" si="294"/>
        <v>39.948249557014655</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0.93549106917062019</v>
      </c>
      <c r="AH672" s="304">
        <f t="shared" ca="1" si="318"/>
        <v>-8.8517917212449344</v>
      </c>
    </row>
    <row r="673" spans="1:34" x14ac:dyDescent="0.2">
      <c r="A673" s="347">
        <f t="shared" ca="1" si="296"/>
        <v>1E-4</v>
      </c>
      <c r="B673" s="304">
        <f t="shared" ca="1" si="297"/>
        <v>30.127800000000097</v>
      </c>
      <c r="D673" s="306">
        <f t="shared" ca="1" si="298"/>
        <v>-0.60205299555262726</v>
      </c>
      <c r="E673" s="307">
        <f t="shared" ca="1" si="299"/>
        <v>-0.9786810622858475</v>
      </c>
      <c r="F673" s="304">
        <f t="shared" ca="1" si="300"/>
        <v>1.1490363054015511</v>
      </c>
      <c r="G673" s="306">
        <f t="shared" ca="1" si="301"/>
        <v>7.0273324495412428</v>
      </c>
      <c r="H673" s="307">
        <f t="shared" ca="1" si="302"/>
        <v>-103.08262763524523</v>
      </c>
      <c r="I673" s="304">
        <f t="shared" ca="1" si="303"/>
        <v>103.32188307199496</v>
      </c>
      <c r="J673" s="306">
        <f t="shared" ca="1" si="304"/>
        <v>641.70676765127212</v>
      </c>
      <c r="K673" s="307">
        <f t="shared" ca="1" si="305"/>
        <v>-7.559345904283953</v>
      </c>
      <c r="L673" s="304">
        <f t="shared" ca="1" si="290"/>
        <v>641.75129089075028</v>
      </c>
      <c r="M673" s="306">
        <f t="shared" ca="1" si="306"/>
        <v>-1.5027298000555385</v>
      </c>
      <c r="N673" s="304">
        <f t="shared" ca="1" si="307"/>
        <v>-86.100075291720415</v>
      </c>
      <c r="P673" s="310">
        <f t="shared" ca="1" si="308"/>
        <v>23</v>
      </c>
      <c r="Q673" s="304">
        <f t="shared" ca="1" si="309"/>
        <v>0</v>
      </c>
      <c r="R673" s="306">
        <f t="shared" ca="1" si="310"/>
        <v>0</v>
      </c>
      <c r="S673" s="307">
        <f t="shared" ca="1" si="311"/>
        <v>4.5130000000000017</v>
      </c>
      <c r="T673" s="304">
        <f t="shared" ca="1" si="291"/>
        <v>44.272530000000017</v>
      </c>
      <c r="U673" s="311">
        <f t="shared" ca="1" si="292"/>
        <v>0</v>
      </c>
      <c r="V673" s="306">
        <f t="shared" ca="1" si="293"/>
        <v>1.225926370010842</v>
      </c>
      <c r="W673" s="304">
        <f t="shared" ca="1" si="294"/>
        <v>39.948363074435335</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0.93546634626514091</v>
      </c>
      <c r="AH673" s="304">
        <f t="shared" ca="1" si="318"/>
        <v>-8.8518168750309414</v>
      </c>
    </row>
    <row r="674" spans="1:34" x14ac:dyDescent="0.2">
      <c r="A674" s="347">
        <f t="shared" ca="1" si="296"/>
        <v>1E-4</v>
      </c>
      <c r="B674" s="304">
        <f t="shared" ca="1" si="297"/>
        <v>30.127900000000096</v>
      </c>
      <c r="D674" s="306">
        <f t="shared" ca="1" si="298"/>
        <v>-0.60204900332157263</v>
      </c>
      <c r="E674" s="307">
        <f t="shared" ca="1" si="299"/>
        <v>-0.97865557831696393</v>
      </c>
      <c r="F674" s="304">
        <f t="shared" ca="1" si="300"/>
        <v>1.1490125079264413</v>
      </c>
      <c r="G674" s="306">
        <f t="shared" ca="1" si="301"/>
        <v>7.027272244640911</v>
      </c>
      <c r="H674" s="307">
        <f t="shared" ca="1" si="302"/>
        <v>-103.08272550080306</v>
      </c>
      <c r="I674" s="304">
        <f t="shared" ca="1" si="303"/>
        <v>103.32197661617887</v>
      </c>
      <c r="J674" s="306">
        <f t="shared" ca="1" si="304"/>
        <v>641.70676765127212</v>
      </c>
      <c r="K674" s="307">
        <f t="shared" ca="1" si="305"/>
        <v>-7.5696541719407557</v>
      </c>
      <c r="L674" s="304">
        <f t="shared" ca="1" si="290"/>
        <v>641.75141239714185</v>
      </c>
      <c r="M674" s="306">
        <f t="shared" ca="1" si="306"/>
        <v>-1.5027304458205168</v>
      </c>
      <c r="N674" s="304">
        <f t="shared" ca="1" si="307"/>
        <v>-86.10011229132823</v>
      </c>
      <c r="P674" s="310">
        <f t="shared" ca="1" si="308"/>
        <v>23</v>
      </c>
      <c r="Q674" s="304">
        <f t="shared" ca="1" si="309"/>
        <v>0</v>
      </c>
      <c r="R674" s="306">
        <f t="shared" ca="1" si="310"/>
        <v>0</v>
      </c>
      <c r="S674" s="307">
        <f t="shared" ca="1" si="311"/>
        <v>4.5130000000000017</v>
      </c>
      <c r="T674" s="304">
        <f t="shared" ca="1" si="291"/>
        <v>44.272530000000017</v>
      </c>
      <c r="U674" s="311">
        <f t="shared" ca="1" si="292"/>
        <v>0</v>
      </c>
      <c r="V674" s="306">
        <f t="shared" ca="1" si="293"/>
        <v>1.2259276337293894</v>
      </c>
      <c r="W674" s="304">
        <f t="shared" ca="1" si="294"/>
        <v>39.948476590240467</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0.93544162370908879</v>
      </c>
      <c r="AH674" s="304">
        <f t="shared" ca="1" si="318"/>
        <v>-8.8518420284589681</v>
      </c>
    </row>
    <row r="675" spans="1:34" x14ac:dyDescent="0.2">
      <c r="A675" s="347">
        <f t="shared" ca="1" si="296"/>
        <v>1E-4</v>
      </c>
      <c r="B675" s="304">
        <f t="shared" ca="1" si="297"/>
        <v>30.128000000000096</v>
      </c>
      <c r="D675" s="306">
        <f t="shared" ca="1" si="298"/>
        <v>-0.60204501109269581</v>
      </c>
      <c r="E675" s="307">
        <f t="shared" ca="1" si="299"/>
        <v>-0.97863009471073958</v>
      </c>
      <c r="F675" s="304">
        <f t="shared" ca="1" si="300"/>
        <v>1.1489887108475676</v>
      </c>
      <c r="G675" s="306">
        <f t="shared" ca="1" si="301"/>
        <v>7.0272120401398022</v>
      </c>
      <c r="H675" s="307">
        <f t="shared" ca="1" si="302"/>
        <v>-103.08282336381254</v>
      </c>
      <c r="I675" s="304">
        <f t="shared" ca="1" si="303"/>
        <v>103.32207015789058</v>
      </c>
      <c r="J675" s="306">
        <f t="shared" ca="1" si="304"/>
        <v>641.70676765127212</v>
      </c>
      <c r="K675" s="307">
        <f t="shared" ca="1" si="305"/>
        <v>-7.5799624493839861</v>
      </c>
      <c r="L675" s="304">
        <f t="shared" ca="1" si="290"/>
        <v>641.75153406920481</v>
      </c>
      <c r="M675" s="306">
        <f t="shared" ca="1" si="306"/>
        <v>-1.5027310915787937</v>
      </c>
      <c r="N675" s="304">
        <f t="shared" ca="1" si="307"/>
        <v>-86.100149290552082</v>
      </c>
      <c r="P675" s="310">
        <f t="shared" ca="1" si="308"/>
        <v>23</v>
      </c>
      <c r="Q675" s="304">
        <f t="shared" ca="1" si="309"/>
        <v>0</v>
      </c>
      <c r="R675" s="306">
        <f t="shared" ca="1" si="310"/>
        <v>0</v>
      </c>
      <c r="S675" s="307">
        <f t="shared" ca="1" si="311"/>
        <v>4.5130000000000017</v>
      </c>
      <c r="T675" s="304">
        <f t="shared" ca="1" si="291"/>
        <v>44.272530000000017</v>
      </c>
      <c r="U675" s="311">
        <f t="shared" ca="1" si="292"/>
        <v>0</v>
      </c>
      <c r="V675" s="306">
        <f t="shared" ca="1" si="293"/>
        <v>1.2259288974504394</v>
      </c>
      <c r="W675" s="304">
        <f t="shared" ca="1" si="294"/>
        <v>39.948590104430068</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0.93541690150246204</v>
      </c>
      <c r="AH675" s="304">
        <f t="shared" ca="1" si="318"/>
        <v>-8.8518671815290162</v>
      </c>
    </row>
    <row r="676" spans="1:34" x14ac:dyDescent="0.2">
      <c r="A676" s="347">
        <f t="shared" ca="1" si="296"/>
        <v>1E-4</v>
      </c>
      <c r="B676" s="304">
        <f t="shared" ca="1" si="297"/>
        <v>30.128100000000096</v>
      </c>
      <c r="D676" s="306">
        <f t="shared" ca="1" si="298"/>
        <v>-0.60204101886599459</v>
      </c>
      <c r="E676" s="307">
        <f t="shared" ca="1" si="299"/>
        <v>-0.9786046114671656</v>
      </c>
      <c r="F676" s="304">
        <f t="shared" ca="1" si="300"/>
        <v>1.1489649141649221</v>
      </c>
      <c r="G676" s="306">
        <f t="shared" ca="1" si="301"/>
        <v>7.0271518360379153</v>
      </c>
      <c r="H676" s="307">
        <f t="shared" ca="1" si="302"/>
        <v>-103.08292122427369</v>
      </c>
      <c r="I676" s="304">
        <f t="shared" ca="1" si="303"/>
        <v>103.32216369713008</v>
      </c>
      <c r="J676" s="306">
        <f t="shared" ca="1" si="304"/>
        <v>641.70676765127212</v>
      </c>
      <c r="K676" s="307">
        <f t="shared" ca="1" si="305"/>
        <v>-7.5902707366133901</v>
      </c>
      <c r="L676" s="304">
        <f t="shared" ca="1" si="290"/>
        <v>641.7516559069395</v>
      </c>
      <c r="M676" s="306">
        <f t="shared" ca="1" si="306"/>
        <v>-1.5027317373303688</v>
      </c>
      <c r="N676" s="304">
        <f t="shared" ca="1" si="307"/>
        <v>-86.100186289391957</v>
      </c>
      <c r="P676" s="310">
        <f t="shared" ca="1" si="308"/>
        <v>23</v>
      </c>
      <c r="Q676" s="304">
        <f t="shared" ca="1" si="309"/>
        <v>0</v>
      </c>
      <c r="R676" s="306">
        <f t="shared" ca="1" si="310"/>
        <v>0</v>
      </c>
      <c r="S676" s="307">
        <f t="shared" ca="1" si="311"/>
        <v>4.5130000000000017</v>
      </c>
      <c r="T676" s="304">
        <f t="shared" ca="1" si="291"/>
        <v>44.272530000000017</v>
      </c>
      <c r="U676" s="311">
        <f t="shared" ca="1" si="292"/>
        <v>0</v>
      </c>
      <c r="V676" s="306">
        <f t="shared" ca="1" si="293"/>
        <v>1.2259301611739923</v>
      </c>
      <c r="W676" s="304">
        <f t="shared" ca="1" si="294"/>
        <v>39.948703617004114</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0.93539217964525356</v>
      </c>
      <c r="AH676" s="304">
        <f t="shared" ca="1" si="318"/>
        <v>-8.8518923342410929</v>
      </c>
    </row>
    <row r="677" spans="1:34" x14ac:dyDescent="0.2">
      <c r="A677" s="347">
        <f t="shared" ca="1" si="296"/>
        <v>1E-4</v>
      </c>
      <c r="B677" s="304">
        <f t="shared" ca="1" si="297"/>
        <v>30.128200000000096</v>
      </c>
      <c r="D677" s="306">
        <f t="shared" ca="1" si="298"/>
        <v>-0.60203702664147141</v>
      </c>
      <c r="E677" s="307">
        <f t="shared" ca="1" si="299"/>
        <v>-0.97857912858624907</v>
      </c>
      <c r="F677" s="304">
        <f t="shared" ca="1" si="300"/>
        <v>1.1489411178785127</v>
      </c>
      <c r="G677" s="306">
        <f t="shared" ca="1" si="301"/>
        <v>7.0270916323352512</v>
      </c>
      <c r="H677" s="307">
        <f t="shared" ca="1" si="302"/>
        <v>-103.08301908218655</v>
      </c>
      <c r="I677" s="304">
        <f t="shared" ca="1" si="303"/>
        <v>103.32225723389745</v>
      </c>
      <c r="J677" s="306">
        <f t="shared" ca="1" si="304"/>
        <v>641.70676765127212</v>
      </c>
      <c r="K677" s="307">
        <f t="shared" ca="1" si="305"/>
        <v>-7.6005790336287129</v>
      </c>
      <c r="L677" s="304">
        <f t="shared" ca="1" si="290"/>
        <v>641.75177791034605</v>
      </c>
      <c r="M677" s="306">
        <f t="shared" ca="1" si="306"/>
        <v>-1.5027323830752426</v>
      </c>
      <c r="N677" s="304">
        <f t="shared" ca="1" si="307"/>
        <v>-86.100223287847868</v>
      </c>
      <c r="P677" s="310">
        <f t="shared" ca="1" si="308"/>
        <v>23</v>
      </c>
      <c r="Q677" s="304">
        <f t="shared" ca="1" si="309"/>
        <v>0</v>
      </c>
      <c r="R677" s="306">
        <f t="shared" ca="1" si="310"/>
        <v>0</v>
      </c>
      <c r="S677" s="307">
        <f t="shared" ca="1" si="311"/>
        <v>4.5130000000000017</v>
      </c>
      <c r="T677" s="304">
        <f t="shared" ca="1" si="291"/>
        <v>44.272530000000017</v>
      </c>
      <c r="U677" s="311">
        <f t="shared" ca="1" si="292"/>
        <v>0</v>
      </c>
      <c r="V677" s="306">
        <f t="shared" ca="1" si="293"/>
        <v>1.2259314249000479</v>
      </c>
      <c r="W677" s="304">
        <f t="shared" ca="1" si="294"/>
        <v>39.948817127962663</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0.93536745813747224</v>
      </c>
      <c r="AH677" s="304">
        <f t="shared" ca="1" si="318"/>
        <v>-8.8519174865951911</v>
      </c>
    </row>
    <row r="678" spans="1:34" x14ac:dyDescent="0.2">
      <c r="A678" s="347">
        <f t="shared" ca="1" si="296"/>
        <v>1E-4</v>
      </c>
      <c r="B678" s="304">
        <f t="shared" ca="1" si="297"/>
        <v>30.128300000000095</v>
      </c>
      <c r="D678" s="306">
        <f t="shared" ca="1" si="298"/>
        <v>-0.60203303441912459</v>
      </c>
      <c r="E678" s="307">
        <f t="shared" ca="1" si="299"/>
        <v>-0.97855364606797579</v>
      </c>
      <c r="F678" s="304">
        <f t="shared" ca="1" si="300"/>
        <v>1.1489173219883266</v>
      </c>
      <c r="G678" s="306">
        <f t="shared" ca="1" si="301"/>
        <v>7.0270314290318092</v>
      </c>
      <c r="H678" s="307">
        <f t="shared" ca="1" si="302"/>
        <v>-103.08311693755115</v>
      </c>
      <c r="I678" s="304">
        <f t="shared" ca="1" si="303"/>
        <v>103.32235076819268</v>
      </c>
      <c r="J678" s="306">
        <f t="shared" ca="1" si="304"/>
        <v>641.70676765127212</v>
      </c>
      <c r="K678" s="307">
        <f t="shared" ca="1" si="305"/>
        <v>-7.6108873404296995</v>
      </c>
      <c r="L678" s="304">
        <f t="shared" ca="1" si="290"/>
        <v>641.75190007942513</v>
      </c>
      <c r="M678" s="306">
        <f t="shared" ca="1" si="306"/>
        <v>-1.5027330288134146</v>
      </c>
      <c r="N678" s="304">
        <f t="shared" ca="1" si="307"/>
        <v>-86.100260285919788</v>
      </c>
      <c r="P678" s="310">
        <f t="shared" ca="1" si="308"/>
        <v>23</v>
      </c>
      <c r="Q678" s="304">
        <f t="shared" ca="1" si="309"/>
        <v>0</v>
      </c>
      <c r="R678" s="306">
        <f t="shared" ca="1" si="310"/>
        <v>0</v>
      </c>
      <c r="S678" s="307">
        <f t="shared" ca="1" si="311"/>
        <v>4.5130000000000017</v>
      </c>
      <c r="T678" s="304">
        <f t="shared" ca="1" si="291"/>
        <v>44.272530000000017</v>
      </c>
      <c r="U678" s="311">
        <f t="shared" ca="1" si="292"/>
        <v>0</v>
      </c>
      <c r="V678" s="306">
        <f t="shared" ca="1" si="293"/>
        <v>1.2259326886286066</v>
      </c>
      <c r="W678" s="304">
        <f t="shared" ca="1" si="294"/>
        <v>39.948930637305708</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0.93534273697910031</v>
      </c>
      <c r="AH678" s="304">
        <f t="shared" ca="1" si="318"/>
        <v>-8.8519426385913249</v>
      </c>
    </row>
    <row r="679" spans="1:34" x14ac:dyDescent="0.2">
      <c r="A679" s="347">
        <f t="shared" ca="1" si="296"/>
        <v>1E-4</v>
      </c>
      <c r="B679" s="304">
        <f t="shared" ca="1" si="297"/>
        <v>30.128400000000095</v>
      </c>
      <c r="D679" s="306">
        <f t="shared" ca="1" si="298"/>
        <v>-0.60202904219895914</v>
      </c>
      <c r="E679" s="307">
        <f t="shared" ca="1" si="299"/>
        <v>-0.97852816391234931</v>
      </c>
      <c r="F679" s="304">
        <f t="shared" ca="1" si="300"/>
        <v>1.14889352649437</v>
      </c>
      <c r="G679" s="306">
        <f t="shared" ca="1" si="301"/>
        <v>7.0269712261275892</v>
      </c>
      <c r="H679" s="307">
        <f t="shared" ca="1" si="302"/>
        <v>-103.08321479036755</v>
      </c>
      <c r="I679" s="304">
        <f t="shared" ca="1" si="303"/>
        <v>103.32244430001585</v>
      </c>
      <c r="J679" s="306">
        <f t="shared" ca="1" si="304"/>
        <v>641.70676765127212</v>
      </c>
      <c r="K679" s="307">
        <f t="shared" ca="1" si="305"/>
        <v>-7.621195657016095</v>
      </c>
      <c r="L679" s="304">
        <f t="shared" ca="1" si="290"/>
        <v>641.75202241417696</v>
      </c>
      <c r="M679" s="306">
        <f t="shared" ca="1" si="306"/>
        <v>-1.5027336745448856</v>
      </c>
      <c r="N679" s="304">
        <f t="shared" ca="1" si="307"/>
        <v>-86.100297283607773</v>
      </c>
      <c r="P679" s="310">
        <f t="shared" ca="1" si="308"/>
        <v>23</v>
      </c>
      <c r="Q679" s="304">
        <f t="shared" ca="1" si="309"/>
        <v>0</v>
      </c>
      <c r="R679" s="306">
        <f t="shared" ca="1" si="310"/>
        <v>0</v>
      </c>
      <c r="S679" s="307">
        <f t="shared" ca="1" si="311"/>
        <v>4.5130000000000017</v>
      </c>
      <c r="T679" s="304">
        <f t="shared" ca="1" si="291"/>
        <v>44.272530000000017</v>
      </c>
      <c r="U679" s="311">
        <f t="shared" ca="1" si="292"/>
        <v>0</v>
      </c>
      <c r="V679" s="306">
        <f t="shared" ca="1" si="293"/>
        <v>1.2259339523596677</v>
      </c>
      <c r="W679" s="304">
        <f t="shared" ca="1" si="294"/>
        <v>39.949044145033277</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0.93531801617014665</v>
      </c>
      <c r="AH679" s="304">
        <f t="shared" ca="1" si="318"/>
        <v>-8.8519677902294909</v>
      </c>
    </row>
    <row r="680" spans="1:34" x14ac:dyDescent="0.2">
      <c r="A680" s="347">
        <f t="shared" ca="1" si="296"/>
        <v>1E-4</v>
      </c>
      <c r="B680" s="304">
        <f t="shared" ca="1" si="297"/>
        <v>30.128500000000095</v>
      </c>
      <c r="D680" s="306">
        <f t="shared" ca="1" si="298"/>
        <v>-0.60202504998097073</v>
      </c>
      <c r="E680" s="307">
        <f t="shared" ca="1" si="299"/>
        <v>-0.97850268211936253</v>
      </c>
      <c r="F680" s="304">
        <f t="shared" ca="1" si="300"/>
        <v>1.1488697313966352</v>
      </c>
      <c r="G680" s="306">
        <f t="shared" ca="1" si="301"/>
        <v>7.0269110236225911</v>
      </c>
      <c r="H680" s="307">
        <f t="shared" ca="1" si="302"/>
        <v>-103.08331264063577</v>
      </c>
      <c r="I680" s="304">
        <f t="shared" ca="1" si="303"/>
        <v>103.32253782936696</v>
      </c>
      <c r="J680" s="306">
        <f t="shared" ca="1" si="304"/>
        <v>641.70676765127212</v>
      </c>
      <c r="K680" s="307">
        <f t="shared" ca="1" si="305"/>
        <v>-7.6315039833876455</v>
      </c>
      <c r="L680" s="304">
        <f t="shared" ca="1" si="290"/>
        <v>641.7521449146019</v>
      </c>
      <c r="M680" s="306">
        <f t="shared" ca="1" si="306"/>
        <v>-1.502734320269655</v>
      </c>
      <c r="N680" s="304">
        <f t="shared" ca="1" si="307"/>
        <v>-86.100334280911795</v>
      </c>
      <c r="P680" s="310">
        <f t="shared" ca="1" si="308"/>
        <v>23</v>
      </c>
      <c r="Q680" s="304">
        <f t="shared" ca="1" si="309"/>
        <v>0</v>
      </c>
      <c r="R680" s="306">
        <f t="shared" ca="1" si="310"/>
        <v>0</v>
      </c>
      <c r="S680" s="307">
        <f t="shared" ca="1" si="311"/>
        <v>4.5130000000000017</v>
      </c>
      <c r="T680" s="304">
        <f t="shared" ca="1" si="291"/>
        <v>44.272530000000017</v>
      </c>
      <c r="U680" s="311">
        <f t="shared" ca="1" si="292"/>
        <v>0</v>
      </c>
      <c r="V680" s="306">
        <f t="shared" ca="1" si="293"/>
        <v>1.225935216093232</v>
      </c>
      <c r="W680" s="304">
        <f t="shared" ca="1" si="294"/>
        <v>39.949157651145391</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0.93529329571059883</v>
      </c>
      <c r="AH680" s="304">
        <f t="shared" ca="1" si="318"/>
        <v>-8.8519929415096961</v>
      </c>
    </row>
    <row r="681" spans="1:34" x14ac:dyDescent="0.2">
      <c r="A681" s="347">
        <f t="shared" ca="1" si="296"/>
        <v>1E-4</v>
      </c>
      <c r="B681" s="304">
        <f t="shared" ca="1" si="297"/>
        <v>30.128600000000095</v>
      </c>
      <c r="D681" s="306">
        <f t="shared" ca="1" si="298"/>
        <v>-0.60202105776516501</v>
      </c>
      <c r="E681" s="307">
        <f t="shared" ca="1" si="299"/>
        <v>-0.97847720068900834</v>
      </c>
      <c r="F681" s="304">
        <f t="shared" ca="1" si="300"/>
        <v>1.1488459366951191</v>
      </c>
      <c r="G681" s="306">
        <f t="shared" ca="1" si="301"/>
        <v>7.0268508215168142</v>
      </c>
      <c r="H681" s="307">
        <f t="shared" ca="1" si="302"/>
        <v>-103.08341048835584</v>
      </c>
      <c r="I681" s="304">
        <f t="shared" ca="1" si="303"/>
        <v>103.32263135624606</v>
      </c>
      <c r="J681" s="306">
        <f t="shared" ca="1" si="304"/>
        <v>641.70676765127212</v>
      </c>
      <c r="K681" s="307">
        <f t="shared" ca="1" si="305"/>
        <v>-7.641812319544095</v>
      </c>
      <c r="L681" s="304">
        <f t="shared" ca="1" si="290"/>
        <v>641.75226758070039</v>
      </c>
      <c r="M681" s="306">
        <f t="shared" ca="1" si="306"/>
        <v>-1.5027349659877236</v>
      </c>
      <c r="N681" s="304">
        <f t="shared" ca="1" si="307"/>
        <v>-86.100371277831869</v>
      </c>
      <c r="P681" s="310">
        <f t="shared" ca="1" si="308"/>
        <v>23</v>
      </c>
      <c r="Q681" s="304">
        <f t="shared" ca="1" si="309"/>
        <v>0</v>
      </c>
      <c r="R681" s="306">
        <f t="shared" ca="1" si="310"/>
        <v>0</v>
      </c>
      <c r="S681" s="307">
        <f t="shared" ca="1" si="311"/>
        <v>4.5130000000000017</v>
      </c>
      <c r="T681" s="304">
        <f t="shared" ca="1" si="291"/>
        <v>44.272530000000017</v>
      </c>
      <c r="U681" s="311">
        <f t="shared" ca="1" si="292"/>
        <v>0</v>
      </c>
      <c r="V681" s="306">
        <f t="shared" ca="1" si="293"/>
        <v>1.2259364798292991</v>
      </c>
      <c r="W681" s="304">
        <f t="shared" ca="1" si="294"/>
        <v>39.949271155642052</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0.93526857560045684</v>
      </c>
      <c r="AH681" s="304">
        <f t="shared" ca="1" si="318"/>
        <v>-8.8520180924319476</v>
      </c>
    </row>
    <row r="682" spans="1:34" x14ac:dyDescent="0.2">
      <c r="A682" s="347">
        <f t="shared" ca="1" si="296"/>
        <v>1E-4</v>
      </c>
      <c r="B682" s="304">
        <f t="shared" ca="1" si="297"/>
        <v>30.128700000000094</v>
      </c>
      <c r="D682" s="306">
        <f t="shared" ca="1" si="298"/>
        <v>-0.602017065551537</v>
      </c>
      <c r="E682" s="307">
        <f t="shared" ca="1" si="299"/>
        <v>-0.97845171962129029</v>
      </c>
      <c r="F682" s="304">
        <f t="shared" ca="1" si="300"/>
        <v>1.1488221423898235</v>
      </c>
      <c r="G682" s="306">
        <f t="shared" ca="1" si="301"/>
        <v>7.0267906198102592</v>
      </c>
      <c r="H682" s="307">
        <f t="shared" ca="1" si="302"/>
        <v>-103.0835083335278</v>
      </c>
      <c r="I682" s="304">
        <f t="shared" ca="1" si="303"/>
        <v>103.3227248806532</v>
      </c>
      <c r="J682" s="306">
        <f t="shared" ca="1" si="304"/>
        <v>641.70676765127212</v>
      </c>
      <c r="K682" s="307">
        <f t="shared" ca="1" si="305"/>
        <v>-7.6521206654851888</v>
      </c>
      <c r="L682" s="304">
        <f t="shared" ca="1" si="290"/>
        <v>641.75239041247278</v>
      </c>
      <c r="M682" s="306">
        <f t="shared" ca="1" si="306"/>
        <v>-1.5027356116990909</v>
      </c>
      <c r="N682" s="304">
        <f t="shared" ca="1" si="307"/>
        <v>-86.100408274368007</v>
      </c>
      <c r="P682" s="310">
        <f t="shared" ca="1" si="308"/>
        <v>23</v>
      </c>
      <c r="Q682" s="304">
        <f t="shared" ca="1" si="309"/>
        <v>0</v>
      </c>
      <c r="R682" s="306">
        <f t="shared" ca="1" si="310"/>
        <v>0</v>
      </c>
      <c r="S682" s="307">
        <f t="shared" ca="1" si="311"/>
        <v>4.5130000000000017</v>
      </c>
      <c r="T682" s="304">
        <f t="shared" ca="1" si="291"/>
        <v>44.272530000000017</v>
      </c>
      <c r="U682" s="311">
        <f t="shared" ca="1" si="292"/>
        <v>0</v>
      </c>
      <c r="V682" s="306">
        <f t="shared" ca="1" si="293"/>
        <v>1.2259377435678684</v>
      </c>
      <c r="W682" s="304">
        <f t="shared" ca="1" si="294"/>
        <v>39.949384658523272</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0.93524385583971714</v>
      </c>
      <c r="AH682" s="304">
        <f t="shared" ca="1" si="318"/>
        <v>-8.8520432429962419</v>
      </c>
    </row>
    <row r="683" spans="1:34" x14ac:dyDescent="0.2">
      <c r="A683" s="347">
        <f t="shared" ca="1" si="296"/>
        <v>1E-4</v>
      </c>
      <c r="B683" s="304">
        <f t="shared" ca="1" si="297"/>
        <v>30.128800000000094</v>
      </c>
      <c r="D683" s="306">
        <f t="shared" ca="1" si="298"/>
        <v>-0.60201307334009224</v>
      </c>
      <c r="E683" s="307">
        <f t="shared" ca="1" si="299"/>
        <v>-0.97842623891620661</v>
      </c>
      <c r="F683" s="304">
        <f t="shared" ca="1" si="300"/>
        <v>1.1487983484807494</v>
      </c>
      <c r="G683" s="306">
        <f t="shared" ca="1" si="301"/>
        <v>7.0267304185029253</v>
      </c>
      <c r="H683" s="307">
        <f t="shared" ca="1" si="302"/>
        <v>-103.08360617615169</v>
      </c>
      <c r="I683" s="304">
        <f t="shared" ca="1" si="303"/>
        <v>103.32281840258837</v>
      </c>
      <c r="J683" s="306">
        <f t="shared" ca="1" si="304"/>
        <v>641.70676765127212</v>
      </c>
      <c r="K683" s="307">
        <f t="shared" ca="1" si="305"/>
        <v>-7.6624290212106727</v>
      </c>
      <c r="L683" s="304">
        <f t="shared" ca="1" si="290"/>
        <v>641.7525134099194</v>
      </c>
      <c r="M683" s="306">
        <f t="shared" ca="1" si="306"/>
        <v>-1.5027362574037573</v>
      </c>
      <c r="N683" s="304">
        <f t="shared" ca="1" si="307"/>
        <v>-86.100445270520197</v>
      </c>
      <c r="P683" s="310">
        <f t="shared" ca="1" si="308"/>
        <v>23</v>
      </c>
      <c r="Q683" s="304">
        <f t="shared" ca="1" si="309"/>
        <v>0</v>
      </c>
      <c r="R683" s="306">
        <f t="shared" ca="1" si="310"/>
        <v>0</v>
      </c>
      <c r="S683" s="307">
        <f t="shared" ca="1" si="311"/>
        <v>4.5130000000000017</v>
      </c>
      <c r="T683" s="304">
        <f t="shared" ca="1" si="291"/>
        <v>44.272530000000017</v>
      </c>
      <c r="U683" s="311">
        <f t="shared" ca="1" si="292"/>
        <v>0</v>
      </c>
      <c r="V683" s="306">
        <f t="shared" ca="1" si="293"/>
        <v>1.2259390073089409</v>
      </c>
      <c r="W683" s="304">
        <f t="shared" ca="1" si="294"/>
        <v>39.94949815978908</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0.93521913642837973</v>
      </c>
      <c r="AH683" s="304">
        <f t="shared" ca="1" si="318"/>
        <v>-8.8520683932025825</v>
      </c>
    </row>
    <row r="684" spans="1:34" x14ac:dyDescent="0.2">
      <c r="A684" s="347">
        <f t="shared" ca="1" si="296"/>
        <v>1E-4</v>
      </c>
      <c r="B684" s="304">
        <f t="shared" ca="1" si="297"/>
        <v>30.128900000000094</v>
      </c>
      <c r="D684" s="306">
        <f t="shared" ca="1" si="298"/>
        <v>-0.60200908113082841</v>
      </c>
      <c r="E684" s="307">
        <f t="shared" ca="1" si="299"/>
        <v>-0.97840075857374309</v>
      </c>
      <c r="F684" s="304">
        <f t="shared" ca="1" si="300"/>
        <v>1.1487745549678841</v>
      </c>
      <c r="G684" s="306">
        <f t="shared" ca="1" si="301"/>
        <v>7.0266702175948126</v>
      </c>
      <c r="H684" s="307">
        <f t="shared" ca="1" si="302"/>
        <v>-103.08370401622754</v>
      </c>
      <c r="I684" s="304">
        <f t="shared" ca="1" si="303"/>
        <v>103.32291192205165</v>
      </c>
      <c r="J684" s="306">
        <f t="shared" ca="1" si="304"/>
        <v>641.70676765127212</v>
      </c>
      <c r="K684" s="307">
        <f t="shared" ca="1" si="305"/>
        <v>-7.6727373867202919</v>
      </c>
      <c r="L684" s="304">
        <f t="shared" ca="1" si="290"/>
        <v>641.75263657304072</v>
      </c>
      <c r="M684" s="306">
        <f t="shared" ca="1" si="306"/>
        <v>-1.5027369031017228</v>
      </c>
      <c r="N684" s="304">
        <f t="shared" ca="1" si="307"/>
        <v>-86.100482266288466</v>
      </c>
      <c r="P684" s="310">
        <f t="shared" ca="1" si="308"/>
        <v>23</v>
      </c>
      <c r="Q684" s="304">
        <f t="shared" ca="1" si="309"/>
        <v>0</v>
      </c>
      <c r="R684" s="306">
        <f t="shared" ca="1" si="310"/>
        <v>0</v>
      </c>
      <c r="S684" s="307">
        <f t="shared" ca="1" si="311"/>
        <v>4.5130000000000017</v>
      </c>
      <c r="T684" s="304">
        <f t="shared" ca="1" si="291"/>
        <v>44.272530000000017</v>
      </c>
      <c r="U684" s="311">
        <f t="shared" ca="1" si="292"/>
        <v>0</v>
      </c>
      <c r="V684" s="306">
        <f t="shared" ca="1" si="293"/>
        <v>1.2259402710525165</v>
      </c>
      <c r="W684" s="304">
        <f t="shared" ca="1" si="294"/>
        <v>39.949611659439498</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0.93519441736643572</v>
      </c>
      <c r="AH684" s="304">
        <f t="shared" ca="1" si="318"/>
        <v>-8.8520935430509784</v>
      </c>
    </row>
    <row r="685" spans="1:34" x14ac:dyDescent="0.2">
      <c r="A685" s="347">
        <f t="shared" ca="1" si="296"/>
        <v>1E-4</v>
      </c>
      <c r="B685" s="304">
        <f t="shared" ca="1" si="297"/>
        <v>30.129000000000094</v>
      </c>
      <c r="D685" s="306">
        <f t="shared" ca="1" si="298"/>
        <v>-0.60200508892374704</v>
      </c>
      <c r="E685" s="307">
        <f t="shared" ca="1" si="299"/>
        <v>-0.97837527859390327</v>
      </c>
      <c r="F685" s="304">
        <f t="shared" ca="1" si="300"/>
        <v>1.1487507618512323</v>
      </c>
      <c r="G685" s="306">
        <f t="shared" ca="1" si="301"/>
        <v>7.02661001708592</v>
      </c>
      <c r="H685" s="307">
        <f t="shared" ca="1" si="302"/>
        <v>-103.0838018537554</v>
      </c>
      <c r="I685" s="304">
        <f t="shared" ca="1" si="303"/>
        <v>103.32300543904304</v>
      </c>
      <c r="J685" s="306">
        <f t="shared" ca="1" si="304"/>
        <v>641.70676765127212</v>
      </c>
      <c r="K685" s="307">
        <f t="shared" ca="1" si="305"/>
        <v>-7.6830457620137906</v>
      </c>
      <c r="L685" s="304">
        <f t="shared" ca="1" si="290"/>
        <v>641.75275990183707</v>
      </c>
      <c r="M685" s="306">
        <f t="shared" ca="1" si="306"/>
        <v>-1.5027375487929875</v>
      </c>
      <c r="N685" s="304">
        <f t="shared" ca="1" si="307"/>
        <v>-86.100519261672801</v>
      </c>
      <c r="P685" s="310">
        <f t="shared" ca="1" si="308"/>
        <v>23</v>
      </c>
      <c r="Q685" s="304">
        <f t="shared" ca="1" si="309"/>
        <v>0</v>
      </c>
      <c r="R685" s="306">
        <f t="shared" ca="1" si="310"/>
        <v>0</v>
      </c>
      <c r="S685" s="307">
        <f t="shared" ca="1" si="311"/>
        <v>4.5130000000000017</v>
      </c>
      <c r="T685" s="304">
        <f t="shared" ca="1" si="291"/>
        <v>44.272530000000017</v>
      </c>
      <c r="U685" s="311">
        <f t="shared" ca="1" si="292"/>
        <v>0</v>
      </c>
      <c r="V685" s="306">
        <f t="shared" ca="1" si="293"/>
        <v>1.2259415347985938</v>
      </c>
      <c r="W685" s="304">
        <f t="shared" ca="1" si="294"/>
        <v>39.949725157474496</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0.93516969865388688</v>
      </c>
      <c r="AH685" s="304">
        <f t="shared" ca="1" si="318"/>
        <v>-8.8521186925414312</v>
      </c>
    </row>
    <row r="686" spans="1:34" x14ac:dyDescent="0.2">
      <c r="A686" s="347">
        <f t="shared" ca="1" si="296"/>
        <v>1E-4</v>
      </c>
      <c r="B686" s="304">
        <f t="shared" ca="1" si="297"/>
        <v>30.129100000000093</v>
      </c>
      <c r="D686" s="306">
        <f t="shared" ca="1" si="298"/>
        <v>-0.60200109671884894</v>
      </c>
      <c r="E686" s="307">
        <f t="shared" ca="1" si="299"/>
        <v>-0.97834979897668717</v>
      </c>
      <c r="F686" s="304">
        <f t="shared" ca="1" si="300"/>
        <v>1.1487269691307944</v>
      </c>
      <c r="G686" s="306">
        <f t="shared" ca="1" si="301"/>
        <v>7.0265498169762486</v>
      </c>
      <c r="H686" s="307">
        <f t="shared" ca="1" si="302"/>
        <v>-103.0838996887353</v>
      </c>
      <c r="I686" s="304">
        <f t="shared" ca="1" si="303"/>
        <v>103.32309895356262</v>
      </c>
      <c r="J686" s="306">
        <f t="shared" ca="1" si="304"/>
        <v>641.70676765127212</v>
      </c>
      <c r="K686" s="307">
        <f t="shared" ca="1" si="305"/>
        <v>-7.6933541470909148</v>
      </c>
      <c r="L686" s="304">
        <f t="shared" ca="1" si="290"/>
        <v>641.75288339630879</v>
      </c>
      <c r="M686" s="306">
        <f t="shared" ca="1" si="306"/>
        <v>-1.5027381944775515</v>
      </c>
      <c r="N686" s="304">
        <f t="shared" ca="1" si="307"/>
        <v>-86.100556256673215</v>
      </c>
      <c r="P686" s="310">
        <f t="shared" ca="1" si="308"/>
        <v>23</v>
      </c>
      <c r="Q686" s="304">
        <f t="shared" ca="1" si="309"/>
        <v>0</v>
      </c>
      <c r="R686" s="306">
        <f t="shared" ca="1" si="310"/>
        <v>0</v>
      </c>
      <c r="S686" s="307">
        <f t="shared" ca="1" si="311"/>
        <v>4.5130000000000017</v>
      </c>
      <c r="T686" s="304">
        <f t="shared" ca="1" si="291"/>
        <v>44.272530000000017</v>
      </c>
      <c r="U686" s="311">
        <f t="shared" ca="1" si="292"/>
        <v>0</v>
      </c>
      <c r="V686" s="306">
        <f t="shared" ca="1" si="293"/>
        <v>1.2259427985471743</v>
      </c>
      <c r="W686" s="304">
        <f t="shared" ca="1" si="294"/>
        <v>39.949838653894162</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0.93514498029072968</v>
      </c>
      <c r="AH686" s="304">
        <f t="shared" ca="1" si="318"/>
        <v>-8.8521438416739375</v>
      </c>
    </row>
    <row r="687" spans="1:34" x14ac:dyDescent="0.2">
      <c r="A687" s="347">
        <f t="shared" ca="1" si="296"/>
        <v>1E-4</v>
      </c>
      <c r="B687" s="304">
        <f t="shared" ca="1" si="297"/>
        <v>30.129200000000093</v>
      </c>
      <c r="D687" s="306">
        <f t="shared" ca="1" si="298"/>
        <v>-0.60199710451613464</v>
      </c>
      <c r="E687" s="307">
        <f t="shared" ca="1" si="299"/>
        <v>-0.97832431972208056</v>
      </c>
      <c r="F687" s="304">
        <f t="shared" ca="1" si="300"/>
        <v>1.1487031768065594</v>
      </c>
      <c r="G687" s="306">
        <f t="shared" ca="1" si="301"/>
        <v>7.0264896172657973</v>
      </c>
      <c r="H687" s="307">
        <f t="shared" ca="1" si="302"/>
        <v>-103.08399752116728</v>
      </c>
      <c r="I687" s="304">
        <f t="shared" ca="1" si="303"/>
        <v>103.32319246561038</v>
      </c>
      <c r="J687" s="306">
        <f t="shared" ca="1" si="304"/>
        <v>641.70676765127212</v>
      </c>
      <c r="K687" s="307">
        <f t="shared" ca="1" si="305"/>
        <v>-7.7036625419514095</v>
      </c>
      <c r="L687" s="304">
        <f t="shared" ca="1" si="290"/>
        <v>641.75300705645623</v>
      </c>
      <c r="M687" s="306">
        <f t="shared" ca="1" si="306"/>
        <v>-1.5027388401554147</v>
      </c>
      <c r="N687" s="304">
        <f t="shared" ca="1" si="307"/>
        <v>-86.100593251289695</v>
      </c>
      <c r="P687" s="310">
        <f t="shared" ca="1" si="308"/>
        <v>23</v>
      </c>
      <c r="Q687" s="304">
        <f t="shared" ca="1" si="309"/>
        <v>0</v>
      </c>
      <c r="R687" s="306">
        <f t="shared" ca="1" si="310"/>
        <v>0</v>
      </c>
      <c r="S687" s="307">
        <f t="shared" ca="1" si="311"/>
        <v>4.5130000000000017</v>
      </c>
      <c r="T687" s="304">
        <f t="shared" ca="1" si="291"/>
        <v>44.272530000000017</v>
      </c>
      <c r="U687" s="311">
        <f t="shared" ca="1" si="292"/>
        <v>0</v>
      </c>
      <c r="V687" s="306">
        <f t="shared" ca="1" si="293"/>
        <v>1.2259440622982571</v>
      </c>
      <c r="W687" s="304">
        <f t="shared" ca="1" si="294"/>
        <v>39.949952148698451</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0.93512026227695166</v>
      </c>
      <c r="AH687" s="304">
        <f t="shared" ca="1" si="318"/>
        <v>-8.852168990448515</v>
      </c>
    </row>
    <row r="688" spans="1:34" x14ac:dyDescent="0.2">
      <c r="A688" s="347">
        <f t="shared" ca="1" si="296"/>
        <v>1E-4</v>
      </c>
      <c r="B688" s="304">
        <f t="shared" ca="1" si="297"/>
        <v>30.129300000000093</v>
      </c>
      <c r="D688" s="306">
        <f t="shared" ca="1" si="298"/>
        <v>-0.60199311231560659</v>
      </c>
      <c r="E688" s="307">
        <f t="shared" ca="1" si="299"/>
        <v>-0.97829884083009055</v>
      </c>
      <c r="F688" s="304">
        <f t="shared" ca="1" si="300"/>
        <v>1.1486793848785348</v>
      </c>
      <c r="G688" s="306">
        <f t="shared" ca="1" si="301"/>
        <v>7.0264294179545654</v>
      </c>
      <c r="H688" s="307">
        <f t="shared" ca="1" si="302"/>
        <v>-103.08409535105136</v>
      </c>
      <c r="I688" s="304">
        <f t="shared" ca="1" si="303"/>
        <v>103.32328597518638</v>
      </c>
      <c r="J688" s="306">
        <f t="shared" ca="1" si="304"/>
        <v>641.70676765127212</v>
      </c>
      <c r="K688" s="307">
        <f t="shared" ca="1" si="305"/>
        <v>-7.7139709465950208</v>
      </c>
      <c r="L688" s="304">
        <f t="shared" ca="1" si="290"/>
        <v>641.75313088227983</v>
      </c>
      <c r="M688" s="306">
        <f t="shared" ca="1" si="306"/>
        <v>-1.5027394858265777</v>
      </c>
      <c r="N688" s="304">
        <f t="shared" ca="1" si="307"/>
        <v>-86.100630245522296</v>
      </c>
      <c r="P688" s="310">
        <f t="shared" ca="1" si="308"/>
        <v>23</v>
      </c>
      <c r="Q688" s="304">
        <f t="shared" ca="1" si="309"/>
        <v>0</v>
      </c>
      <c r="R688" s="306">
        <f t="shared" ca="1" si="310"/>
        <v>0</v>
      </c>
      <c r="S688" s="307">
        <f t="shared" ca="1" si="311"/>
        <v>4.5130000000000017</v>
      </c>
      <c r="T688" s="304">
        <f t="shared" ca="1" si="291"/>
        <v>44.272530000000017</v>
      </c>
      <c r="U688" s="311">
        <f t="shared" ca="1" si="292"/>
        <v>0</v>
      </c>
      <c r="V688" s="306">
        <f t="shared" ca="1" si="293"/>
        <v>1.2259453260518431</v>
      </c>
      <c r="W688" s="304">
        <f t="shared" ca="1" si="294"/>
        <v>39.95006564188742</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0.9350955446125635</v>
      </c>
      <c r="AH688" s="304">
        <f t="shared" ca="1" si="318"/>
        <v>-8.8521941388651531</v>
      </c>
    </row>
    <row r="689" spans="1:34" x14ac:dyDescent="0.2">
      <c r="A689" s="347">
        <f t="shared" ca="1" si="296"/>
        <v>1E-4</v>
      </c>
      <c r="B689" s="304">
        <f t="shared" ca="1" si="297"/>
        <v>30.129400000000093</v>
      </c>
      <c r="D689" s="306">
        <f t="shared" ca="1" si="298"/>
        <v>-0.60198912011726091</v>
      </c>
      <c r="E689" s="307">
        <f t="shared" ca="1" si="299"/>
        <v>-0.97827336230070294</v>
      </c>
      <c r="F689" s="304">
        <f t="shared" ca="1" si="300"/>
        <v>1.1486555933467073</v>
      </c>
      <c r="G689" s="306">
        <f t="shared" ca="1" si="301"/>
        <v>7.0263692190425537</v>
      </c>
      <c r="H689" s="307">
        <f t="shared" ca="1" si="302"/>
        <v>-103.08419317838759</v>
      </c>
      <c r="I689" s="304">
        <f t="shared" ca="1" si="303"/>
        <v>103.32337948229065</v>
      </c>
      <c r="J689" s="306">
        <f t="shared" ca="1" si="304"/>
        <v>641.70676765127212</v>
      </c>
      <c r="K689" s="307">
        <f t="shared" ca="1" si="305"/>
        <v>-7.7242793610214928</v>
      </c>
      <c r="L689" s="304">
        <f t="shared" ca="1" si="290"/>
        <v>641.75325487377995</v>
      </c>
      <c r="M689" s="306">
        <f t="shared" ca="1" si="306"/>
        <v>-1.50274013149104</v>
      </c>
      <c r="N689" s="304">
        <f t="shared" ca="1" si="307"/>
        <v>-86.100667239370964</v>
      </c>
      <c r="P689" s="310">
        <f t="shared" ca="1" si="308"/>
        <v>23</v>
      </c>
      <c r="Q689" s="304">
        <f t="shared" ca="1" si="309"/>
        <v>0</v>
      </c>
      <c r="R689" s="306">
        <f t="shared" ca="1" si="310"/>
        <v>0</v>
      </c>
      <c r="S689" s="307">
        <f t="shared" ca="1" si="311"/>
        <v>4.5130000000000017</v>
      </c>
      <c r="T689" s="304">
        <f t="shared" ca="1" si="291"/>
        <v>44.272530000000017</v>
      </c>
      <c r="U689" s="311">
        <f t="shared" ca="1" si="292"/>
        <v>0</v>
      </c>
      <c r="V689" s="306">
        <f t="shared" ca="1" si="293"/>
        <v>1.2259465898079309</v>
      </c>
      <c r="W689" s="304">
        <f t="shared" ca="1" si="294"/>
        <v>39.950179133461042</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0.9350708272975492</v>
      </c>
      <c r="AH689" s="304">
        <f t="shared" ca="1" si="318"/>
        <v>-8.8522192869238658</v>
      </c>
    </row>
    <row r="690" spans="1:34" x14ac:dyDescent="0.2">
      <c r="A690" s="347">
        <f t="shared" ca="1" si="296"/>
        <v>1E-4</v>
      </c>
      <c r="B690" s="304">
        <f t="shared" ca="1" si="297"/>
        <v>30.129500000000093</v>
      </c>
      <c r="D690" s="306">
        <f t="shared" ca="1" si="298"/>
        <v>-0.60198512792110248</v>
      </c>
      <c r="E690" s="307">
        <f t="shared" ca="1" si="299"/>
        <v>-0.97824788413392838</v>
      </c>
      <c r="F690" s="304">
        <f t="shared" ca="1" si="300"/>
        <v>1.1486318022110888</v>
      </c>
      <c r="G690" s="306">
        <f t="shared" ca="1" si="301"/>
        <v>7.0263090205297614</v>
      </c>
      <c r="H690" s="307">
        <f t="shared" ca="1" si="302"/>
        <v>-103.08429100317601</v>
      </c>
      <c r="I690" s="304">
        <f t="shared" ca="1" si="303"/>
        <v>103.32347298692322</v>
      </c>
      <c r="J690" s="306">
        <f t="shared" ca="1" si="304"/>
        <v>641.70676765127212</v>
      </c>
      <c r="K690" s="307">
        <f t="shared" ca="1" si="305"/>
        <v>-7.7345877852305707</v>
      </c>
      <c r="L690" s="304">
        <f t="shared" ca="1" si="290"/>
        <v>641.75337903095703</v>
      </c>
      <c r="M690" s="306">
        <f t="shared" ca="1" si="306"/>
        <v>-1.5027407771488019</v>
      </c>
      <c r="N690" s="304">
        <f t="shared" ca="1" si="307"/>
        <v>-86.100704232835739</v>
      </c>
      <c r="P690" s="310">
        <f t="shared" ca="1" si="308"/>
        <v>23</v>
      </c>
      <c r="Q690" s="304">
        <f t="shared" ca="1" si="309"/>
        <v>0</v>
      </c>
      <c r="R690" s="306">
        <f t="shared" ca="1" si="310"/>
        <v>0</v>
      </c>
      <c r="S690" s="307">
        <f t="shared" ca="1" si="311"/>
        <v>4.5130000000000017</v>
      </c>
      <c r="T690" s="304">
        <f t="shared" ca="1" si="291"/>
        <v>44.272530000000017</v>
      </c>
      <c r="U690" s="311">
        <f t="shared" ca="1" si="292"/>
        <v>0</v>
      </c>
      <c r="V690" s="306">
        <f t="shared" ca="1" si="293"/>
        <v>1.2259478535665218</v>
      </c>
      <c r="W690" s="304">
        <f t="shared" ca="1" si="294"/>
        <v>39.950292623419379</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0.93504611033191765</v>
      </c>
      <c r="AH690" s="304">
        <f t="shared" ca="1" si="318"/>
        <v>-8.8522444346246463</v>
      </c>
    </row>
    <row r="691" spans="1:34" x14ac:dyDescent="0.2">
      <c r="A691" s="347">
        <f t="shared" ca="1" si="296"/>
        <v>1E-4</v>
      </c>
      <c r="B691" s="304">
        <f t="shared" ca="1" si="297"/>
        <v>30.129600000000092</v>
      </c>
      <c r="D691" s="306">
        <f t="shared" ca="1" si="298"/>
        <v>-0.6019811357271313</v>
      </c>
      <c r="E691" s="307">
        <f t="shared" ca="1" si="299"/>
        <v>-0.97822240632974911</v>
      </c>
      <c r="F691" s="304">
        <f t="shared" ca="1" si="300"/>
        <v>1.1486080114716646</v>
      </c>
      <c r="G691" s="306">
        <f t="shared" ca="1" si="301"/>
        <v>7.0262488224161883</v>
      </c>
      <c r="H691" s="307">
        <f t="shared" ca="1" si="302"/>
        <v>-103.08438882541664</v>
      </c>
      <c r="I691" s="304">
        <f t="shared" ca="1" si="303"/>
        <v>103.32356648908413</v>
      </c>
      <c r="J691" s="306">
        <f t="shared" ca="1" si="304"/>
        <v>641.70676765127212</v>
      </c>
      <c r="K691" s="307">
        <f t="shared" ca="1" si="305"/>
        <v>-7.7448962192220003</v>
      </c>
      <c r="L691" s="304">
        <f t="shared" ca="1" si="290"/>
        <v>641.7535033538112</v>
      </c>
      <c r="M691" s="306">
        <f t="shared" ca="1" si="306"/>
        <v>-1.5027414227998639</v>
      </c>
      <c r="N691" s="304">
        <f t="shared" ca="1" si="307"/>
        <v>-86.100741225916622</v>
      </c>
      <c r="P691" s="310">
        <f t="shared" ca="1" si="308"/>
        <v>23</v>
      </c>
      <c r="Q691" s="304">
        <f t="shared" ca="1" si="309"/>
        <v>0</v>
      </c>
      <c r="R691" s="306">
        <f t="shared" ca="1" si="310"/>
        <v>0</v>
      </c>
      <c r="S691" s="307">
        <f t="shared" ca="1" si="311"/>
        <v>4.5130000000000017</v>
      </c>
      <c r="T691" s="304">
        <f t="shared" ca="1" si="291"/>
        <v>44.272530000000017</v>
      </c>
      <c r="U691" s="311">
        <f t="shared" ca="1" si="292"/>
        <v>0</v>
      </c>
      <c r="V691" s="306">
        <f t="shared" ca="1" si="293"/>
        <v>1.2259491173276147</v>
      </c>
      <c r="W691" s="304">
        <f t="shared" ca="1" si="294"/>
        <v>39.950406111762412</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0.93502139371565285</v>
      </c>
      <c r="AH691" s="304">
        <f t="shared" ca="1" si="318"/>
        <v>-8.8522695819675086</v>
      </c>
    </row>
    <row r="692" spans="1:34" x14ac:dyDescent="0.2">
      <c r="A692" s="347">
        <f t="shared" ca="1" si="296"/>
        <v>1E-4</v>
      </c>
      <c r="B692" s="304">
        <f t="shared" ca="1" si="297"/>
        <v>30.129700000000092</v>
      </c>
      <c r="D692" s="306">
        <f t="shared" ca="1" si="298"/>
        <v>-0.60197714353534437</v>
      </c>
      <c r="E692" s="307">
        <f t="shared" ca="1" si="299"/>
        <v>-0.97819692888817222</v>
      </c>
      <c r="F692" s="304">
        <f t="shared" ca="1" si="300"/>
        <v>1.1485842211284396</v>
      </c>
      <c r="G692" s="306">
        <f t="shared" ca="1" si="301"/>
        <v>7.0261886247018346</v>
      </c>
      <c r="H692" s="307">
        <f t="shared" ca="1" si="302"/>
        <v>-103.08448664510952</v>
      </c>
      <c r="I692" s="304">
        <f t="shared" ca="1" si="303"/>
        <v>103.3236599887734</v>
      </c>
      <c r="J692" s="306">
        <f t="shared" ca="1" si="304"/>
        <v>641.70676765127212</v>
      </c>
      <c r="K692" s="307">
        <f t="shared" ca="1" si="305"/>
        <v>-7.7552046629955269</v>
      </c>
      <c r="L692" s="304">
        <f t="shared" ca="1" si="290"/>
        <v>641.75362784234312</v>
      </c>
      <c r="M692" s="306">
        <f t="shared" ca="1" si="306"/>
        <v>-1.5027420684442254</v>
      </c>
      <c r="N692" s="304">
        <f t="shared" ca="1" si="307"/>
        <v>-86.100778218613598</v>
      </c>
      <c r="P692" s="310">
        <f t="shared" ca="1" si="308"/>
        <v>23</v>
      </c>
      <c r="Q692" s="304">
        <f t="shared" ca="1" si="309"/>
        <v>0</v>
      </c>
      <c r="R692" s="306">
        <f t="shared" ca="1" si="310"/>
        <v>0</v>
      </c>
      <c r="S692" s="307">
        <f t="shared" ca="1" si="311"/>
        <v>4.5130000000000017</v>
      </c>
      <c r="T692" s="304">
        <f t="shared" ca="1" si="291"/>
        <v>44.272530000000017</v>
      </c>
      <c r="U692" s="311">
        <f t="shared" ca="1" si="292"/>
        <v>0</v>
      </c>
      <c r="V692" s="306">
        <f t="shared" ca="1" si="293"/>
        <v>1.2259503810912107</v>
      </c>
      <c r="W692" s="304">
        <f t="shared" ca="1" si="294"/>
        <v>39.950519598490175</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0.93499667744876547</v>
      </c>
      <c r="AH692" s="304">
        <f t="shared" ca="1" si="318"/>
        <v>-8.8522947289524474</v>
      </c>
    </row>
    <row r="693" spans="1:34" x14ac:dyDescent="0.2">
      <c r="A693" s="347">
        <f t="shared" ca="1" si="296"/>
        <v>1E-4</v>
      </c>
      <c r="B693" s="304">
        <f t="shared" ca="1" si="297"/>
        <v>30.129800000000092</v>
      </c>
      <c r="D693" s="306">
        <f t="shared" ca="1" si="298"/>
        <v>-0.60197315134574758</v>
      </c>
      <c r="E693" s="307">
        <f t="shared" ca="1" si="299"/>
        <v>-0.97817145180918708</v>
      </c>
      <c r="F693" s="304">
        <f t="shared" ca="1" si="300"/>
        <v>1.1485604311814086</v>
      </c>
      <c r="G693" s="306">
        <f t="shared" ca="1" si="301"/>
        <v>7.0261284273867002</v>
      </c>
      <c r="H693" s="307">
        <f t="shared" ca="1" si="302"/>
        <v>-103.0845844622547</v>
      </c>
      <c r="I693" s="304">
        <f t="shared" ca="1" si="303"/>
        <v>103.32375348599108</v>
      </c>
      <c r="J693" s="306">
        <f t="shared" ca="1" si="304"/>
        <v>641.70676765127212</v>
      </c>
      <c r="K693" s="307">
        <f t="shared" ca="1" si="305"/>
        <v>-7.7655131165508955</v>
      </c>
      <c r="L693" s="304">
        <f t="shared" ca="1" si="290"/>
        <v>641.75375249655303</v>
      </c>
      <c r="M693" s="306">
        <f t="shared" ca="1" si="306"/>
        <v>-1.502742714081887</v>
      </c>
      <c r="N693" s="304">
        <f t="shared" ca="1" si="307"/>
        <v>-86.100815210926712</v>
      </c>
      <c r="P693" s="310">
        <f t="shared" ca="1" si="308"/>
        <v>23</v>
      </c>
      <c r="Q693" s="304">
        <f t="shared" ca="1" si="309"/>
        <v>0</v>
      </c>
      <c r="R693" s="306">
        <f t="shared" ca="1" si="310"/>
        <v>0</v>
      </c>
      <c r="S693" s="307">
        <f t="shared" ca="1" si="311"/>
        <v>4.5130000000000017</v>
      </c>
      <c r="T693" s="304">
        <f t="shared" ca="1" si="291"/>
        <v>44.272530000000017</v>
      </c>
      <c r="U693" s="311">
        <f t="shared" ca="1" si="292"/>
        <v>0</v>
      </c>
      <c r="V693" s="306">
        <f t="shared" ca="1" si="293"/>
        <v>1.2259516448573089</v>
      </c>
      <c r="W693" s="304">
        <f t="shared" ca="1" si="294"/>
        <v>39.950633083602675</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0.93497196153123774</v>
      </c>
      <c r="AH693" s="304">
        <f t="shared" ca="1" si="318"/>
        <v>-8.8523198755794734</v>
      </c>
    </row>
    <row r="694" spans="1:34" x14ac:dyDescent="0.2">
      <c r="A694" s="347">
        <f t="shared" ca="1" si="296"/>
        <v>1E-4</v>
      </c>
      <c r="B694" s="304">
        <f t="shared" ca="1" si="297"/>
        <v>30.129900000000092</v>
      </c>
      <c r="D694" s="306">
        <f t="shared" ca="1" si="298"/>
        <v>-0.60196915915833815</v>
      </c>
      <c r="E694" s="307">
        <f t="shared" ca="1" si="299"/>
        <v>-0.97814597509279366</v>
      </c>
      <c r="F694" s="304">
        <f t="shared" ca="1" si="300"/>
        <v>1.1485366416305702</v>
      </c>
      <c r="G694" s="306">
        <f t="shared" ca="1" si="301"/>
        <v>7.0260682304707842</v>
      </c>
      <c r="H694" s="307">
        <f t="shared" ca="1" si="302"/>
        <v>-103.08468227685221</v>
      </c>
      <c r="I694" s="304">
        <f t="shared" ca="1" si="303"/>
        <v>103.32384698073722</v>
      </c>
      <c r="J694" s="306">
        <f t="shared" ca="1" si="304"/>
        <v>641.70676765127212</v>
      </c>
      <c r="K694" s="307">
        <f t="shared" ca="1" si="305"/>
        <v>-7.7758215798878512</v>
      </c>
      <c r="L694" s="304">
        <f t="shared" ca="1" si="290"/>
        <v>641.75387731644128</v>
      </c>
      <c r="M694" s="306">
        <f t="shared" ca="1" si="306"/>
        <v>-1.5027433597128486</v>
      </c>
      <c r="N694" s="304">
        <f t="shared" ca="1" si="307"/>
        <v>-86.100852202855933</v>
      </c>
      <c r="P694" s="310">
        <f t="shared" ca="1" si="308"/>
        <v>23</v>
      </c>
      <c r="Q694" s="304">
        <f t="shared" ca="1" si="309"/>
        <v>0</v>
      </c>
      <c r="R694" s="306">
        <f t="shared" ca="1" si="310"/>
        <v>0</v>
      </c>
      <c r="S694" s="307">
        <f t="shared" ca="1" si="311"/>
        <v>4.5130000000000017</v>
      </c>
      <c r="T694" s="304">
        <f t="shared" ca="1" si="291"/>
        <v>44.272530000000017</v>
      </c>
      <c r="U694" s="311">
        <f t="shared" ca="1" si="292"/>
        <v>0</v>
      </c>
      <c r="V694" s="306">
        <f t="shared" ca="1" si="293"/>
        <v>1.2259529086259096</v>
      </c>
      <c r="W694" s="304">
        <f t="shared" ca="1" si="294"/>
        <v>39.950746567099941</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0.93494724596307677</v>
      </c>
      <c r="AH694" s="304">
        <f t="shared" ca="1" si="318"/>
        <v>-8.8523450218485848</v>
      </c>
    </row>
    <row r="695" spans="1:34" x14ac:dyDescent="0.2">
      <c r="A695" s="347">
        <f t="shared" ca="1" si="296"/>
        <v>1E-4</v>
      </c>
      <c r="B695" s="304">
        <f t="shared" ca="1" si="297"/>
        <v>30.130000000000091</v>
      </c>
      <c r="D695" s="306">
        <f t="shared" ca="1" si="298"/>
        <v>-0.60196516697311764</v>
      </c>
      <c r="E695" s="307">
        <f t="shared" ca="1" si="299"/>
        <v>-0.97812049873898665</v>
      </c>
      <c r="F695" s="304">
        <f t="shared" ca="1" si="300"/>
        <v>1.1485128524759214</v>
      </c>
      <c r="G695" s="306">
        <f t="shared" ca="1" si="301"/>
        <v>7.0260080339540867</v>
      </c>
      <c r="H695" s="307">
        <f t="shared" ca="1" si="302"/>
        <v>-103.08478008890208</v>
      </c>
      <c r="I695" s="304">
        <f t="shared" ca="1" si="303"/>
        <v>103.32394047301182</v>
      </c>
      <c r="J695" s="306">
        <f t="shared" ca="1" si="304"/>
        <v>641.70676765127212</v>
      </c>
      <c r="K695" s="307">
        <f t="shared" ca="1" si="305"/>
        <v>-7.786130053006139</v>
      </c>
      <c r="L695" s="304">
        <f t="shared" ca="1" si="290"/>
        <v>641.7540023020083</v>
      </c>
      <c r="M695" s="306">
        <f t="shared" ca="1" si="306"/>
        <v>-1.5027440053371102</v>
      </c>
      <c r="N695" s="304">
        <f t="shared" ca="1" si="307"/>
        <v>-86.100889194401276</v>
      </c>
      <c r="P695" s="310">
        <f t="shared" ca="1" si="308"/>
        <v>23</v>
      </c>
      <c r="Q695" s="304">
        <f t="shared" ca="1" si="309"/>
        <v>0</v>
      </c>
      <c r="R695" s="306">
        <f t="shared" ca="1" si="310"/>
        <v>0</v>
      </c>
      <c r="S695" s="307">
        <f t="shared" ca="1" si="311"/>
        <v>4.5130000000000017</v>
      </c>
      <c r="T695" s="304">
        <f t="shared" ca="1" si="291"/>
        <v>44.272530000000017</v>
      </c>
      <c r="U695" s="311">
        <f t="shared" ca="1" si="292"/>
        <v>0</v>
      </c>
      <c r="V695" s="306">
        <f t="shared" ca="1" si="293"/>
        <v>1.225954172397012</v>
      </c>
      <c r="W695" s="304">
        <f t="shared" ca="1" si="294"/>
        <v>39.950860048981944</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0.9349225307442719</v>
      </c>
      <c r="AH695" s="304">
        <f t="shared" ca="1" si="318"/>
        <v>-8.8523701677597888</v>
      </c>
    </row>
    <row r="696" spans="1:34" x14ac:dyDescent="0.2">
      <c r="A696" s="347">
        <f t="shared" ca="1" si="296"/>
        <v>1E-4</v>
      </c>
      <c r="B696" s="304">
        <f t="shared" ca="1" si="297"/>
        <v>30.130100000000091</v>
      </c>
      <c r="D696" s="306">
        <f t="shared" ca="1" si="298"/>
        <v>-0.60196117479008693</v>
      </c>
      <c r="E696" s="307">
        <f t="shared" ca="1" si="299"/>
        <v>-0.9780950227477696</v>
      </c>
      <c r="F696" s="304">
        <f t="shared" ca="1" si="300"/>
        <v>1.1484890637174658</v>
      </c>
      <c r="G696" s="306">
        <f t="shared" ca="1" si="301"/>
        <v>7.0259478378366076</v>
      </c>
      <c r="H696" s="307">
        <f t="shared" ca="1" si="302"/>
        <v>-103.08487789840436</v>
      </c>
      <c r="I696" s="304">
        <f t="shared" ca="1" si="303"/>
        <v>103.32403396281494</v>
      </c>
      <c r="J696" s="306">
        <f t="shared" ca="1" si="304"/>
        <v>641.70676765127212</v>
      </c>
      <c r="K696" s="307">
        <f t="shared" ca="1" si="305"/>
        <v>-7.7964385359055042</v>
      </c>
      <c r="L696" s="304">
        <f t="shared" ca="1" si="290"/>
        <v>641.75412745325434</v>
      </c>
      <c r="M696" s="306">
        <f t="shared" ca="1" si="306"/>
        <v>-1.502744650954672</v>
      </c>
      <c r="N696" s="304">
        <f t="shared" ca="1" si="307"/>
        <v>-86.100926185562741</v>
      </c>
      <c r="P696" s="310">
        <f t="shared" ca="1" si="308"/>
        <v>23</v>
      </c>
      <c r="Q696" s="304">
        <f t="shared" ca="1" si="309"/>
        <v>0</v>
      </c>
      <c r="R696" s="306">
        <f t="shared" ca="1" si="310"/>
        <v>0</v>
      </c>
      <c r="S696" s="307">
        <f t="shared" ca="1" si="311"/>
        <v>4.5130000000000017</v>
      </c>
      <c r="T696" s="304">
        <f t="shared" ca="1" si="291"/>
        <v>44.272530000000017</v>
      </c>
      <c r="U696" s="311">
        <f t="shared" ca="1" si="292"/>
        <v>0</v>
      </c>
      <c r="V696" s="306">
        <f t="shared" ca="1" si="293"/>
        <v>1.2259554361706173</v>
      </c>
      <c r="W696" s="304">
        <f t="shared" ca="1" si="294"/>
        <v>39.950973529248756</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0.93489781587483201</v>
      </c>
      <c r="AH696" s="304">
        <f t="shared" ca="1" si="318"/>
        <v>-8.8523953133130799</v>
      </c>
    </row>
    <row r="697" spans="1:34" x14ac:dyDescent="0.2">
      <c r="A697" s="347">
        <f t="shared" ca="1" si="296"/>
        <v>1E-4</v>
      </c>
      <c r="B697" s="304">
        <f t="shared" ca="1" si="297"/>
        <v>30.130200000000091</v>
      </c>
      <c r="D697" s="306">
        <f t="shared" ca="1" si="298"/>
        <v>-0.60195718260924647</v>
      </c>
      <c r="E697" s="307">
        <f t="shared" ca="1" si="299"/>
        <v>-0.9780695471191283</v>
      </c>
      <c r="F697" s="304">
        <f t="shared" ca="1" si="300"/>
        <v>1.1484652753551925</v>
      </c>
      <c r="G697" s="306">
        <f t="shared" ca="1" si="301"/>
        <v>7.0258876421183469</v>
      </c>
      <c r="H697" s="307">
        <f t="shared" ca="1" si="302"/>
        <v>-103.08497570535907</v>
      </c>
      <c r="I697" s="304">
        <f t="shared" ca="1" si="303"/>
        <v>103.32412745014662</v>
      </c>
      <c r="J697" s="306">
        <f t="shared" ca="1" si="304"/>
        <v>641.70676765127212</v>
      </c>
      <c r="K697" s="307">
        <f t="shared" ca="1" si="305"/>
        <v>-7.8067470285856926</v>
      </c>
      <c r="L697" s="304">
        <f t="shared" ca="1" si="290"/>
        <v>641.75425277017996</v>
      </c>
      <c r="M697" s="306">
        <f t="shared" ca="1" si="306"/>
        <v>-1.5027452965655341</v>
      </c>
      <c r="N697" s="304">
        <f t="shared" ca="1" si="307"/>
        <v>-86.100963176340343</v>
      </c>
      <c r="P697" s="310">
        <f t="shared" ca="1" si="308"/>
        <v>23</v>
      </c>
      <c r="Q697" s="304">
        <f t="shared" ca="1" si="309"/>
        <v>0</v>
      </c>
      <c r="R697" s="306">
        <f t="shared" ca="1" si="310"/>
        <v>0</v>
      </c>
      <c r="S697" s="307">
        <f t="shared" ca="1" si="311"/>
        <v>4.5130000000000017</v>
      </c>
      <c r="T697" s="304">
        <f t="shared" ca="1" si="291"/>
        <v>44.272530000000017</v>
      </c>
      <c r="U697" s="311">
        <f t="shared" ca="1" si="292"/>
        <v>0</v>
      </c>
      <c r="V697" s="306">
        <f t="shared" ca="1" si="293"/>
        <v>1.2259566999467253</v>
      </c>
      <c r="W697" s="304">
        <f t="shared" ca="1" si="294"/>
        <v>39.951087007900391</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0.93487310135474111</v>
      </c>
      <c r="AH697" s="304">
        <f t="shared" ca="1" si="318"/>
        <v>-8.8524204585084743</v>
      </c>
    </row>
    <row r="698" spans="1:34" x14ac:dyDescent="0.2">
      <c r="A698" s="347">
        <f t="shared" ca="1" si="296"/>
        <v>1E-4</v>
      </c>
      <c r="B698" s="304">
        <f t="shared" ca="1" si="297"/>
        <v>30.130300000000091</v>
      </c>
      <c r="D698" s="306">
        <f t="shared" ca="1" si="298"/>
        <v>-0.60195319043059736</v>
      </c>
      <c r="E698" s="307">
        <f t="shared" ca="1" si="299"/>
        <v>-0.97804407185306097</v>
      </c>
      <c r="F698" s="304">
        <f t="shared" ca="1" si="300"/>
        <v>1.1484414873891009</v>
      </c>
      <c r="G698" s="306">
        <f t="shared" ca="1" si="301"/>
        <v>7.0258274467993038</v>
      </c>
      <c r="H698" s="307">
        <f t="shared" ca="1" si="302"/>
        <v>-103.08507350976626</v>
      </c>
      <c r="I698" s="304">
        <f t="shared" ca="1" si="303"/>
        <v>103.32422093500688</v>
      </c>
      <c r="J698" s="306">
        <f t="shared" ca="1" si="304"/>
        <v>641.70676765127212</v>
      </c>
      <c r="K698" s="307">
        <f t="shared" ca="1" si="305"/>
        <v>-7.8170555310464485</v>
      </c>
      <c r="L698" s="304">
        <f t="shared" ca="1" si="290"/>
        <v>641.75437825278539</v>
      </c>
      <c r="M698" s="306">
        <f t="shared" ca="1" si="306"/>
        <v>-1.5027459421696967</v>
      </c>
      <c r="N698" s="304">
        <f t="shared" ca="1" si="307"/>
        <v>-86.101000166734096</v>
      </c>
      <c r="P698" s="310">
        <f t="shared" ca="1" si="308"/>
        <v>23</v>
      </c>
      <c r="Q698" s="304">
        <f t="shared" ca="1" si="309"/>
        <v>0</v>
      </c>
      <c r="R698" s="306">
        <f t="shared" ca="1" si="310"/>
        <v>0</v>
      </c>
      <c r="S698" s="307">
        <f t="shared" ca="1" si="311"/>
        <v>4.5130000000000017</v>
      </c>
      <c r="T698" s="304">
        <f t="shared" ca="1" si="291"/>
        <v>44.272530000000017</v>
      </c>
      <c r="U698" s="311">
        <f t="shared" ca="1" si="292"/>
        <v>0</v>
      </c>
      <c r="V698" s="306">
        <f t="shared" ca="1" si="293"/>
        <v>1.2259579637253351</v>
      </c>
      <c r="W698" s="304">
        <f t="shared" ca="1" si="294"/>
        <v>39.951200484936834</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0.93484838718399388</v>
      </c>
      <c r="AH698" s="304">
        <f t="shared" ca="1" si="318"/>
        <v>-8.8524456033459735</v>
      </c>
    </row>
    <row r="699" spans="1:34" x14ac:dyDescent="0.2">
      <c r="A699" s="347">
        <f t="shared" ca="1" si="296"/>
        <v>1E-4</v>
      </c>
      <c r="B699" s="304">
        <f t="shared" ca="1" si="297"/>
        <v>30.13040000000009</v>
      </c>
      <c r="D699" s="306">
        <f t="shared" ca="1" si="298"/>
        <v>-0.60194919825413873</v>
      </c>
      <c r="E699" s="307">
        <f t="shared" ca="1" si="299"/>
        <v>-0.97801859694956761</v>
      </c>
      <c r="F699" s="304">
        <f t="shared" ca="1" si="300"/>
        <v>1.1484176998191908</v>
      </c>
      <c r="G699" s="306">
        <f t="shared" ca="1" si="301"/>
        <v>7.0257672518794783</v>
      </c>
      <c r="H699" s="307">
        <f t="shared" ca="1" si="302"/>
        <v>-103.08517131162596</v>
      </c>
      <c r="I699" s="304">
        <f t="shared" ca="1" si="303"/>
        <v>103.32431441739574</v>
      </c>
      <c r="J699" s="306">
        <f t="shared" ca="1" si="304"/>
        <v>641.70676765127212</v>
      </c>
      <c r="K699" s="307">
        <f t="shared" ca="1" si="305"/>
        <v>-7.8273640432875178</v>
      </c>
      <c r="L699" s="304">
        <f t="shared" ca="1" si="290"/>
        <v>641.75450390107108</v>
      </c>
      <c r="M699" s="306">
        <f t="shared" ca="1" si="306"/>
        <v>-1.5027465877671597</v>
      </c>
      <c r="N699" s="304">
        <f t="shared" ca="1" si="307"/>
        <v>-86.101037156743999</v>
      </c>
      <c r="P699" s="310">
        <f t="shared" ca="1" si="308"/>
        <v>23</v>
      </c>
      <c r="Q699" s="304">
        <f t="shared" ca="1" si="309"/>
        <v>0</v>
      </c>
      <c r="R699" s="306">
        <f t="shared" ca="1" si="310"/>
        <v>0</v>
      </c>
      <c r="S699" s="307">
        <f t="shared" ca="1" si="311"/>
        <v>4.5130000000000017</v>
      </c>
      <c r="T699" s="304">
        <f t="shared" ca="1" si="291"/>
        <v>44.272530000000017</v>
      </c>
      <c r="U699" s="311">
        <f t="shared" ca="1" si="292"/>
        <v>0</v>
      </c>
      <c r="V699" s="306">
        <f t="shared" ca="1" si="293"/>
        <v>1.2259592275064477</v>
      </c>
      <c r="W699" s="304">
        <f t="shared" ca="1" si="294"/>
        <v>39.951313960358114</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0.93482367336259919</v>
      </c>
      <c r="AH699" s="304">
        <f t="shared" ca="1" si="318"/>
        <v>-8.8524707478255742</v>
      </c>
    </row>
    <row r="700" spans="1:34" x14ac:dyDescent="0.2">
      <c r="A700" s="347">
        <f t="shared" ca="1" si="296"/>
        <v>1E-4</v>
      </c>
      <c r="B700" s="304">
        <f t="shared" ca="1" si="297"/>
        <v>30.13050000000009</v>
      </c>
      <c r="D700" s="306">
        <f t="shared" ca="1" si="298"/>
        <v>-0.60194520607987223</v>
      </c>
      <c r="E700" s="307">
        <f t="shared" ca="1" si="299"/>
        <v>-0.97799312240864467</v>
      </c>
      <c r="F700" s="304">
        <f t="shared" ca="1" si="300"/>
        <v>1.1483939126454608</v>
      </c>
      <c r="G700" s="306">
        <f t="shared" ca="1" si="301"/>
        <v>7.0257070573588702</v>
      </c>
      <c r="H700" s="307">
        <f t="shared" ca="1" si="302"/>
        <v>-103.0852691109382</v>
      </c>
      <c r="I700" s="304">
        <f t="shared" ca="1" si="303"/>
        <v>103.32440789731326</v>
      </c>
      <c r="J700" s="306">
        <f t="shared" ca="1" si="304"/>
        <v>641.70676765127212</v>
      </c>
      <c r="K700" s="307">
        <f t="shared" ca="1" si="305"/>
        <v>-7.8376725653086456</v>
      </c>
      <c r="L700" s="304">
        <f t="shared" ca="1" si="290"/>
        <v>641.75462971503737</v>
      </c>
      <c r="M700" s="306">
        <f t="shared" ca="1" si="306"/>
        <v>-1.5027472333579233</v>
      </c>
      <c r="N700" s="304">
        <f t="shared" ca="1" si="307"/>
        <v>-86.101074146370038</v>
      </c>
      <c r="P700" s="310">
        <f t="shared" ca="1" si="308"/>
        <v>23</v>
      </c>
      <c r="Q700" s="304">
        <f t="shared" ca="1" si="309"/>
        <v>0</v>
      </c>
      <c r="R700" s="306">
        <f t="shared" ca="1" si="310"/>
        <v>0</v>
      </c>
      <c r="S700" s="307">
        <f t="shared" ca="1" si="311"/>
        <v>4.5130000000000017</v>
      </c>
      <c r="T700" s="304">
        <f t="shared" ca="1" si="291"/>
        <v>44.272530000000017</v>
      </c>
      <c r="U700" s="311">
        <f t="shared" ca="1" si="292"/>
        <v>0</v>
      </c>
      <c r="V700" s="306">
        <f t="shared" ca="1" si="293"/>
        <v>1.2259604912900619</v>
      </c>
      <c r="W700" s="304">
        <f t="shared" ca="1" si="294"/>
        <v>39.951427434164223</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0.9347989598905464</v>
      </c>
      <c r="AH700" s="304">
        <f t="shared" ca="1" si="318"/>
        <v>-8.8524958919472851</v>
      </c>
    </row>
    <row r="701" spans="1:34" x14ac:dyDescent="0.2">
      <c r="A701" s="347">
        <f t="shared" ca="1" si="296"/>
        <v>1E-4</v>
      </c>
      <c r="B701" s="304">
        <f t="shared" ca="1" si="297"/>
        <v>30.13060000000009</v>
      </c>
      <c r="D701" s="306">
        <f t="shared" ca="1" si="298"/>
        <v>-0.60194121390779931</v>
      </c>
      <c r="E701" s="307">
        <f t="shared" ca="1" si="299"/>
        <v>-0.97796764823029037</v>
      </c>
      <c r="F701" s="304">
        <f t="shared" ca="1" si="300"/>
        <v>1.1483701258679102</v>
      </c>
      <c r="G701" s="306">
        <f t="shared" ca="1" si="301"/>
        <v>7.0256468632374798</v>
      </c>
      <c r="H701" s="307">
        <f t="shared" ca="1" si="302"/>
        <v>-103.08536690770302</v>
      </c>
      <c r="I701" s="304">
        <f t="shared" ca="1" si="303"/>
        <v>103.32450137475948</v>
      </c>
      <c r="J701" s="306">
        <f t="shared" ca="1" si="304"/>
        <v>641.70676765127212</v>
      </c>
      <c r="K701" s="307">
        <f t="shared" ca="1" si="305"/>
        <v>-7.847981097109578</v>
      </c>
      <c r="L701" s="304">
        <f t="shared" ca="1" si="290"/>
        <v>641.7547556946846</v>
      </c>
      <c r="M701" s="306">
        <f t="shared" ca="1" si="306"/>
        <v>-1.5027478789419875</v>
      </c>
      <c r="N701" s="304">
        <f t="shared" ca="1" si="307"/>
        <v>-86.101111135612243</v>
      </c>
      <c r="P701" s="310">
        <f t="shared" ca="1" si="308"/>
        <v>23</v>
      </c>
      <c r="Q701" s="304">
        <f t="shared" ca="1" si="309"/>
        <v>0</v>
      </c>
      <c r="R701" s="306">
        <f t="shared" ca="1" si="310"/>
        <v>0</v>
      </c>
      <c r="S701" s="307">
        <f t="shared" ca="1" si="311"/>
        <v>4.5130000000000017</v>
      </c>
      <c r="T701" s="304">
        <f t="shared" ca="1" si="291"/>
        <v>44.272530000000017</v>
      </c>
      <c r="U701" s="311">
        <f t="shared" ca="1" si="292"/>
        <v>0</v>
      </c>
      <c r="V701" s="306">
        <f t="shared" ca="1" si="293"/>
        <v>1.225961755076179</v>
      </c>
      <c r="W701" s="304">
        <f t="shared" ca="1" si="294"/>
        <v>39.951540906355227</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0.93477424676783727</v>
      </c>
      <c r="AH701" s="304">
        <f t="shared" ca="1" si="318"/>
        <v>-8.8525210357111028</v>
      </c>
    </row>
    <row r="702" spans="1:34" x14ac:dyDescent="0.2">
      <c r="A702" s="347">
        <f t="shared" ca="1" si="296"/>
        <v>1E-4</v>
      </c>
      <c r="B702" s="304">
        <f t="shared" ca="1" si="297"/>
        <v>30.13070000000009</v>
      </c>
      <c r="D702" s="306">
        <f t="shared" ca="1" si="298"/>
        <v>-0.60193722173791964</v>
      </c>
      <c r="E702" s="307">
        <f t="shared" ca="1" si="299"/>
        <v>-0.97794217441449405</v>
      </c>
      <c r="F702" s="304">
        <f t="shared" ca="1" si="300"/>
        <v>1.1483463394865305</v>
      </c>
      <c r="G702" s="306">
        <f t="shared" ca="1" si="301"/>
        <v>7.025586669515306</v>
      </c>
      <c r="H702" s="307">
        <f t="shared" ca="1" si="302"/>
        <v>-103.08546470192046</v>
      </c>
      <c r="I702" s="304">
        <f t="shared" ca="1" si="303"/>
        <v>103.3245948497344</v>
      </c>
      <c r="J702" s="306">
        <f t="shared" ca="1" si="304"/>
        <v>641.70676765127212</v>
      </c>
      <c r="K702" s="307">
        <f t="shared" ca="1" si="305"/>
        <v>-7.8582896386900591</v>
      </c>
      <c r="L702" s="304">
        <f t="shared" ca="1" si="290"/>
        <v>641.75488184001313</v>
      </c>
      <c r="M702" s="306">
        <f t="shared" ca="1" si="306"/>
        <v>-1.5027485245193524</v>
      </c>
      <c r="N702" s="304">
        <f t="shared" ca="1" si="307"/>
        <v>-86.101148124470598</v>
      </c>
      <c r="P702" s="310">
        <f t="shared" ca="1" si="308"/>
        <v>23</v>
      </c>
      <c r="Q702" s="304">
        <f t="shared" ca="1" si="309"/>
        <v>0</v>
      </c>
      <c r="R702" s="306">
        <f t="shared" ca="1" si="310"/>
        <v>0</v>
      </c>
      <c r="S702" s="307">
        <f t="shared" ca="1" si="311"/>
        <v>4.5130000000000017</v>
      </c>
      <c r="T702" s="304">
        <f t="shared" ca="1" si="291"/>
        <v>44.272530000000017</v>
      </c>
      <c r="U702" s="311">
        <f t="shared" ca="1" si="292"/>
        <v>0</v>
      </c>
      <c r="V702" s="306">
        <f t="shared" ca="1" si="293"/>
        <v>1.2259630188647981</v>
      </c>
      <c r="W702" s="304">
        <f t="shared" ca="1" si="294"/>
        <v>39.951654376931089</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0.93474953399445759</v>
      </c>
      <c r="AH702" s="304">
        <f t="shared" ca="1" si="318"/>
        <v>-8.8525461791170432</v>
      </c>
    </row>
    <row r="703" spans="1:34" x14ac:dyDescent="0.2">
      <c r="A703" s="347">
        <f t="shared" ca="1" si="296"/>
        <v>1E-4</v>
      </c>
      <c r="B703" s="304">
        <f t="shared" ca="1" si="297"/>
        <v>30.13080000000009</v>
      </c>
      <c r="D703" s="306">
        <f t="shared" ca="1" si="298"/>
        <v>-0.60193322957023421</v>
      </c>
      <c r="E703" s="307">
        <f t="shared" ca="1" si="299"/>
        <v>-0.97791670096126104</v>
      </c>
      <c r="F703" s="304">
        <f t="shared" ca="1" si="300"/>
        <v>1.1483225535013273</v>
      </c>
      <c r="G703" s="306">
        <f t="shared" ca="1" si="301"/>
        <v>7.0255264761923488</v>
      </c>
      <c r="H703" s="307">
        <f t="shared" ca="1" si="302"/>
        <v>-103.08556249359056</v>
      </c>
      <c r="I703" s="304">
        <f t="shared" ca="1" si="303"/>
        <v>103.32468832223809</v>
      </c>
      <c r="J703" s="306">
        <f t="shared" ca="1" si="304"/>
        <v>641.70676765127212</v>
      </c>
      <c r="K703" s="307">
        <f t="shared" ca="1" si="305"/>
        <v>-7.868598190049835</v>
      </c>
      <c r="L703" s="304">
        <f t="shared" ca="1" si="290"/>
        <v>641.7550081510235</v>
      </c>
      <c r="M703" s="306">
        <f t="shared" ca="1" si="306"/>
        <v>-1.5027491700900182</v>
      </c>
      <c r="N703" s="304">
        <f t="shared" ca="1" si="307"/>
        <v>-86.101185112945132</v>
      </c>
      <c r="P703" s="310">
        <f t="shared" ca="1" si="308"/>
        <v>23</v>
      </c>
      <c r="Q703" s="304">
        <f t="shared" ca="1" si="309"/>
        <v>0</v>
      </c>
      <c r="R703" s="306">
        <f t="shared" ca="1" si="310"/>
        <v>0</v>
      </c>
      <c r="S703" s="307">
        <f t="shared" ca="1" si="311"/>
        <v>4.5130000000000017</v>
      </c>
      <c r="T703" s="304">
        <f t="shared" ca="1" si="291"/>
        <v>44.272530000000017</v>
      </c>
      <c r="U703" s="311">
        <f t="shared" ca="1" si="292"/>
        <v>0</v>
      </c>
      <c r="V703" s="306">
        <f t="shared" ca="1" si="293"/>
        <v>1.2259642826559192</v>
      </c>
      <c r="W703" s="304">
        <f t="shared" ca="1" si="294"/>
        <v>39.951767845891851</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0.93472482157041625</v>
      </c>
      <c r="AH703" s="304">
        <f t="shared" ca="1" si="318"/>
        <v>-8.8525713221650957</v>
      </c>
    </row>
    <row r="704" spans="1:34" x14ac:dyDescent="0.2">
      <c r="A704" s="347">
        <f t="shared" ca="1" si="296"/>
        <v>1E-4</v>
      </c>
      <c r="B704" s="304">
        <f t="shared" ca="1" si="297"/>
        <v>30.130900000000089</v>
      </c>
      <c r="D704" s="306">
        <f t="shared" ca="1" si="298"/>
        <v>-0.60192923740474269</v>
      </c>
      <c r="E704" s="307">
        <f t="shared" ca="1" si="299"/>
        <v>-0.97789122787058425</v>
      </c>
      <c r="F704" s="304">
        <f t="shared" ca="1" si="300"/>
        <v>1.1482987679122947</v>
      </c>
      <c r="G704" s="306">
        <f t="shared" ca="1" si="301"/>
        <v>7.0254662832686083</v>
      </c>
      <c r="H704" s="307">
        <f t="shared" ca="1" si="302"/>
        <v>-103.08566028271335</v>
      </c>
      <c r="I704" s="304">
        <f t="shared" ca="1" si="303"/>
        <v>103.32478179227057</v>
      </c>
      <c r="J704" s="306">
        <f t="shared" ca="1" si="304"/>
        <v>641.70676765127212</v>
      </c>
      <c r="K704" s="307">
        <f t="shared" ca="1" si="305"/>
        <v>-7.8789067511886506</v>
      </c>
      <c r="L704" s="304">
        <f t="shared" ca="1" si="290"/>
        <v>641.75513462771585</v>
      </c>
      <c r="M704" s="306">
        <f t="shared" ca="1" si="306"/>
        <v>-1.5027498156539849</v>
      </c>
      <c r="N704" s="304">
        <f t="shared" ca="1" si="307"/>
        <v>-86.10122210103583</v>
      </c>
      <c r="P704" s="310">
        <f t="shared" ca="1" si="308"/>
        <v>23</v>
      </c>
      <c r="Q704" s="304">
        <f t="shared" ca="1" si="309"/>
        <v>0</v>
      </c>
      <c r="R704" s="306">
        <f t="shared" ca="1" si="310"/>
        <v>0</v>
      </c>
      <c r="S704" s="307">
        <f t="shared" ca="1" si="311"/>
        <v>4.5130000000000017</v>
      </c>
      <c r="T704" s="304">
        <f t="shared" ca="1" si="291"/>
        <v>44.272530000000017</v>
      </c>
      <c r="U704" s="311">
        <f t="shared" ca="1" si="292"/>
        <v>0</v>
      </c>
      <c r="V704" s="306">
        <f t="shared" ca="1" si="293"/>
        <v>1.2259655464495429</v>
      </c>
      <c r="W704" s="304">
        <f t="shared" ca="1" si="294"/>
        <v>39.951881313237557</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0.93470010949570792</v>
      </c>
      <c r="AH704" s="304">
        <f t="shared" ca="1" si="318"/>
        <v>-8.8525964648552709</v>
      </c>
    </row>
    <row r="705" spans="1:34" x14ac:dyDescent="0.2">
      <c r="A705" s="347">
        <f t="shared" ca="1" si="296"/>
        <v>1E-4</v>
      </c>
      <c r="B705" s="304">
        <f t="shared" ca="1" si="297"/>
        <v>30.131000000000089</v>
      </c>
      <c r="D705" s="306">
        <f t="shared" ca="1" si="298"/>
        <v>-0.60192524524144708</v>
      </c>
      <c r="E705" s="307">
        <f t="shared" ca="1" si="299"/>
        <v>-0.97786575514245122</v>
      </c>
      <c r="F705" s="304">
        <f t="shared" ca="1" si="300"/>
        <v>1.1482749827194236</v>
      </c>
      <c r="G705" s="306">
        <f t="shared" ca="1" si="301"/>
        <v>7.0254060907440845</v>
      </c>
      <c r="H705" s="307">
        <f t="shared" ca="1" si="302"/>
        <v>-103.08575806928886</v>
      </c>
      <c r="I705" s="304">
        <f t="shared" ca="1" si="303"/>
        <v>103.32487525983187</v>
      </c>
      <c r="J705" s="306">
        <f t="shared" ca="1" si="304"/>
        <v>641.70676765127212</v>
      </c>
      <c r="K705" s="307">
        <f t="shared" ca="1" si="305"/>
        <v>-7.8892153221062511</v>
      </c>
      <c r="L705" s="304">
        <f t="shared" ca="1" si="290"/>
        <v>641.75526127009061</v>
      </c>
      <c r="M705" s="306">
        <f t="shared" ca="1" si="306"/>
        <v>-1.5027504612112526</v>
      </c>
      <c r="N705" s="304">
        <f t="shared" ca="1" si="307"/>
        <v>-86.101259088742694</v>
      </c>
      <c r="P705" s="310">
        <f t="shared" ca="1" si="308"/>
        <v>23</v>
      </c>
      <c r="Q705" s="304">
        <f t="shared" ca="1" si="309"/>
        <v>0</v>
      </c>
      <c r="R705" s="306">
        <f t="shared" ca="1" si="310"/>
        <v>0</v>
      </c>
      <c r="S705" s="307">
        <f t="shared" ca="1" si="311"/>
        <v>4.5130000000000017</v>
      </c>
      <c r="T705" s="304">
        <f t="shared" ca="1" si="291"/>
        <v>44.272530000000017</v>
      </c>
      <c r="U705" s="311">
        <f t="shared" ca="1" si="292"/>
        <v>0</v>
      </c>
      <c r="V705" s="306">
        <f t="shared" ca="1" si="293"/>
        <v>1.2259668102456682</v>
      </c>
      <c r="W705" s="304">
        <f t="shared" ca="1" si="294"/>
        <v>39.95199477896815</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0.93467539777031661</v>
      </c>
      <c r="AH705" s="304">
        <f t="shared" ca="1" si="318"/>
        <v>-8.8526216071875794</v>
      </c>
    </row>
    <row r="706" spans="1:34" x14ac:dyDescent="0.2">
      <c r="A706" s="347">
        <f t="shared" ca="1" si="296"/>
        <v>1E-4</v>
      </c>
      <c r="B706" s="304">
        <f t="shared" ca="1" si="297"/>
        <v>30.131100000000089</v>
      </c>
      <c r="D706" s="306">
        <f t="shared" ca="1" si="298"/>
        <v>-0.60192125308034772</v>
      </c>
      <c r="E706" s="307">
        <f t="shared" ca="1" si="299"/>
        <v>-0.97784028277687796</v>
      </c>
      <c r="F706" s="304">
        <f t="shared" ca="1" si="300"/>
        <v>1.1482511979227283</v>
      </c>
      <c r="G706" s="306">
        <f t="shared" ca="1" si="301"/>
        <v>7.0253458986187765</v>
      </c>
      <c r="H706" s="307">
        <f t="shared" ca="1" si="302"/>
        <v>-103.08585585331714</v>
      </c>
      <c r="I706" s="304">
        <f t="shared" ca="1" si="303"/>
        <v>103.32496872492206</v>
      </c>
      <c r="J706" s="306">
        <f t="shared" ca="1" si="304"/>
        <v>641.70676765127212</v>
      </c>
      <c r="K706" s="307">
        <f t="shared" ca="1" si="305"/>
        <v>-7.8995239028023816</v>
      </c>
      <c r="L706" s="304">
        <f t="shared" ca="1" si="290"/>
        <v>641.75538807814826</v>
      </c>
      <c r="M706" s="306">
        <f t="shared" ca="1" si="306"/>
        <v>-1.5027511067618213</v>
      </c>
      <c r="N706" s="304">
        <f t="shared" ca="1" si="307"/>
        <v>-86.101296076065751</v>
      </c>
      <c r="P706" s="310">
        <f t="shared" ca="1" si="308"/>
        <v>23</v>
      </c>
      <c r="Q706" s="304">
        <f t="shared" ca="1" si="309"/>
        <v>0</v>
      </c>
      <c r="R706" s="306">
        <f t="shared" ca="1" si="310"/>
        <v>0</v>
      </c>
      <c r="S706" s="307">
        <f t="shared" ca="1" si="311"/>
        <v>4.5130000000000017</v>
      </c>
      <c r="T706" s="304">
        <f t="shared" ca="1" si="291"/>
        <v>44.272530000000017</v>
      </c>
      <c r="U706" s="311">
        <f t="shared" ca="1" si="292"/>
        <v>0</v>
      </c>
      <c r="V706" s="306">
        <f t="shared" ca="1" si="293"/>
        <v>1.2259680740442958</v>
      </c>
      <c r="W706" s="304">
        <f t="shared" ca="1" si="294"/>
        <v>39.952108243083714</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0.93465068639426008</v>
      </c>
      <c r="AH706" s="304">
        <f t="shared" ca="1" si="318"/>
        <v>-8.8526467491620071</v>
      </c>
    </row>
    <row r="707" spans="1:34" x14ac:dyDescent="0.2">
      <c r="A707" s="347">
        <f t="shared" ca="1" si="296"/>
        <v>1E-4</v>
      </c>
      <c r="B707" s="304">
        <f t="shared" ca="1" si="297"/>
        <v>30.131200000000089</v>
      </c>
      <c r="D707" s="306">
        <f t="shared" ca="1" si="298"/>
        <v>-0.60191726092144515</v>
      </c>
      <c r="E707" s="307">
        <f t="shared" ca="1" si="299"/>
        <v>-0.97781481077384313</v>
      </c>
      <c r="F707" s="304">
        <f t="shared" ca="1" si="300"/>
        <v>1.1482274135221915</v>
      </c>
      <c r="G707" s="306">
        <f t="shared" ca="1" si="301"/>
        <v>7.0252857068926842</v>
      </c>
      <c r="H707" s="307">
        <f t="shared" ca="1" si="302"/>
        <v>-103.08595363479822</v>
      </c>
      <c r="I707" s="304">
        <f t="shared" ca="1" si="303"/>
        <v>103.32506218754111</v>
      </c>
      <c r="J707" s="306">
        <f t="shared" ca="1" si="304"/>
        <v>641.70676765127212</v>
      </c>
      <c r="K707" s="307">
        <f t="shared" ca="1" si="305"/>
        <v>-7.9098324932767872</v>
      </c>
      <c r="L707" s="304">
        <f t="shared" ca="1" si="290"/>
        <v>641.75551505188912</v>
      </c>
      <c r="M707" s="306">
        <f t="shared" ca="1" si="306"/>
        <v>-1.5027517523056915</v>
      </c>
      <c r="N707" s="304">
        <f t="shared" ca="1" si="307"/>
        <v>-86.101333063005001</v>
      </c>
      <c r="P707" s="310">
        <f t="shared" ca="1" si="308"/>
        <v>23</v>
      </c>
      <c r="Q707" s="304">
        <f t="shared" ca="1" si="309"/>
        <v>0</v>
      </c>
      <c r="R707" s="306">
        <f t="shared" ca="1" si="310"/>
        <v>0</v>
      </c>
      <c r="S707" s="307">
        <f t="shared" ca="1" si="311"/>
        <v>4.5130000000000017</v>
      </c>
      <c r="T707" s="304">
        <f t="shared" ca="1" si="291"/>
        <v>44.272530000000017</v>
      </c>
      <c r="U707" s="311">
        <f t="shared" ca="1" si="292"/>
        <v>0</v>
      </c>
      <c r="V707" s="306">
        <f t="shared" ca="1" si="293"/>
        <v>1.2259693378454259</v>
      </c>
      <c r="W707" s="304">
        <f t="shared" ca="1" si="294"/>
        <v>39.952221705584229</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0.93462597536751701</v>
      </c>
      <c r="AH707" s="304">
        <f t="shared" ca="1" si="318"/>
        <v>-8.8526718907785735</v>
      </c>
    </row>
    <row r="708" spans="1:34" x14ac:dyDescent="0.2">
      <c r="A708" s="347">
        <f t="shared" ca="1" si="296"/>
        <v>1E-4</v>
      </c>
      <c r="B708" s="304">
        <f t="shared" ca="1" si="297"/>
        <v>30.131300000000088</v>
      </c>
      <c r="D708" s="306">
        <f t="shared" ca="1" si="298"/>
        <v>-0.60191326876473805</v>
      </c>
      <c r="E708" s="307">
        <f t="shared" ca="1" si="299"/>
        <v>-0.97778933913335031</v>
      </c>
      <c r="F708" s="304">
        <f t="shared" ca="1" si="300"/>
        <v>1.1482036295178157</v>
      </c>
      <c r="G708" s="306">
        <f t="shared" ca="1" si="301"/>
        <v>7.0252255155658077</v>
      </c>
      <c r="H708" s="307">
        <f t="shared" ca="1" si="302"/>
        <v>-103.08605141373214</v>
      </c>
      <c r="I708" s="304">
        <f t="shared" ca="1" si="303"/>
        <v>103.32515564768912</v>
      </c>
      <c r="J708" s="306">
        <f t="shared" ca="1" si="304"/>
        <v>641.70676765127212</v>
      </c>
      <c r="K708" s="307">
        <f t="shared" ca="1" si="305"/>
        <v>-7.9201410935292138</v>
      </c>
      <c r="L708" s="304">
        <f t="shared" ref="L708:L771" ca="1" si="319">SQRT(pos_x^2+pos_z^2)</f>
        <v>641.75564219131343</v>
      </c>
      <c r="M708" s="306">
        <f t="shared" ca="1" si="306"/>
        <v>-1.5027523978428627</v>
      </c>
      <c r="N708" s="304">
        <f t="shared" ca="1" si="307"/>
        <v>-86.10137004956043</v>
      </c>
      <c r="P708" s="310">
        <f t="shared" ca="1" si="308"/>
        <v>23</v>
      </c>
      <c r="Q708" s="304">
        <f t="shared" ca="1" si="309"/>
        <v>0</v>
      </c>
      <c r="R708" s="306">
        <f t="shared" ca="1" si="310"/>
        <v>0</v>
      </c>
      <c r="S708" s="307">
        <f t="shared" ca="1" si="311"/>
        <v>4.5130000000000017</v>
      </c>
      <c r="T708" s="304">
        <f t="shared" ref="T708:T771" ca="1" si="320">m*g</f>
        <v>44.272530000000017</v>
      </c>
      <c r="U708" s="311">
        <f t="shared" ref="U708:U771" ca="1" si="321">IF(pos_xz&lt;L_rampe,Poids*COS(Beta),0)</f>
        <v>0</v>
      </c>
      <c r="V708" s="306">
        <f t="shared" ref="V708:V771" ca="1" si="322">Rho_moyen*(20000-Alt_rampe-pos_z)/(20000+Alt_rampe+pos_z)</f>
        <v>1.2259706016490575</v>
      </c>
      <c r="W708" s="304">
        <f t="shared" ref="W708:W771" ca="1" si="323">1/2*Rho*Sref*Cx*vit_xz^2</f>
        <v>39.952335166469716</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0.93460126469009452</v>
      </c>
      <c r="AH708" s="304">
        <f t="shared" ca="1" si="318"/>
        <v>-8.8526970320372733</v>
      </c>
    </row>
    <row r="709" spans="1:34" x14ac:dyDescent="0.2">
      <c r="A709" s="347">
        <f t="shared" ref="A709:A772" ca="1" si="325">IF(B708+0.01&lt;=T_ini+ROUNDUP(Temps_fin_propu,0), 0.01, IF(K708&gt;0, 0.1, 0.0001))</f>
        <v>1E-4</v>
      </c>
      <c r="B709" s="304">
        <f t="shared" ref="B709:B772" ca="1" si="326">B708+pas</f>
        <v>30.131400000000088</v>
      </c>
      <c r="D709" s="306">
        <f t="shared" ref="D709:D772" ca="1" si="327">IF(AND(L708&lt;L_rampe,Poussee&lt;Poids*SIN(M708)),0,(-W708+Poussee)/m*COS(M708)-U708/m*SIN(M708))</f>
        <v>-0.60190927661023019</v>
      </c>
      <c r="E709" s="307">
        <f t="shared" ref="E709:E772" ca="1" si="328">IF(AND(L708&lt;L_rampe,Poussee&lt;Poids*SIN(M708)),0,(-W708+Poussee)/m*SIN(M708)+U708/m*COS(M708)-Poids/m)</f>
        <v>-0.97776386785539771</v>
      </c>
      <c r="F709" s="304">
        <f t="shared" ref="F709:F772" ca="1" si="329">SQRT(acc_x^2+acc_z^2)</f>
        <v>1.1481798459096024</v>
      </c>
      <c r="G709" s="306">
        <f t="shared" ref="G709:G772" ca="1" si="330">G708+acc_x*pas</f>
        <v>7.0251653246381469</v>
      </c>
      <c r="H709" s="307">
        <f t="shared" ref="H709:H772" ca="1" si="331">H708+acc_z*pas</f>
        <v>-103.08614919011892</v>
      </c>
      <c r="I709" s="304">
        <f t="shared" ref="I709:I772" ca="1" si="332">SQRT(vit_x^2+vit_z^2)</f>
        <v>103.32524910536608</v>
      </c>
      <c r="J709" s="306">
        <f t="shared" ref="J709:J772" ca="1" si="333">J708+0.5*(vit_x+G708)*pas*(K708&gt;=0)</f>
        <v>641.70676765127212</v>
      </c>
      <c r="K709" s="307">
        <f t="shared" ref="K709:K772" ca="1" si="334">K708+0.5*(vit_z+H708)*pas</f>
        <v>-7.9304497035594066</v>
      </c>
      <c r="L709" s="304">
        <f t="shared" ca="1" si="319"/>
        <v>641.75576949642175</v>
      </c>
      <c r="M709" s="306">
        <f t="shared" ref="M709:M772" ca="1" si="335">IF(AND(L708&gt;L_rampe,G709&gt;0),ATAN2(G709,H709),$M$4)</f>
        <v>-1.5027530433733354</v>
      </c>
      <c r="N709" s="304">
        <f t="shared" ref="N709:N772" ca="1" si="336">DEGREES(Beta)</f>
        <v>-86.101407035732066</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4.5130000000000017</v>
      </c>
      <c r="T709" s="304">
        <f t="shared" ca="1" si="320"/>
        <v>44.272530000000017</v>
      </c>
      <c r="U709" s="311">
        <f t="shared" ca="1" si="321"/>
        <v>0</v>
      </c>
      <c r="V709" s="306">
        <f t="shared" ca="1" si="322"/>
        <v>1.2259718654551917</v>
      </c>
      <c r="W709" s="304">
        <f t="shared" ca="1" si="323"/>
        <v>39.95244862574021</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0.93457655436198728</v>
      </c>
      <c r="AH709" s="304">
        <f t="shared" ref="AH709:AH772" ca="1" si="347">IF(AND(L708&lt;L_rampe,Poussee&lt;Poids*SIN(M708)), g*SIN(M708), (-W708+Poussee)/m)</f>
        <v>-8.8527221729381118</v>
      </c>
    </row>
    <row r="710" spans="1:34" x14ac:dyDescent="0.2">
      <c r="A710" s="347">
        <f t="shared" ca="1" si="325"/>
        <v>1E-4</v>
      </c>
      <c r="B710" s="304">
        <f t="shared" ca="1" si="326"/>
        <v>30.131500000000088</v>
      </c>
      <c r="D710" s="306">
        <f t="shared" ca="1" si="327"/>
        <v>-0.60190528445792135</v>
      </c>
      <c r="E710" s="307">
        <f t="shared" ca="1" si="328"/>
        <v>-0.97773839693997644</v>
      </c>
      <c r="F710" s="304">
        <f t="shared" ca="1" si="329"/>
        <v>1.1481560626975438</v>
      </c>
      <c r="G710" s="306">
        <f t="shared" ca="1" si="330"/>
        <v>7.0251051341097011</v>
      </c>
      <c r="H710" s="307">
        <f t="shared" ca="1" si="331"/>
        <v>-103.08624696395862</v>
      </c>
      <c r="I710" s="304">
        <f t="shared" ca="1" si="332"/>
        <v>103.32534256057205</v>
      </c>
      <c r="J710" s="306">
        <f t="shared" ca="1" si="333"/>
        <v>641.70676765127212</v>
      </c>
      <c r="K710" s="307">
        <f t="shared" ca="1" si="334"/>
        <v>-7.9407583233671106</v>
      </c>
      <c r="L710" s="304">
        <f t="shared" ca="1" si="319"/>
        <v>641.75589696721431</v>
      </c>
      <c r="M710" s="306">
        <f t="shared" ca="1" si="335"/>
        <v>-1.5027536888971096</v>
      </c>
      <c r="N710" s="304">
        <f t="shared" ca="1" si="336"/>
        <v>-86.101444021519896</v>
      </c>
      <c r="P710" s="310">
        <f t="shared" ca="1" si="337"/>
        <v>23</v>
      </c>
      <c r="Q710" s="304">
        <f t="shared" ca="1" si="338"/>
        <v>0</v>
      </c>
      <c r="R710" s="306">
        <f t="shared" ca="1" si="339"/>
        <v>0</v>
      </c>
      <c r="S710" s="307">
        <f t="shared" ca="1" si="340"/>
        <v>4.5130000000000017</v>
      </c>
      <c r="T710" s="304">
        <f t="shared" ca="1" si="320"/>
        <v>44.272530000000017</v>
      </c>
      <c r="U710" s="311">
        <f t="shared" ca="1" si="321"/>
        <v>0</v>
      </c>
      <c r="V710" s="306">
        <f t="shared" ca="1" si="322"/>
        <v>1.2259731292638274</v>
      </c>
      <c r="W710" s="304">
        <f t="shared" ca="1" si="323"/>
        <v>39.952562083395698</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0.93455184438318462</v>
      </c>
      <c r="AH710" s="304">
        <f t="shared" ca="1" si="347"/>
        <v>-8.8527473134810979</v>
      </c>
    </row>
    <row r="711" spans="1:34" x14ac:dyDescent="0.2">
      <c r="A711" s="347">
        <f t="shared" ca="1" si="325"/>
        <v>1E-4</v>
      </c>
      <c r="B711" s="304">
        <f t="shared" ca="1" si="326"/>
        <v>30.131600000000088</v>
      </c>
      <c r="D711" s="306">
        <f t="shared" ca="1" si="327"/>
        <v>-0.60190129230781042</v>
      </c>
      <c r="E711" s="307">
        <f t="shared" ca="1" si="328"/>
        <v>-0.97771292638708829</v>
      </c>
      <c r="F711" s="304">
        <f t="shared" ca="1" si="329"/>
        <v>1.1481322798816416</v>
      </c>
      <c r="G711" s="306">
        <f t="shared" ca="1" si="330"/>
        <v>7.0250449439804701</v>
      </c>
      <c r="H711" s="307">
        <f t="shared" ca="1" si="331"/>
        <v>-103.08634473525126</v>
      </c>
      <c r="I711" s="304">
        <f t="shared" ca="1" si="332"/>
        <v>103.32543601330705</v>
      </c>
      <c r="J711" s="306">
        <f t="shared" ca="1" si="333"/>
        <v>641.70676765127212</v>
      </c>
      <c r="K711" s="307">
        <f t="shared" ca="1" si="334"/>
        <v>-7.951066952952071</v>
      </c>
      <c r="L711" s="304">
        <f t="shared" ca="1" si="319"/>
        <v>641.75602460369157</v>
      </c>
      <c r="M711" s="306">
        <f t="shared" ca="1" si="335"/>
        <v>-1.5027543344141854</v>
      </c>
      <c r="N711" s="304">
        <f t="shared" ca="1" si="336"/>
        <v>-86.101481006923947</v>
      </c>
      <c r="P711" s="310">
        <f t="shared" ca="1" si="337"/>
        <v>23</v>
      </c>
      <c r="Q711" s="304">
        <f t="shared" ca="1" si="338"/>
        <v>0</v>
      </c>
      <c r="R711" s="306">
        <f t="shared" ca="1" si="339"/>
        <v>0</v>
      </c>
      <c r="S711" s="307">
        <f t="shared" ca="1" si="340"/>
        <v>4.5130000000000017</v>
      </c>
      <c r="T711" s="304">
        <f t="shared" ca="1" si="320"/>
        <v>44.272530000000017</v>
      </c>
      <c r="U711" s="311">
        <f t="shared" ca="1" si="321"/>
        <v>0</v>
      </c>
      <c r="V711" s="306">
        <f t="shared" ca="1" si="322"/>
        <v>1.2259743930749656</v>
      </c>
      <c r="W711" s="304">
        <f t="shared" ca="1" si="323"/>
        <v>39.952675539436214</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0.93452713475369542</v>
      </c>
      <c r="AH711" s="304">
        <f t="shared" ca="1" si="347"/>
        <v>-8.8527724536662262</v>
      </c>
    </row>
    <row r="712" spans="1:34" x14ac:dyDescent="0.2">
      <c r="A712" s="347">
        <f t="shared" ca="1" si="325"/>
        <v>1E-4</v>
      </c>
      <c r="B712" s="304">
        <f t="shared" ca="1" si="326"/>
        <v>30.131700000000087</v>
      </c>
      <c r="D712" s="306">
        <f t="shared" ca="1" si="327"/>
        <v>-0.60189730015989917</v>
      </c>
      <c r="E712" s="307">
        <f t="shared" ca="1" si="328"/>
        <v>-0.97768745619672615</v>
      </c>
      <c r="F712" s="304">
        <f t="shared" ca="1" si="329"/>
        <v>1.1481084974618911</v>
      </c>
      <c r="G712" s="306">
        <f t="shared" ca="1" si="330"/>
        <v>7.024984754250454</v>
      </c>
      <c r="H712" s="307">
        <f t="shared" ca="1" si="331"/>
        <v>-103.08644250399688</v>
      </c>
      <c r="I712" s="304">
        <f t="shared" ca="1" si="332"/>
        <v>103.32552946357113</v>
      </c>
      <c r="J712" s="306">
        <f t="shared" ca="1" si="333"/>
        <v>641.70676765127212</v>
      </c>
      <c r="K712" s="307">
        <f t="shared" ca="1" si="334"/>
        <v>-7.9613755923140337</v>
      </c>
      <c r="L712" s="304">
        <f t="shared" ca="1" si="319"/>
        <v>641.75615240585398</v>
      </c>
      <c r="M712" s="306">
        <f t="shared" ca="1" si="335"/>
        <v>-1.5027549799245625</v>
      </c>
      <c r="N712" s="304">
        <f t="shared" ca="1" si="336"/>
        <v>-86.101517991944192</v>
      </c>
      <c r="P712" s="310">
        <f t="shared" ca="1" si="337"/>
        <v>23</v>
      </c>
      <c r="Q712" s="304">
        <f t="shared" ca="1" si="338"/>
        <v>0</v>
      </c>
      <c r="R712" s="306">
        <f t="shared" ca="1" si="339"/>
        <v>0</v>
      </c>
      <c r="S712" s="307">
        <f t="shared" ca="1" si="340"/>
        <v>4.5130000000000017</v>
      </c>
      <c r="T712" s="304">
        <f t="shared" ca="1" si="320"/>
        <v>44.272530000000017</v>
      </c>
      <c r="U712" s="311">
        <f t="shared" ca="1" si="321"/>
        <v>0</v>
      </c>
      <c r="V712" s="306">
        <f t="shared" ca="1" si="322"/>
        <v>1.2259756568886053</v>
      </c>
      <c r="W712" s="304">
        <f t="shared" ca="1" si="323"/>
        <v>39.952788993861766</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0.93450242547350371</v>
      </c>
      <c r="AH712" s="304">
        <f t="shared" ca="1" si="347"/>
        <v>-8.8527975934935075</v>
      </c>
    </row>
    <row r="713" spans="1:34" x14ac:dyDescent="0.2">
      <c r="A713" s="347">
        <f t="shared" ca="1" si="325"/>
        <v>1E-4</v>
      </c>
      <c r="B713" s="304">
        <f t="shared" ca="1" si="326"/>
        <v>30.131800000000087</v>
      </c>
      <c r="D713" s="306">
        <f t="shared" ca="1" si="327"/>
        <v>-0.60189330801419083</v>
      </c>
      <c r="E713" s="307">
        <f t="shared" ca="1" si="328"/>
        <v>-0.97766198636889001</v>
      </c>
      <c r="F713" s="304">
        <f t="shared" ca="1" si="329"/>
        <v>1.1480847154382943</v>
      </c>
      <c r="G713" s="306">
        <f t="shared" ca="1" si="330"/>
        <v>7.0249245649196528</v>
      </c>
      <c r="H713" s="307">
        <f t="shared" ca="1" si="331"/>
        <v>-103.08654027019551</v>
      </c>
      <c r="I713" s="304">
        <f t="shared" ca="1" si="332"/>
        <v>103.32562291136431</v>
      </c>
      <c r="J713" s="306">
        <f t="shared" ca="1" si="333"/>
        <v>641.70676765127212</v>
      </c>
      <c r="K713" s="307">
        <f t="shared" ca="1" si="334"/>
        <v>-7.9716842414527429</v>
      </c>
      <c r="L713" s="304">
        <f t="shared" ca="1" si="319"/>
        <v>641.75628037370166</v>
      </c>
      <c r="M713" s="306">
        <f t="shared" ca="1" si="335"/>
        <v>-1.5027556254282417</v>
      </c>
      <c r="N713" s="304">
        <f t="shared" ca="1" si="336"/>
        <v>-86.101554976580658</v>
      </c>
      <c r="P713" s="310">
        <f t="shared" ca="1" si="337"/>
        <v>23</v>
      </c>
      <c r="Q713" s="304">
        <f t="shared" ca="1" si="338"/>
        <v>0</v>
      </c>
      <c r="R713" s="306">
        <f t="shared" ca="1" si="339"/>
        <v>0</v>
      </c>
      <c r="S713" s="307">
        <f t="shared" ca="1" si="340"/>
        <v>4.5130000000000017</v>
      </c>
      <c r="T713" s="304">
        <f t="shared" ca="1" si="320"/>
        <v>44.272530000000017</v>
      </c>
      <c r="U713" s="311">
        <f t="shared" ca="1" si="321"/>
        <v>0</v>
      </c>
      <c r="V713" s="306">
        <f t="shared" ca="1" si="322"/>
        <v>1.2259769207047475</v>
      </c>
      <c r="W713" s="304">
        <f t="shared" ca="1" si="323"/>
        <v>39.952902446672383</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0.93447771654261658</v>
      </c>
      <c r="AH713" s="304">
        <f t="shared" ca="1" si="347"/>
        <v>-8.8528227329629399</v>
      </c>
    </row>
    <row r="714" spans="1:34" x14ac:dyDescent="0.2">
      <c r="A714" s="347">
        <f t="shared" ca="1" si="325"/>
        <v>1E-4</v>
      </c>
      <c r="B714" s="304">
        <f t="shared" ca="1" si="326"/>
        <v>30.131900000000087</v>
      </c>
      <c r="D714" s="306">
        <f t="shared" ca="1" si="327"/>
        <v>-0.60188931587068129</v>
      </c>
      <c r="E714" s="307">
        <f t="shared" ca="1" si="328"/>
        <v>-0.97763651690357101</v>
      </c>
      <c r="F714" s="304">
        <f t="shared" ca="1" si="329"/>
        <v>1.1480609338108423</v>
      </c>
      <c r="G714" s="306">
        <f t="shared" ca="1" si="330"/>
        <v>7.0248643759880656</v>
      </c>
      <c r="H714" s="307">
        <f t="shared" ca="1" si="331"/>
        <v>-103.08663803384721</v>
      </c>
      <c r="I714" s="304">
        <f t="shared" ca="1" si="332"/>
        <v>103.32571635668663</v>
      </c>
      <c r="J714" s="306">
        <f t="shared" ca="1" si="333"/>
        <v>641.70676765127212</v>
      </c>
      <c r="K714" s="307">
        <f t="shared" ca="1" si="334"/>
        <v>-7.9819929003679446</v>
      </c>
      <c r="L714" s="304">
        <f t="shared" ca="1" si="319"/>
        <v>641.75640850723505</v>
      </c>
      <c r="M714" s="306">
        <f t="shared" ca="1" si="335"/>
        <v>-1.5027562709252227</v>
      </c>
      <c r="N714" s="304">
        <f t="shared" ca="1" si="336"/>
        <v>-86.10159196083336</v>
      </c>
      <c r="P714" s="310">
        <f t="shared" ca="1" si="337"/>
        <v>23</v>
      </c>
      <c r="Q714" s="304">
        <f t="shared" ca="1" si="338"/>
        <v>0</v>
      </c>
      <c r="R714" s="306">
        <f t="shared" ca="1" si="339"/>
        <v>0</v>
      </c>
      <c r="S714" s="307">
        <f t="shared" ca="1" si="340"/>
        <v>4.5130000000000017</v>
      </c>
      <c r="T714" s="304">
        <f t="shared" ca="1" si="320"/>
        <v>44.272530000000017</v>
      </c>
      <c r="U714" s="311">
        <f t="shared" ca="1" si="321"/>
        <v>0</v>
      </c>
      <c r="V714" s="306">
        <f t="shared" ca="1" si="322"/>
        <v>1.2259781845233912</v>
      </c>
      <c r="W714" s="304">
        <f t="shared" ca="1" si="323"/>
        <v>39.953015897868056</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0.93445300796102515</v>
      </c>
      <c r="AH714" s="304">
        <f t="shared" ca="1" si="347"/>
        <v>-8.8528478720745323</v>
      </c>
    </row>
    <row r="715" spans="1:34" x14ac:dyDescent="0.2">
      <c r="A715" s="347">
        <f t="shared" ca="1" si="325"/>
        <v>1E-4</v>
      </c>
      <c r="B715" s="304">
        <f t="shared" ca="1" si="326"/>
        <v>30.132000000000087</v>
      </c>
      <c r="D715" s="306">
        <f t="shared" ca="1" si="327"/>
        <v>-0.60188532372937364</v>
      </c>
      <c r="E715" s="307">
        <f t="shared" ca="1" si="328"/>
        <v>-0.9776110478007709</v>
      </c>
      <c r="F715" s="304">
        <f t="shared" ca="1" si="329"/>
        <v>1.1480371525795383</v>
      </c>
      <c r="G715" s="306">
        <f t="shared" ca="1" si="330"/>
        <v>7.0248041874556924</v>
      </c>
      <c r="H715" s="307">
        <f t="shared" ca="1" si="331"/>
        <v>-103.08673579495199</v>
      </c>
      <c r="I715" s="304">
        <f t="shared" ca="1" si="332"/>
        <v>103.32580979953813</v>
      </c>
      <c r="J715" s="306">
        <f t="shared" ca="1" si="333"/>
        <v>641.70676765127212</v>
      </c>
      <c r="K715" s="307">
        <f t="shared" ca="1" si="334"/>
        <v>-7.9923015690593848</v>
      </c>
      <c r="L715" s="304">
        <f t="shared" ca="1" si="319"/>
        <v>641.75653680645473</v>
      </c>
      <c r="M715" s="306">
        <f t="shared" ca="1" si="335"/>
        <v>-1.5027569164155055</v>
      </c>
      <c r="N715" s="304">
        <f t="shared" ca="1" si="336"/>
        <v>-86.101628944702284</v>
      </c>
      <c r="P715" s="310">
        <f t="shared" ca="1" si="337"/>
        <v>23</v>
      </c>
      <c r="Q715" s="304">
        <f t="shared" ca="1" si="338"/>
        <v>0</v>
      </c>
      <c r="R715" s="306">
        <f t="shared" ca="1" si="339"/>
        <v>0</v>
      </c>
      <c r="S715" s="307">
        <f t="shared" ca="1" si="340"/>
        <v>4.5130000000000017</v>
      </c>
      <c r="T715" s="304">
        <f t="shared" ca="1" si="320"/>
        <v>44.272530000000017</v>
      </c>
      <c r="U715" s="311">
        <f t="shared" ca="1" si="321"/>
        <v>0</v>
      </c>
      <c r="V715" s="306">
        <f t="shared" ca="1" si="322"/>
        <v>1.2259794483445368</v>
      </c>
      <c r="W715" s="304">
        <f t="shared" ca="1" si="323"/>
        <v>39.953129347448822</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0.93442829972872765</v>
      </c>
      <c r="AH715" s="304">
        <f t="shared" ca="1" si="347"/>
        <v>-8.8528730108282829</v>
      </c>
    </row>
    <row r="716" spans="1:34" x14ac:dyDescent="0.2">
      <c r="A716" s="347">
        <f t="shared" ca="1" si="325"/>
        <v>1E-4</v>
      </c>
      <c r="B716" s="304">
        <f t="shared" ca="1" si="326"/>
        <v>30.132100000000086</v>
      </c>
      <c r="D716" s="306">
        <f t="shared" ca="1" si="327"/>
        <v>-0.60188133159026946</v>
      </c>
      <c r="E716" s="307">
        <f t="shared" ca="1" si="328"/>
        <v>-0.9775855790604826</v>
      </c>
      <c r="F716" s="304">
        <f t="shared" ca="1" si="329"/>
        <v>1.1480133717443779</v>
      </c>
      <c r="G716" s="306">
        <f t="shared" ca="1" si="330"/>
        <v>7.0247439993225331</v>
      </c>
      <c r="H716" s="307">
        <f t="shared" ca="1" si="331"/>
        <v>-103.08683355350989</v>
      </c>
      <c r="I716" s="304">
        <f t="shared" ca="1" si="332"/>
        <v>103.32590323991883</v>
      </c>
      <c r="J716" s="306">
        <f t="shared" ca="1" si="333"/>
        <v>641.70676765127212</v>
      </c>
      <c r="K716" s="307">
        <f t="shared" ca="1" si="334"/>
        <v>-8.0026102475268086</v>
      </c>
      <c r="L716" s="304">
        <f t="shared" ca="1" si="319"/>
        <v>641.75666527136093</v>
      </c>
      <c r="M716" s="306">
        <f t="shared" ca="1" si="335"/>
        <v>-1.5027575618990903</v>
      </c>
      <c r="N716" s="304">
        <f t="shared" ca="1" si="336"/>
        <v>-86.10166592818743</v>
      </c>
      <c r="P716" s="310">
        <f t="shared" ca="1" si="337"/>
        <v>23</v>
      </c>
      <c r="Q716" s="304">
        <f t="shared" ca="1" si="338"/>
        <v>0</v>
      </c>
      <c r="R716" s="306">
        <f t="shared" ca="1" si="339"/>
        <v>0</v>
      </c>
      <c r="S716" s="307">
        <f t="shared" ca="1" si="340"/>
        <v>4.5130000000000017</v>
      </c>
      <c r="T716" s="304">
        <f t="shared" ca="1" si="320"/>
        <v>44.272530000000017</v>
      </c>
      <c r="U716" s="311">
        <f t="shared" ca="1" si="321"/>
        <v>0</v>
      </c>
      <c r="V716" s="306">
        <f t="shared" ca="1" si="322"/>
        <v>1.2259807121681847</v>
      </c>
      <c r="W716" s="304">
        <f t="shared" ca="1" si="323"/>
        <v>39.953242795414695</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0.93440359184572053</v>
      </c>
      <c r="AH716" s="304">
        <f t="shared" ca="1" si="347"/>
        <v>-8.8528981492241989</v>
      </c>
    </row>
    <row r="717" spans="1:34" x14ac:dyDescent="0.2">
      <c r="A717" s="347">
        <f t="shared" ca="1" si="325"/>
        <v>1E-4</v>
      </c>
      <c r="B717" s="304">
        <f t="shared" ca="1" si="326"/>
        <v>30.132200000000086</v>
      </c>
      <c r="D717" s="306">
        <f t="shared" ca="1" si="327"/>
        <v>-0.60187733945336819</v>
      </c>
      <c r="E717" s="307">
        <f t="shared" ca="1" si="328"/>
        <v>-0.97756011068270254</v>
      </c>
      <c r="F717" s="304">
        <f t="shared" ca="1" si="329"/>
        <v>1.1479895913053579</v>
      </c>
      <c r="G717" s="306">
        <f t="shared" ca="1" si="330"/>
        <v>7.0246838115885879</v>
      </c>
      <c r="H717" s="307">
        <f t="shared" ca="1" si="331"/>
        <v>-103.08693130952096</v>
      </c>
      <c r="I717" s="304">
        <f t="shared" ca="1" si="332"/>
        <v>103.3259966778288</v>
      </c>
      <c r="J717" s="306">
        <f t="shared" ca="1" si="333"/>
        <v>641.70676765127212</v>
      </c>
      <c r="K717" s="307">
        <f t="shared" ca="1" si="334"/>
        <v>-8.0129189357699602</v>
      </c>
      <c r="L717" s="304">
        <f t="shared" ca="1" si="319"/>
        <v>641.75679390195387</v>
      </c>
      <c r="M717" s="306">
        <f t="shared" ca="1" si="335"/>
        <v>-1.5027582073759773</v>
      </c>
      <c r="N717" s="304">
        <f t="shared" ca="1" si="336"/>
        <v>-86.101702911288839</v>
      </c>
      <c r="P717" s="310">
        <f t="shared" ca="1" si="337"/>
        <v>23</v>
      </c>
      <c r="Q717" s="304">
        <f t="shared" ca="1" si="338"/>
        <v>0</v>
      </c>
      <c r="R717" s="306">
        <f t="shared" ca="1" si="339"/>
        <v>0</v>
      </c>
      <c r="S717" s="307">
        <f t="shared" ca="1" si="340"/>
        <v>4.5130000000000017</v>
      </c>
      <c r="T717" s="304">
        <f t="shared" ca="1" si="320"/>
        <v>44.272530000000017</v>
      </c>
      <c r="U717" s="311">
        <f t="shared" ca="1" si="321"/>
        <v>0</v>
      </c>
      <c r="V717" s="306">
        <f t="shared" ca="1" si="322"/>
        <v>1.2259819759943338</v>
      </c>
      <c r="W717" s="304">
        <f t="shared" ca="1" si="323"/>
        <v>39.953356241765682</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0.934378884312002</v>
      </c>
      <c r="AH717" s="304">
        <f t="shared" ca="1" si="347"/>
        <v>-8.8529232872622821</v>
      </c>
    </row>
    <row r="718" spans="1:34" x14ac:dyDescent="0.2">
      <c r="A718" s="347">
        <f t="shared" ca="1" si="325"/>
        <v>1E-4</v>
      </c>
      <c r="B718" s="304">
        <f t="shared" ca="1" si="326"/>
        <v>30.132300000000086</v>
      </c>
      <c r="D718" s="306">
        <f t="shared" ca="1" si="327"/>
        <v>-0.60187334731866915</v>
      </c>
      <c r="E718" s="307">
        <f t="shared" ca="1" si="328"/>
        <v>-0.97753464266743073</v>
      </c>
      <c r="F718" s="304">
        <f t="shared" ca="1" si="329"/>
        <v>1.1479658112624787</v>
      </c>
      <c r="G718" s="306">
        <f t="shared" ca="1" si="330"/>
        <v>7.0246236242538558</v>
      </c>
      <c r="H718" s="307">
        <f t="shared" ca="1" si="331"/>
        <v>-103.08702906298522</v>
      </c>
      <c r="I718" s="304">
        <f t="shared" ca="1" si="332"/>
        <v>103.32609011326802</v>
      </c>
      <c r="J718" s="306">
        <f t="shared" ca="1" si="333"/>
        <v>641.70676765127212</v>
      </c>
      <c r="K718" s="307">
        <f t="shared" ca="1" si="334"/>
        <v>-8.0232276337885846</v>
      </c>
      <c r="L718" s="304">
        <f t="shared" ca="1" si="319"/>
        <v>641.75692269823412</v>
      </c>
      <c r="M718" s="306">
        <f t="shared" ca="1" si="335"/>
        <v>-1.5027588528461664</v>
      </c>
      <c r="N718" s="304">
        <f t="shared" ca="1" si="336"/>
        <v>-86.101739894006471</v>
      </c>
      <c r="P718" s="310">
        <f t="shared" ca="1" si="337"/>
        <v>23</v>
      </c>
      <c r="Q718" s="304">
        <f t="shared" ca="1" si="338"/>
        <v>0</v>
      </c>
      <c r="R718" s="306">
        <f t="shared" ca="1" si="339"/>
        <v>0</v>
      </c>
      <c r="S718" s="307">
        <f t="shared" ca="1" si="340"/>
        <v>4.5130000000000017</v>
      </c>
      <c r="T718" s="304">
        <f t="shared" ca="1" si="320"/>
        <v>44.272530000000017</v>
      </c>
      <c r="U718" s="311">
        <f t="shared" ca="1" si="321"/>
        <v>0</v>
      </c>
      <c r="V718" s="306">
        <f t="shared" ca="1" si="322"/>
        <v>1.2259832398229851</v>
      </c>
      <c r="W718" s="304">
        <f t="shared" ca="1" si="323"/>
        <v>39.953469686501791</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0.93435417712756852</v>
      </c>
      <c r="AH718" s="304">
        <f t="shared" ca="1" si="347"/>
        <v>-8.8529484249425359</v>
      </c>
    </row>
    <row r="719" spans="1:34" x14ac:dyDescent="0.2">
      <c r="A719" s="347">
        <f t="shared" ca="1" si="325"/>
        <v>1E-4</v>
      </c>
      <c r="B719" s="304">
        <f t="shared" ca="1" si="326"/>
        <v>30.132400000000086</v>
      </c>
      <c r="D719" s="306">
        <f t="shared" ca="1" si="327"/>
        <v>-0.60186935518617579</v>
      </c>
      <c r="E719" s="307">
        <f t="shared" ca="1" si="328"/>
        <v>-0.97750917501466361</v>
      </c>
      <c r="F719" s="304">
        <f t="shared" ca="1" si="329"/>
        <v>1.1479420316157394</v>
      </c>
      <c r="G719" s="306">
        <f t="shared" ca="1" si="330"/>
        <v>7.0245634373183368</v>
      </c>
      <c r="H719" s="307">
        <f t="shared" ca="1" si="331"/>
        <v>-103.08712681390273</v>
      </c>
      <c r="I719" s="304">
        <f t="shared" ca="1" si="332"/>
        <v>103.32618354623659</v>
      </c>
      <c r="J719" s="306">
        <f t="shared" ca="1" si="333"/>
        <v>641.70676765127212</v>
      </c>
      <c r="K719" s="307">
        <f t="shared" ca="1" si="334"/>
        <v>-8.0335363415824297</v>
      </c>
      <c r="L719" s="304">
        <f t="shared" ca="1" si="319"/>
        <v>641.75705166020202</v>
      </c>
      <c r="M719" s="306">
        <f t="shared" ca="1" si="335"/>
        <v>-1.5027594983096579</v>
      </c>
      <c r="N719" s="304">
        <f t="shared" ca="1" si="336"/>
        <v>-86.101776876340367</v>
      </c>
      <c r="P719" s="310">
        <f t="shared" ca="1" si="337"/>
        <v>23</v>
      </c>
      <c r="Q719" s="304">
        <f t="shared" ca="1" si="338"/>
        <v>0</v>
      </c>
      <c r="R719" s="306">
        <f t="shared" ca="1" si="339"/>
        <v>0</v>
      </c>
      <c r="S719" s="307">
        <f t="shared" ca="1" si="340"/>
        <v>4.5130000000000017</v>
      </c>
      <c r="T719" s="304">
        <f t="shared" ca="1" si="320"/>
        <v>44.272530000000017</v>
      </c>
      <c r="U719" s="311">
        <f t="shared" ca="1" si="321"/>
        <v>0</v>
      </c>
      <c r="V719" s="306">
        <f t="shared" ca="1" si="322"/>
        <v>1.2259845036541381</v>
      </c>
      <c r="W719" s="304">
        <f t="shared" ca="1" si="323"/>
        <v>39.95358312962307</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0.93432947029241653</v>
      </c>
      <c r="AH719" s="304">
        <f t="shared" ca="1" si="347"/>
        <v>-8.8529735622649621</v>
      </c>
    </row>
    <row r="720" spans="1:34" x14ac:dyDescent="0.2">
      <c r="A720" s="347">
        <f t="shared" ca="1" si="325"/>
        <v>1E-4</v>
      </c>
      <c r="B720" s="304">
        <f t="shared" ca="1" si="326"/>
        <v>30.132500000000086</v>
      </c>
      <c r="D720" s="306">
        <f t="shared" ca="1" si="327"/>
        <v>-0.60186536305588612</v>
      </c>
      <c r="E720" s="307">
        <f t="shared" ca="1" si="328"/>
        <v>-0.97748370772439053</v>
      </c>
      <c r="F720" s="304">
        <f t="shared" ca="1" si="329"/>
        <v>1.1479182523651306</v>
      </c>
      <c r="G720" s="306">
        <f t="shared" ca="1" si="330"/>
        <v>7.0245032507820309</v>
      </c>
      <c r="H720" s="307">
        <f t="shared" ca="1" si="331"/>
        <v>-103.08722456227351</v>
      </c>
      <c r="I720" s="304">
        <f t="shared" ca="1" si="332"/>
        <v>103.32627697673449</v>
      </c>
      <c r="J720" s="306">
        <f t="shared" ca="1" si="333"/>
        <v>641.70676765127212</v>
      </c>
      <c r="K720" s="307">
        <f t="shared" ca="1" si="334"/>
        <v>-8.0438450591512378</v>
      </c>
      <c r="L720" s="304">
        <f t="shared" ca="1" si="319"/>
        <v>641.75718078785792</v>
      </c>
      <c r="M720" s="306">
        <f t="shared" ca="1" si="335"/>
        <v>-1.5027601437664517</v>
      </c>
      <c r="N720" s="304">
        <f t="shared" ca="1" si="336"/>
        <v>-86.101813858290512</v>
      </c>
      <c r="P720" s="310">
        <f t="shared" ca="1" si="337"/>
        <v>23</v>
      </c>
      <c r="Q720" s="304">
        <f t="shared" ca="1" si="338"/>
        <v>0</v>
      </c>
      <c r="R720" s="306">
        <f t="shared" ca="1" si="339"/>
        <v>0</v>
      </c>
      <c r="S720" s="307">
        <f t="shared" ca="1" si="340"/>
        <v>4.5130000000000017</v>
      </c>
      <c r="T720" s="304">
        <f t="shared" ca="1" si="320"/>
        <v>44.272530000000017</v>
      </c>
      <c r="U720" s="311">
        <f t="shared" ca="1" si="321"/>
        <v>0</v>
      </c>
      <c r="V720" s="306">
        <f t="shared" ca="1" si="322"/>
        <v>1.2259857674877928</v>
      </c>
      <c r="W720" s="304">
        <f t="shared" ca="1" si="323"/>
        <v>39.953696571129498</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0.93430476380653715</v>
      </c>
      <c r="AH720" s="304">
        <f t="shared" ca="1" si="347"/>
        <v>-8.8529986992295715</v>
      </c>
    </row>
    <row r="721" spans="1:34" x14ac:dyDescent="0.2">
      <c r="A721" s="347">
        <f t="shared" ca="1" si="325"/>
        <v>1E-4</v>
      </c>
      <c r="B721" s="304">
        <f t="shared" ca="1" si="326"/>
        <v>30.132600000000085</v>
      </c>
      <c r="D721" s="306">
        <f t="shared" ca="1" si="327"/>
        <v>-0.60186137092780279</v>
      </c>
      <c r="E721" s="307">
        <f t="shared" ca="1" si="328"/>
        <v>-0.97745824079661681</v>
      </c>
      <c r="F721" s="304">
        <f t="shared" ca="1" si="329"/>
        <v>1.1478944735106582</v>
      </c>
      <c r="G721" s="306">
        <f t="shared" ca="1" si="330"/>
        <v>7.0244430646449381</v>
      </c>
      <c r="H721" s="307">
        <f t="shared" ca="1" si="331"/>
        <v>-103.08732230809758</v>
      </c>
      <c r="I721" s="304">
        <f t="shared" ca="1" si="332"/>
        <v>103.32637040476179</v>
      </c>
      <c r="J721" s="306">
        <f t="shared" ca="1" si="333"/>
        <v>641.70676765127212</v>
      </c>
      <c r="K721" s="307">
        <f t="shared" ca="1" si="334"/>
        <v>-8.0541537864947568</v>
      </c>
      <c r="L721" s="304">
        <f t="shared" ca="1" si="319"/>
        <v>641.75731008120215</v>
      </c>
      <c r="M721" s="306">
        <f t="shared" ca="1" si="335"/>
        <v>-1.502760789216548</v>
      </c>
      <c r="N721" s="304">
        <f t="shared" ca="1" si="336"/>
        <v>-86.101850839856908</v>
      </c>
      <c r="P721" s="310">
        <f t="shared" ca="1" si="337"/>
        <v>23</v>
      </c>
      <c r="Q721" s="304">
        <f t="shared" ca="1" si="338"/>
        <v>0</v>
      </c>
      <c r="R721" s="306">
        <f t="shared" ca="1" si="339"/>
        <v>0</v>
      </c>
      <c r="S721" s="307">
        <f t="shared" ca="1" si="340"/>
        <v>4.5130000000000017</v>
      </c>
      <c r="T721" s="304">
        <f t="shared" ca="1" si="320"/>
        <v>44.272530000000017</v>
      </c>
      <c r="U721" s="311">
        <f t="shared" ca="1" si="321"/>
        <v>0</v>
      </c>
      <c r="V721" s="306">
        <f t="shared" ca="1" si="322"/>
        <v>1.2259870313239496</v>
      </c>
      <c r="W721" s="304">
        <f t="shared" ca="1" si="323"/>
        <v>39.953810011021133</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0.93428005766993216</v>
      </c>
      <c r="AH721" s="304">
        <f t="shared" ca="1" si="347"/>
        <v>-8.8530238358363587</v>
      </c>
    </row>
    <row r="722" spans="1:34" x14ac:dyDescent="0.2">
      <c r="A722" s="347">
        <f t="shared" ca="1" si="325"/>
        <v>1E-4</v>
      </c>
      <c r="B722" s="304">
        <f t="shared" ca="1" si="326"/>
        <v>30.132700000000085</v>
      </c>
      <c r="D722" s="306">
        <f t="shared" ca="1" si="327"/>
        <v>-0.60185737880192614</v>
      </c>
      <c r="E722" s="307">
        <f t="shared" ca="1" si="328"/>
        <v>-0.97743277423132824</v>
      </c>
      <c r="F722" s="304">
        <f t="shared" ca="1" si="329"/>
        <v>1.1478706950523112</v>
      </c>
      <c r="G722" s="306">
        <f t="shared" ca="1" si="330"/>
        <v>7.0243828789070575</v>
      </c>
      <c r="H722" s="307">
        <f t="shared" ca="1" si="331"/>
        <v>-103.08742005137501</v>
      </c>
      <c r="I722" s="304">
        <f t="shared" ca="1" si="332"/>
        <v>103.32646383031849</v>
      </c>
      <c r="J722" s="306">
        <f t="shared" ca="1" si="333"/>
        <v>641.70676765127212</v>
      </c>
      <c r="K722" s="307">
        <f t="shared" ca="1" si="334"/>
        <v>-8.0644625236127307</v>
      </c>
      <c r="L722" s="304">
        <f t="shared" ca="1" si="319"/>
        <v>641.75743954023505</v>
      </c>
      <c r="M722" s="306">
        <f t="shared" ca="1" si="335"/>
        <v>-1.5027614346599469</v>
      </c>
      <c r="N722" s="304">
        <f t="shared" ca="1" si="336"/>
        <v>-86.101887821039583</v>
      </c>
      <c r="P722" s="310">
        <f t="shared" ca="1" si="337"/>
        <v>23</v>
      </c>
      <c r="Q722" s="304">
        <f t="shared" ca="1" si="338"/>
        <v>0</v>
      </c>
      <c r="R722" s="306">
        <f t="shared" ca="1" si="339"/>
        <v>0</v>
      </c>
      <c r="S722" s="307">
        <f t="shared" ca="1" si="340"/>
        <v>4.5130000000000017</v>
      </c>
      <c r="T722" s="304">
        <f t="shared" ca="1" si="320"/>
        <v>44.272530000000017</v>
      </c>
      <c r="U722" s="311">
        <f t="shared" ca="1" si="321"/>
        <v>0</v>
      </c>
      <c r="V722" s="306">
        <f t="shared" ca="1" si="322"/>
        <v>1.2259882951626078</v>
      </c>
      <c r="W722" s="304">
        <f t="shared" ca="1" si="323"/>
        <v>39.953923449297932</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0.93425535188259623</v>
      </c>
      <c r="AH722" s="304">
        <f t="shared" ca="1" si="347"/>
        <v>-8.853048972085336</v>
      </c>
    </row>
    <row r="723" spans="1:34" x14ac:dyDescent="0.2">
      <c r="A723" s="347">
        <f t="shared" ca="1" si="325"/>
        <v>1E-4</v>
      </c>
      <c r="B723" s="304">
        <f t="shared" ca="1" si="326"/>
        <v>30.132800000000085</v>
      </c>
      <c r="D723" s="306">
        <f t="shared" ca="1" si="327"/>
        <v>-0.6018533866782545</v>
      </c>
      <c r="E723" s="307">
        <f t="shared" ca="1" si="328"/>
        <v>-0.97740730802853548</v>
      </c>
      <c r="F723" s="304">
        <f t="shared" ca="1" si="329"/>
        <v>1.147846916990098</v>
      </c>
      <c r="G723" s="306">
        <f t="shared" ca="1" si="330"/>
        <v>7.02432269356839</v>
      </c>
      <c r="H723" s="307">
        <f t="shared" ca="1" si="331"/>
        <v>-103.08751779210581</v>
      </c>
      <c r="I723" s="304">
        <f t="shared" ca="1" si="332"/>
        <v>103.32655725340466</v>
      </c>
      <c r="J723" s="306">
        <f t="shared" ca="1" si="333"/>
        <v>641.70676765127212</v>
      </c>
      <c r="K723" s="307">
        <f t="shared" ca="1" si="334"/>
        <v>-8.074771270504904</v>
      </c>
      <c r="L723" s="304">
        <f t="shared" ca="1" si="319"/>
        <v>641.75756916495709</v>
      </c>
      <c r="M723" s="306">
        <f t="shared" ca="1" si="335"/>
        <v>-1.5027620800966484</v>
      </c>
      <c r="N723" s="304">
        <f t="shared" ca="1" si="336"/>
        <v>-86.101924801838521</v>
      </c>
      <c r="P723" s="310">
        <f t="shared" ca="1" si="337"/>
        <v>23</v>
      </c>
      <c r="Q723" s="304">
        <f t="shared" ca="1" si="338"/>
        <v>0</v>
      </c>
      <c r="R723" s="306">
        <f t="shared" ca="1" si="339"/>
        <v>0</v>
      </c>
      <c r="S723" s="307">
        <f t="shared" ca="1" si="340"/>
        <v>4.5130000000000017</v>
      </c>
      <c r="T723" s="304">
        <f t="shared" ca="1" si="320"/>
        <v>44.272530000000017</v>
      </c>
      <c r="U723" s="311">
        <f t="shared" ca="1" si="321"/>
        <v>0</v>
      </c>
      <c r="V723" s="306">
        <f t="shared" ca="1" si="322"/>
        <v>1.2259895590037677</v>
      </c>
      <c r="W723" s="304">
        <f t="shared" ca="1" si="323"/>
        <v>39.954036885959958</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0.93423064644453646</v>
      </c>
      <c r="AH723" s="304">
        <f t="shared" ca="1" si="347"/>
        <v>-8.8530741079764947</v>
      </c>
    </row>
    <row r="724" spans="1:34" x14ac:dyDescent="0.2">
      <c r="A724" s="347">
        <f t="shared" ca="1" si="325"/>
        <v>1E-4</v>
      </c>
      <c r="B724" s="304">
        <f t="shared" ca="1" si="326"/>
        <v>30.132900000000085</v>
      </c>
      <c r="D724" s="306">
        <f t="shared" ca="1" si="327"/>
        <v>-0.60184939455679221</v>
      </c>
      <c r="E724" s="307">
        <f t="shared" ca="1" si="328"/>
        <v>-0.9773818421882261</v>
      </c>
      <c r="F724" s="304">
        <f t="shared" ca="1" si="329"/>
        <v>1.147823139324011</v>
      </c>
      <c r="G724" s="306">
        <f t="shared" ca="1" si="330"/>
        <v>7.0242625086289348</v>
      </c>
      <c r="H724" s="307">
        <f t="shared" ca="1" si="331"/>
        <v>-103.08761553029004</v>
      </c>
      <c r="I724" s="304">
        <f t="shared" ca="1" si="332"/>
        <v>103.32665067402033</v>
      </c>
      <c r="J724" s="306">
        <f t="shared" ca="1" si="333"/>
        <v>641.70676765127212</v>
      </c>
      <c r="K724" s="307">
        <f t="shared" ca="1" si="334"/>
        <v>-8.0850800271710241</v>
      </c>
      <c r="L724" s="304">
        <f t="shared" ca="1" si="319"/>
        <v>641.7576989553686</v>
      </c>
      <c r="M724" s="306">
        <f t="shared" ca="1" si="335"/>
        <v>-1.5027627255266525</v>
      </c>
      <c r="N724" s="304">
        <f t="shared" ca="1" si="336"/>
        <v>-86.101961782253724</v>
      </c>
      <c r="P724" s="310">
        <f t="shared" ca="1" si="337"/>
        <v>23</v>
      </c>
      <c r="Q724" s="304">
        <f t="shared" ca="1" si="338"/>
        <v>0</v>
      </c>
      <c r="R724" s="306">
        <f t="shared" ca="1" si="339"/>
        <v>0</v>
      </c>
      <c r="S724" s="307">
        <f t="shared" ca="1" si="340"/>
        <v>4.5130000000000017</v>
      </c>
      <c r="T724" s="304">
        <f t="shared" ca="1" si="320"/>
        <v>44.272530000000017</v>
      </c>
      <c r="U724" s="311">
        <f t="shared" ca="1" si="321"/>
        <v>0</v>
      </c>
      <c r="V724" s="306">
        <f t="shared" ca="1" si="322"/>
        <v>1.2259908228474294</v>
      </c>
      <c r="W724" s="304">
        <f t="shared" ca="1" si="323"/>
        <v>39.954150321007219</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0.93420594135573509</v>
      </c>
      <c r="AH724" s="304">
        <f t="shared" ca="1" si="347"/>
        <v>-8.8530992435098472</v>
      </c>
    </row>
    <row r="725" spans="1:34" x14ac:dyDescent="0.2">
      <c r="A725" s="347">
        <f t="shared" ca="1" si="325"/>
        <v>1E-4</v>
      </c>
      <c r="B725" s="304">
        <f t="shared" ca="1" si="326"/>
        <v>30.133000000000084</v>
      </c>
      <c r="D725" s="306">
        <f t="shared" ca="1" si="327"/>
        <v>-0.60184540243753859</v>
      </c>
      <c r="E725" s="307">
        <f t="shared" ca="1" si="328"/>
        <v>-0.97735637671039477</v>
      </c>
      <c r="F725" s="304">
        <f t="shared" ca="1" si="329"/>
        <v>1.1477993620540454</v>
      </c>
      <c r="G725" s="306">
        <f t="shared" ca="1" si="330"/>
        <v>7.0242023240886908</v>
      </c>
      <c r="H725" s="307">
        <f t="shared" ca="1" si="331"/>
        <v>-103.0877132659277</v>
      </c>
      <c r="I725" s="304">
        <f t="shared" ca="1" si="332"/>
        <v>103.32674409216551</v>
      </c>
      <c r="J725" s="306">
        <f t="shared" ca="1" si="333"/>
        <v>641.70676765127212</v>
      </c>
      <c r="K725" s="307">
        <f t="shared" ca="1" si="334"/>
        <v>-8.0953887936108355</v>
      </c>
      <c r="L725" s="304">
        <f t="shared" ca="1" si="319"/>
        <v>641.75782891146991</v>
      </c>
      <c r="M725" s="306">
        <f t="shared" ca="1" si="335"/>
        <v>-1.5027633709499595</v>
      </c>
      <c r="N725" s="304">
        <f t="shared" ca="1" si="336"/>
        <v>-86.10199876228522</v>
      </c>
      <c r="P725" s="310">
        <f t="shared" ca="1" si="337"/>
        <v>23</v>
      </c>
      <c r="Q725" s="304">
        <f t="shared" ca="1" si="338"/>
        <v>0</v>
      </c>
      <c r="R725" s="306">
        <f t="shared" ca="1" si="339"/>
        <v>0</v>
      </c>
      <c r="S725" s="307">
        <f t="shared" ca="1" si="340"/>
        <v>4.5130000000000017</v>
      </c>
      <c r="T725" s="304">
        <f t="shared" ca="1" si="320"/>
        <v>44.272530000000017</v>
      </c>
      <c r="U725" s="311">
        <f t="shared" ca="1" si="321"/>
        <v>0</v>
      </c>
      <c r="V725" s="306">
        <f t="shared" ca="1" si="322"/>
        <v>1.2259920866935927</v>
      </c>
      <c r="W725" s="304">
        <f t="shared" ca="1" si="323"/>
        <v>39.954263754439722</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0.9341812366161939</v>
      </c>
      <c r="AH725" s="304">
        <f t="shared" ca="1" si="347"/>
        <v>-8.8531243786853988</v>
      </c>
    </row>
    <row r="726" spans="1:34" x14ac:dyDescent="0.2">
      <c r="A726" s="347">
        <f t="shared" ca="1" si="325"/>
        <v>1E-4</v>
      </c>
      <c r="B726" s="304">
        <f t="shared" ca="1" si="326"/>
        <v>30.133100000000084</v>
      </c>
      <c r="D726" s="306">
        <f t="shared" ca="1" si="327"/>
        <v>-0.60184141032049299</v>
      </c>
      <c r="E726" s="307">
        <f t="shared" ca="1" si="328"/>
        <v>-0.97733091159504326</v>
      </c>
      <c r="F726" s="304">
        <f t="shared" ca="1" si="329"/>
        <v>1.1477755851802034</v>
      </c>
      <c r="G726" s="306">
        <f t="shared" ca="1" si="330"/>
        <v>7.0241421399476591</v>
      </c>
      <c r="H726" s="307">
        <f t="shared" ca="1" si="331"/>
        <v>-103.08781099901886</v>
      </c>
      <c r="I726" s="304">
        <f t="shared" ca="1" si="332"/>
        <v>103.32683750784024</v>
      </c>
      <c r="J726" s="306">
        <f t="shared" ca="1" si="333"/>
        <v>641.70676765127212</v>
      </c>
      <c r="K726" s="307">
        <f t="shared" ca="1" si="334"/>
        <v>-8.1056975698240823</v>
      </c>
      <c r="L726" s="304">
        <f t="shared" ca="1" si="319"/>
        <v>641.75795903326139</v>
      </c>
      <c r="M726" s="306">
        <f t="shared" ca="1" si="335"/>
        <v>-1.5027640163665694</v>
      </c>
      <c r="N726" s="304">
        <f t="shared" ca="1" si="336"/>
        <v>-86.102035741932994</v>
      </c>
      <c r="P726" s="310">
        <f t="shared" ca="1" si="337"/>
        <v>23</v>
      </c>
      <c r="Q726" s="304">
        <f t="shared" ca="1" si="338"/>
        <v>0</v>
      </c>
      <c r="R726" s="306">
        <f t="shared" ca="1" si="339"/>
        <v>0</v>
      </c>
      <c r="S726" s="307">
        <f t="shared" ca="1" si="340"/>
        <v>4.5130000000000017</v>
      </c>
      <c r="T726" s="304">
        <f t="shared" ca="1" si="320"/>
        <v>44.272530000000017</v>
      </c>
      <c r="U726" s="311">
        <f t="shared" ca="1" si="321"/>
        <v>0</v>
      </c>
      <c r="V726" s="306">
        <f t="shared" ca="1" si="322"/>
        <v>1.2259933505422571</v>
      </c>
      <c r="W726" s="304">
        <f t="shared" ca="1" si="323"/>
        <v>39.954377186257446</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0.93415653222591111</v>
      </c>
      <c r="AH726" s="304">
        <f t="shared" ca="1" si="347"/>
        <v>-8.8531495135031477</v>
      </c>
    </row>
    <row r="727" spans="1:34" x14ac:dyDescent="0.2">
      <c r="A727" s="347">
        <f t="shared" ca="1" si="325"/>
        <v>1E-4</v>
      </c>
      <c r="B727" s="304">
        <f t="shared" ca="1" si="326"/>
        <v>30.133200000000084</v>
      </c>
      <c r="D727" s="306">
        <f t="shared" ca="1" si="327"/>
        <v>-0.60183741820565628</v>
      </c>
      <c r="E727" s="307">
        <f t="shared" ca="1" si="328"/>
        <v>-0.97730544684217158</v>
      </c>
      <c r="F727" s="304">
        <f t="shared" ca="1" si="329"/>
        <v>1.1477518087024854</v>
      </c>
      <c r="G727" s="306">
        <f t="shared" ca="1" si="330"/>
        <v>7.0240819562058388</v>
      </c>
      <c r="H727" s="307">
        <f t="shared" ca="1" si="331"/>
        <v>-103.08790872956354</v>
      </c>
      <c r="I727" s="304">
        <f t="shared" ca="1" si="332"/>
        <v>103.32693092104458</v>
      </c>
      <c r="J727" s="306">
        <f t="shared" ca="1" si="333"/>
        <v>641.70676765127212</v>
      </c>
      <c r="K727" s="307">
        <f t="shared" ca="1" si="334"/>
        <v>-8.1160063558105122</v>
      </c>
      <c r="L727" s="304">
        <f t="shared" ca="1" si="319"/>
        <v>641.75808932074335</v>
      </c>
      <c r="M727" s="306">
        <f t="shared" ca="1" si="335"/>
        <v>-1.5027646617764825</v>
      </c>
      <c r="N727" s="304">
        <f t="shared" ca="1" si="336"/>
        <v>-86.102072721197075</v>
      </c>
      <c r="P727" s="310">
        <f t="shared" ca="1" si="337"/>
        <v>23</v>
      </c>
      <c r="Q727" s="304">
        <f t="shared" ca="1" si="338"/>
        <v>0</v>
      </c>
      <c r="R727" s="306">
        <f t="shared" ca="1" si="339"/>
        <v>0</v>
      </c>
      <c r="S727" s="307">
        <f t="shared" ca="1" si="340"/>
        <v>4.5130000000000017</v>
      </c>
      <c r="T727" s="304">
        <f t="shared" ca="1" si="320"/>
        <v>44.272530000000017</v>
      </c>
      <c r="U727" s="311">
        <f t="shared" ca="1" si="321"/>
        <v>0</v>
      </c>
      <c r="V727" s="306">
        <f t="shared" ca="1" si="322"/>
        <v>1.2259946143934237</v>
      </c>
      <c r="W727" s="304">
        <f t="shared" ca="1" si="323"/>
        <v>39.954490616460482</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0.93413182818489027</v>
      </c>
      <c r="AH727" s="304">
        <f t="shared" ca="1" si="347"/>
        <v>-8.8531746479630922</v>
      </c>
    </row>
    <row r="728" spans="1:34" x14ac:dyDescent="0.2">
      <c r="A728" s="347">
        <f t="shared" ca="1" si="325"/>
        <v>1E-4</v>
      </c>
      <c r="B728" s="304">
        <f t="shared" ca="1" si="326"/>
        <v>30.133300000000084</v>
      </c>
      <c r="D728" s="306">
        <f t="shared" ca="1" si="327"/>
        <v>-0.60183342609302892</v>
      </c>
      <c r="E728" s="307">
        <f t="shared" ca="1" si="328"/>
        <v>-0.97727998245176551</v>
      </c>
      <c r="F728" s="304">
        <f t="shared" ca="1" si="329"/>
        <v>1.1477280326208803</v>
      </c>
      <c r="G728" s="306">
        <f t="shared" ca="1" si="330"/>
        <v>7.0240217728632297</v>
      </c>
      <c r="H728" s="307">
        <f t="shared" ca="1" si="331"/>
        <v>-103.08800645756179</v>
      </c>
      <c r="I728" s="304">
        <f t="shared" ca="1" si="332"/>
        <v>103.32702433177856</v>
      </c>
      <c r="J728" s="306">
        <f t="shared" ca="1" si="333"/>
        <v>641.70676765127212</v>
      </c>
      <c r="K728" s="307">
        <f t="shared" ca="1" si="334"/>
        <v>-8.1263151515698677</v>
      </c>
      <c r="L728" s="304">
        <f t="shared" ca="1" si="319"/>
        <v>641.75821977391638</v>
      </c>
      <c r="M728" s="306">
        <f t="shared" ca="1" si="335"/>
        <v>-1.5027653071796987</v>
      </c>
      <c r="N728" s="304">
        <f t="shared" ca="1" si="336"/>
        <v>-86.102109700077449</v>
      </c>
      <c r="P728" s="310">
        <f t="shared" ca="1" si="337"/>
        <v>23</v>
      </c>
      <c r="Q728" s="304">
        <f t="shared" ca="1" si="338"/>
        <v>0</v>
      </c>
      <c r="R728" s="306">
        <f t="shared" ca="1" si="339"/>
        <v>0</v>
      </c>
      <c r="S728" s="307">
        <f t="shared" ca="1" si="340"/>
        <v>4.5130000000000017</v>
      </c>
      <c r="T728" s="304">
        <f t="shared" ca="1" si="320"/>
        <v>44.272530000000017</v>
      </c>
      <c r="U728" s="311">
        <f t="shared" ca="1" si="321"/>
        <v>0</v>
      </c>
      <c r="V728" s="306">
        <f t="shared" ca="1" si="322"/>
        <v>1.2259958782470919</v>
      </c>
      <c r="W728" s="304">
        <f t="shared" ca="1" si="323"/>
        <v>39.954604045048811</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0.93410712449311362</v>
      </c>
      <c r="AH728" s="304">
        <f t="shared" ca="1" si="347"/>
        <v>-8.8531997820652482</v>
      </c>
    </row>
    <row r="729" spans="1:34" x14ac:dyDescent="0.2">
      <c r="A729" s="347">
        <f t="shared" ca="1" si="325"/>
        <v>1E-4</v>
      </c>
      <c r="B729" s="304">
        <f t="shared" ca="1" si="326"/>
        <v>30.133400000000083</v>
      </c>
      <c r="D729" s="306">
        <f t="shared" ca="1" si="327"/>
        <v>-0.60182943398261202</v>
      </c>
      <c r="E729" s="307">
        <f t="shared" ca="1" si="328"/>
        <v>-0.97725451842382505</v>
      </c>
      <c r="F729" s="304">
        <f t="shared" ca="1" si="329"/>
        <v>1.147704256935389</v>
      </c>
      <c r="G729" s="306">
        <f t="shared" ca="1" si="330"/>
        <v>7.0239615899198311</v>
      </c>
      <c r="H729" s="307">
        <f t="shared" ca="1" si="331"/>
        <v>-103.08810418301363</v>
      </c>
      <c r="I729" s="304">
        <f t="shared" ca="1" si="332"/>
        <v>103.32711774004218</v>
      </c>
      <c r="J729" s="306">
        <f t="shared" ca="1" si="333"/>
        <v>641.70676765127212</v>
      </c>
      <c r="K729" s="307">
        <f t="shared" ca="1" si="334"/>
        <v>-8.1366239571018966</v>
      </c>
      <c r="L729" s="304">
        <f t="shared" ca="1" si="319"/>
        <v>641.7583503927807</v>
      </c>
      <c r="M729" s="306">
        <f t="shared" ca="1" si="335"/>
        <v>-1.5027659525762178</v>
      </c>
      <c r="N729" s="304">
        <f t="shared" ca="1" si="336"/>
        <v>-86.102146678574101</v>
      </c>
      <c r="P729" s="310">
        <f t="shared" ca="1" si="337"/>
        <v>23</v>
      </c>
      <c r="Q729" s="304">
        <f t="shared" ca="1" si="338"/>
        <v>0</v>
      </c>
      <c r="R729" s="306">
        <f t="shared" ca="1" si="339"/>
        <v>0</v>
      </c>
      <c r="S729" s="307">
        <f t="shared" ca="1" si="340"/>
        <v>4.5130000000000017</v>
      </c>
      <c r="T729" s="304">
        <f t="shared" ca="1" si="320"/>
        <v>44.272530000000017</v>
      </c>
      <c r="U729" s="311">
        <f t="shared" ca="1" si="321"/>
        <v>0</v>
      </c>
      <c r="V729" s="306">
        <f t="shared" ca="1" si="322"/>
        <v>1.2259971421032616</v>
      </c>
      <c r="W729" s="304">
        <f t="shared" ca="1" si="323"/>
        <v>39.954717472022431</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0.93408242115058293</v>
      </c>
      <c r="AH729" s="304">
        <f t="shared" ca="1" si="347"/>
        <v>-8.8532249158096157</v>
      </c>
    </row>
    <row r="730" spans="1:34" x14ac:dyDescent="0.2">
      <c r="A730" s="347">
        <f t="shared" ca="1" si="325"/>
        <v>1E-4</v>
      </c>
      <c r="B730" s="304">
        <f t="shared" ca="1" si="326"/>
        <v>30.133500000000083</v>
      </c>
      <c r="D730" s="306">
        <f t="shared" ca="1" si="327"/>
        <v>-0.60182544187440878</v>
      </c>
      <c r="E730" s="307">
        <f t="shared" ca="1" si="328"/>
        <v>-0.9772290547583502</v>
      </c>
      <c r="F730" s="304">
        <f t="shared" ca="1" si="329"/>
        <v>1.1476804816460138</v>
      </c>
      <c r="G730" s="306">
        <f t="shared" ca="1" si="330"/>
        <v>7.0239014073756438</v>
      </c>
      <c r="H730" s="307">
        <f t="shared" ca="1" si="331"/>
        <v>-103.08820190591911</v>
      </c>
      <c r="I730" s="304">
        <f t="shared" ca="1" si="332"/>
        <v>103.32721114583552</v>
      </c>
      <c r="J730" s="306">
        <f t="shared" ca="1" si="333"/>
        <v>641.70676765127212</v>
      </c>
      <c r="K730" s="307">
        <f t="shared" ca="1" si="334"/>
        <v>-8.1469327724063429</v>
      </c>
      <c r="L730" s="304">
        <f t="shared" ca="1" si="319"/>
        <v>641.75848117733653</v>
      </c>
      <c r="M730" s="306">
        <f t="shared" ca="1" si="335"/>
        <v>-1.5027665979660405</v>
      </c>
      <c r="N730" s="304">
        <f t="shared" ca="1" si="336"/>
        <v>-86.102183656687089</v>
      </c>
      <c r="P730" s="310">
        <f t="shared" ca="1" si="337"/>
        <v>23</v>
      </c>
      <c r="Q730" s="304">
        <f t="shared" ca="1" si="338"/>
        <v>0</v>
      </c>
      <c r="R730" s="306">
        <f t="shared" ca="1" si="339"/>
        <v>0</v>
      </c>
      <c r="S730" s="307">
        <f t="shared" ca="1" si="340"/>
        <v>4.5130000000000017</v>
      </c>
      <c r="T730" s="304">
        <f t="shared" ca="1" si="320"/>
        <v>44.272530000000017</v>
      </c>
      <c r="U730" s="311">
        <f t="shared" ca="1" si="321"/>
        <v>0</v>
      </c>
      <c r="V730" s="306">
        <f t="shared" ca="1" si="322"/>
        <v>1.2259984059619327</v>
      </c>
      <c r="W730" s="304">
        <f t="shared" ca="1" si="323"/>
        <v>39.954830897381385</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0.93405771815729999</v>
      </c>
      <c r="AH730" s="304">
        <f t="shared" ca="1" si="347"/>
        <v>-8.853250049196193</v>
      </c>
    </row>
    <row r="731" spans="1:34" x14ac:dyDescent="0.2">
      <c r="A731" s="347">
        <f t="shared" ca="1" si="325"/>
        <v>1E-4</v>
      </c>
      <c r="B731" s="304">
        <f t="shared" ca="1" si="326"/>
        <v>30.133600000000083</v>
      </c>
      <c r="D731" s="306">
        <f t="shared" ca="1" si="327"/>
        <v>-0.6018214497684149</v>
      </c>
      <c r="E731" s="307">
        <f t="shared" ca="1" si="328"/>
        <v>-0.97720359145533564</v>
      </c>
      <c r="F731" s="304">
        <f t="shared" ca="1" si="329"/>
        <v>1.1476567067527481</v>
      </c>
      <c r="G731" s="306">
        <f t="shared" ca="1" si="330"/>
        <v>7.023841225230667</v>
      </c>
      <c r="H731" s="307">
        <f t="shared" ca="1" si="331"/>
        <v>-103.08829962627826</v>
      </c>
      <c r="I731" s="304">
        <f t="shared" ca="1" si="332"/>
        <v>103.3273045491586</v>
      </c>
      <c r="J731" s="306">
        <f t="shared" ca="1" si="333"/>
        <v>641.70676765127212</v>
      </c>
      <c r="K731" s="307">
        <f t="shared" ca="1" si="334"/>
        <v>-8.1572415974829529</v>
      </c>
      <c r="L731" s="304">
        <f t="shared" ca="1" si="319"/>
        <v>641.75861212758446</v>
      </c>
      <c r="M731" s="306">
        <f t="shared" ca="1" si="335"/>
        <v>-1.5027672433491663</v>
      </c>
      <c r="N731" s="304">
        <f t="shared" ca="1" si="336"/>
        <v>-86.102220634416369</v>
      </c>
      <c r="P731" s="310">
        <f t="shared" ca="1" si="337"/>
        <v>23</v>
      </c>
      <c r="Q731" s="304">
        <f t="shared" ca="1" si="338"/>
        <v>0</v>
      </c>
      <c r="R731" s="306">
        <f t="shared" ca="1" si="339"/>
        <v>0</v>
      </c>
      <c r="S731" s="307">
        <f t="shared" ca="1" si="340"/>
        <v>4.5130000000000017</v>
      </c>
      <c r="T731" s="304">
        <f t="shared" ca="1" si="320"/>
        <v>44.272530000000017</v>
      </c>
      <c r="U731" s="311">
        <f t="shared" ca="1" si="321"/>
        <v>0</v>
      </c>
      <c r="V731" s="306">
        <f t="shared" ca="1" si="322"/>
        <v>1.2259996698231053</v>
      </c>
      <c r="W731" s="304">
        <f t="shared" ca="1" si="323"/>
        <v>39.954944321125673</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0.9340330155132559</v>
      </c>
      <c r="AH731" s="304">
        <f t="shared" ca="1" si="347"/>
        <v>-8.8532751822249871</v>
      </c>
    </row>
    <row r="732" spans="1:34" x14ac:dyDescent="0.2">
      <c r="A732" s="347">
        <f t="shared" ca="1" si="325"/>
        <v>1E-4</v>
      </c>
      <c r="B732" s="304">
        <f t="shared" ca="1" si="326"/>
        <v>30.133700000000083</v>
      </c>
      <c r="D732" s="306">
        <f t="shared" ca="1" si="327"/>
        <v>-0.60181745766463568</v>
      </c>
      <c r="E732" s="307">
        <f t="shared" ca="1" si="328"/>
        <v>-0.97717812851477781</v>
      </c>
      <c r="F732" s="304">
        <f t="shared" ca="1" si="329"/>
        <v>1.1476329322555925</v>
      </c>
      <c r="G732" s="306">
        <f t="shared" ca="1" si="330"/>
        <v>7.0237810434849006</v>
      </c>
      <c r="H732" s="307">
        <f t="shared" ca="1" si="331"/>
        <v>-103.08839734409111</v>
      </c>
      <c r="I732" s="304">
        <f t="shared" ca="1" si="332"/>
        <v>103.32739795001145</v>
      </c>
      <c r="J732" s="306">
        <f t="shared" ca="1" si="333"/>
        <v>641.70676765127212</v>
      </c>
      <c r="K732" s="307">
        <f t="shared" ca="1" si="334"/>
        <v>-8.1675504323314705</v>
      </c>
      <c r="L732" s="304">
        <f t="shared" ca="1" si="319"/>
        <v>641.7587432435248</v>
      </c>
      <c r="M732" s="306">
        <f t="shared" ca="1" si="335"/>
        <v>-1.5027678887255957</v>
      </c>
      <c r="N732" s="304">
        <f t="shared" ca="1" si="336"/>
        <v>-86.102257611761971</v>
      </c>
      <c r="P732" s="310">
        <f t="shared" ca="1" si="337"/>
        <v>23</v>
      </c>
      <c r="Q732" s="304">
        <f t="shared" ca="1" si="338"/>
        <v>0</v>
      </c>
      <c r="R732" s="306">
        <f t="shared" ca="1" si="339"/>
        <v>0</v>
      </c>
      <c r="S732" s="307">
        <f t="shared" ca="1" si="340"/>
        <v>4.5130000000000017</v>
      </c>
      <c r="T732" s="304">
        <f t="shared" ca="1" si="320"/>
        <v>44.272530000000017</v>
      </c>
      <c r="U732" s="311">
        <f t="shared" ca="1" si="321"/>
        <v>0</v>
      </c>
      <c r="V732" s="306">
        <f t="shared" ca="1" si="322"/>
        <v>1.2260009336867792</v>
      </c>
      <c r="W732" s="304">
        <f t="shared" ca="1" si="323"/>
        <v>39.955057743255324</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0.93400831321845246</v>
      </c>
      <c r="AH732" s="304">
        <f t="shared" ca="1" si="347"/>
        <v>-8.8533003148960017</v>
      </c>
    </row>
    <row r="733" spans="1:34" x14ac:dyDescent="0.2">
      <c r="A733" s="347">
        <f t="shared" ca="1" si="325"/>
        <v>1E-4</v>
      </c>
      <c r="B733" s="304">
        <f t="shared" ca="1" si="326"/>
        <v>30.133800000000083</v>
      </c>
      <c r="D733" s="306">
        <f t="shared" ca="1" si="327"/>
        <v>-0.60181346556306892</v>
      </c>
      <c r="E733" s="307">
        <f t="shared" ca="1" si="328"/>
        <v>-0.97715266593666961</v>
      </c>
      <c r="F733" s="304">
        <f t="shared" ca="1" si="329"/>
        <v>1.1476091581545398</v>
      </c>
      <c r="G733" s="306">
        <f t="shared" ca="1" si="330"/>
        <v>7.0237208621383447</v>
      </c>
      <c r="H733" s="307">
        <f t="shared" ca="1" si="331"/>
        <v>-103.0884950593577</v>
      </c>
      <c r="I733" s="304">
        <f t="shared" ca="1" si="332"/>
        <v>103.32749134839409</v>
      </c>
      <c r="J733" s="306">
        <f t="shared" ca="1" si="333"/>
        <v>641.70676765127212</v>
      </c>
      <c r="K733" s="307">
        <f t="shared" ca="1" si="334"/>
        <v>-8.1778592769516436</v>
      </c>
      <c r="L733" s="304">
        <f t="shared" ca="1" si="319"/>
        <v>641.75887452515792</v>
      </c>
      <c r="M733" s="306">
        <f t="shared" ca="1" si="335"/>
        <v>-1.5027685340953287</v>
      </c>
      <c r="N733" s="304">
        <f t="shared" ca="1" si="336"/>
        <v>-86.102294588723893</v>
      </c>
      <c r="P733" s="310">
        <f t="shared" ca="1" si="337"/>
        <v>23</v>
      </c>
      <c r="Q733" s="304">
        <f t="shared" ca="1" si="338"/>
        <v>0</v>
      </c>
      <c r="R733" s="306">
        <f t="shared" ca="1" si="339"/>
        <v>0</v>
      </c>
      <c r="S733" s="307">
        <f t="shared" ca="1" si="340"/>
        <v>4.5130000000000017</v>
      </c>
      <c r="T733" s="304">
        <f t="shared" ca="1" si="320"/>
        <v>44.272530000000017</v>
      </c>
      <c r="U733" s="311">
        <f t="shared" ca="1" si="321"/>
        <v>0</v>
      </c>
      <c r="V733" s="306">
        <f t="shared" ca="1" si="322"/>
        <v>1.2260021975529545</v>
      </c>
      <c r="W733" s="304">
        <f t="shared" ca="1" si="323"/>
        <v>39.955171163770331</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0.93398361127287721</v>
      </c>
      <c r="AH733" s="304">
        <f t="shared" ca="1" si="347"/>
        <v>-8.853325447209242</v>
      </c>
    </row>
    <row r="734" spans="1:34" x14ac:dyDescent="0.2">
      <c r="A734" s="347">
        <f t="shared" ca="1" si="325"/>
        <v>1E-4</v>
      </c>
      <c r="B734" s="304">
        <f t="shared" ca="1" si="326"/>
        <v>30.133900000000082</v>
      </c>
      <c r="D734" s="306">
        <f t="shared" ca="1" si="327"/>
        <v>-0.60180947346371549</v>
      </c>
      <c r="E734" s="307">
        <f t="shared" ca="1" si="328"/>
        <v>-0.9771272037210128</v>
      </c>
      <c r="F734" s="304">
        <f t="shared" ca="1" si="329"/>
        <v>1.1475853844495929</v>
      </c>
      <c r="G734" s="306">
        <f t="shared" ca="1" si="330"/>
        <v>7.0236606811909983</v>
      </c>
      <c r="H734" s="307">
        <f t="shared" ca="1" si="331"/>
        <v>-103.08859277207807</v>
      </c>
      <c r="I734" s="304">
        <f t="shared" ca="1" si="332"/>
        <v>103.32758474430656</v>
      </c>
      <c r="J734" s="306">
        <f t="shared" ca="1" si="333"/>
        <v>641.70676765127212</v>
      </c>
      <c r="K734" s="307">
        <f t="shared" ca="1" si="334"/>
        <v>-8.1881681313432146</v>
      </c>
      <c r="L734" s="304">
        <f t="shared" ca="1" si="319"/>
        <v>641.75900597248415</v>
      </c>
      <c r="M734" s="306">
        <f t="shared" ca="1" si="335"/>
        <v>-1.5027691794583653</v>
      </c>
      <c r="N734" s="304">
        <f t="shared" ca="1" si="336"/>
        <v>-86.102331565302137</v>
      </c>
      <c r="P734" s="310">
        <f t="shared" ca="1" si="337"/>
        <v>23</v>
      </c>
      <c r="Q734" s="304">
        <f t="shared" ca="1" si="338"/>
        <v>0</v>
      </c>
      <c r="R734" s="306">
        <f t="shared" ca="1" si="339"/>
        <v>0</v>
      </c>
      <c r="S734" s="307">
        <f t="shared" ca="1" si="340"/>
        <v>4.5130000000000017</v>
      </c>
      <c r="T734" s="304">
        <f t="shared" ca="1" si="320"/>
        <v>44.272530000000017</v>
      </c>
      <c r="U734" s="311">
        <f t="shared" ca="1" si="321"/>
        <v>0</v>
      </c>
      <c r="V734" s="306">
        <f t="shared" ca="1" si="322"/>
        <v>1.2260034614216313</v>
      </c>
      <c r="W734" s="304">
        <f t="shared" ca="1" si="323"/>
        <v>39.955284582670714</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0.93395890967653905</v>
      </c>
      <c r="AH734" s="304">
        <f t="shared" ca="1" si="347"/>
        <v>-8.8533505791647062</v>
      </c>
    </row>
    <row r="735" spans="1:34" x14ac:dyDescent="0.2">
      <c r="A735" s="347">
        <f t="shared" ca="1" si="325"/>
        <v>1E-4</v>
      </c>
      <c r="B735" s="304">
        <f t="shared" ca="1" si="326"/>
        <v>30.134000000000082</v>
      </c>
      <c r="D735" s="306">
        <f t="shared" ca="1" si="327"/>
        <v>-0.60180548136657719</v>
      </c>
      <c r="E735" s="307">
        <f t="shared" ca="1" si="328"/>
        <v>-0.97710174186780563</v>
      </c>
      <c r="F735" s="304">
        <f t="shared" ca="1" si="329"/>
        <v>1.1475616111407516</v>
      </c>
      <c r="G735" s="306">
        <f t="shared" ca="1" si="330"/>
        <v>7.0236005006428615</v>
      </c>
      <c r="H735" s="307">
        <f t="shared" ca="1" si="331"/>
        <v>-103.08869048225226</v>
      </c>
      <c r="I735" s="304">
        <f t="shared" ca="1" si="332"/>
        <v>103.32767813774893</v>
      </c>
      <c r="J735" s="306">
        <f t="shared" ca="1" si="333"/>
        <v>641.70676765127212</v>
      </c>
      <c r="K735" s="307">
        <f t="shared" ca="1" si="334"/>
        <v>-8.1984769955059313</v>
      </c>
      <c r="L735" s="304">
        <f t="shared" ca="1" si="319"/>
        <v>641.75913758550382</v>
      </c>
      <c r="M735" s="306">
        <f t="shared" ca="1" si="335"/>
        <v>-1.5027698248147057</v>
      </c>
      <c r="N735" s="304">
        <f t="shared" ca="1" si="336"/>
        <v>-86.10236854149673</v>
      </c>
      <c r="P735" s="310">
        <f t="shared" ca="1" si="337"/>
        <v>23</v>
      </c>
      <c r="Q735" s="304">
        <f t="shared" ca="1" si="338"/>
        <v>0</v>
      </c>
      <c r="R735" s="306">
        <f t="shared" ca="1" si="339"/>
        <v>0</v>
      </c>
      <c r="S735" s="307">
        <f t="shared" ca="1" si="340"/>
        <v>4.5130000000000017</v>
      </c>
      <c r="T735" s="304">
        <f t="shared" ca="1" si="320"/>
        <v>44.272530000000017</v>
      </c>
      <c r="U735" s="311">
        <f t="shared" ca="1" si="321"/>
        <v>0</v>
      </c>
      <c r="V735" s="306">
        <f t="shared" ca="1" si="322"/>
        <v>1.2260047252928095</v>
      </c>
      <c r="W735" s="304">
        <f t="shared" ca="1" si="323"/>
        <v>39.955397999956517</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0.93393420842943087</v>
      </c>
      <c r="AH735" s="304">
        <f t="shared" ca="1" si="347"/>
        <v>-8.853375710762398</v>
      </c>
    </row>
    <row r="736" spans="1:34" x14ac:dyDescent="0.2">
      <c r="A736" s="347">
        <f t="shared" ca="1" si="325"/>
        <v>1E-4</v>
      </c>
      <c r="B736" s="304">
        <f t="shared" ca="1" si="326"/>
        <v>30.134100000000082</v>
      </c>
      <c r="D736" s="306">
        <f t="shared" ca="1" si="327"/>
        <v>-0.60180148927165356</v>
      </c>
      <c r="E736" s="307">
        <f t="shared" ca="1" si="328"/>
        <v>-0.97707628037703742</v>
      </c>
      <c r="F736" s="304">
        <f t="shared" ca="1" si="329"/>
        <v>1.1475378382280068</v>
      </c>
      <c r="G736" s="306">
        <f t="shared" ca="1" si="330"/>
        <v>7.0235403204939342</v>
      </c>
      <c r="H736" s="307">
        <f t="shared" ca="1" si="331"/>
        <v>-103.0887881898803</v>
      </c>
      <c r="I736" s="304">
        <f t="shared" ca="1" si="332"/>
        <v>103.32777152872121</v>
      </c>
      <c r="J736" s="306">
        <f t="shared" ca="1" si="333"/>
        <v>641.70676765127212</v>
      </c>
      <c r="K736" s="307">
        <f t="shared" ca="1" si="334"/>
        <v>-8.2087858694395379</v>
      </c>
      <c r="L736" s="304">
        <f t="shared" ca="1" si="319"/>
        <v>641.75926936421729</v>
      </c>
      <c r="M736" s="306">
        <f t="shared" ca="1" si="335"/>
        <v>-1.5027704701643496</v>
      </c>
      <c r="N736" s="304">
        <f t="shared" ca="1" si="336"/>
        <v>-86.102405517307631</v>
      </c>
      <c r="P736" s="310">
        <f t="shared" ca="1" si="337"/>
        <v>23</v>
      </c>
      <c r="Q736" s="304">
        <f t="shared" ca="1" si="338"/>
        <v>0</v>
      </c>
      <c r="R736" s="306">
        <f t="shared" ca="1" si="339"/>
        <v>0</v>
      </c>
      <c r="S736" s="307">
        <f t="shared" ca="1" si="340"/>
        <v>4.5130000000000017</v>
      </c>
      <c r="T736" s="304">
        <f t="shared" ca="1" si="320"/>
        <v>44.272530000000017</v>
      </c>
      <c r="U736" s="311">
        <f t="shared" ca="1" si="321"/>
        <v>0</v>
      </c>
      <c r="V736" s="306">
        <f t="shared" ca="1" si="322"/>
        <v>1.2260059891664892</v>
      </c>
      <c r="W736" s="304">
        <f t="shared" ca="1" si="323"/>
        <v>39.955511415627733</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0.933909507531542</v>
      </c>
      <c r="AH736" s="304">
        <f t="shared" ca="1" si="347"/>
        <v>-8.853400842002328</v>
      </c>
    </row>
    <row r="737" spans="1:34" x14ac:dyDescent="0.2">
      <c r="A737" s="347">
        <f t="shared" ca="1" si="325"/>
        <v>1E-4</v>
      </c>
      <c r="B737" s="304">
        <f t="shared" ca="1" si="326"/>
        <v>30.134200000000082</v>
      </c>
      <c r="D737" s="306">
        <f t="shared" ca="1" si="327"/>
        <v>-0.6017974971789477</v>
      </c>
      <c r="E737" s="307">
        <f t="shared" ca="1" si="328"/>
        <v>-0.97705081924870996</v>
      </c>
      <c r="F737" s="304">
        <f t="shared" ca="1" si="329"/>
        <v>1.1475140657113623</v>
      </c>
      <c r="G737" s="306">
        <f t="shared" ca="1" si="330"/>
        <v>7.0234801407442164</v>
      </c>
      <c r="H737" s="307">
        <f t="shared" ca="1" si="331"/>
        <v>-103.08888589496223</v>
      </c>
      <c r="I737" s="304">
        <f t="shared" ca="1" si="332"/>
        <v>103.32786491722342</v>
      </c>
      <c r="J737" s="306">
        <f t="shared" ca="1" si="333"/>
        <v>641.70676765127212</v>
      </c>
      <c r="K737" s="307">
        <f t="shared" ca="1" si="334"/>
        <v>-8.2190947531437804</v>
      </c>
      <c r="L737" s="304">
        <f t="shared" ca="1" si="319"/>
        <v>641.75940130862512</v>
      </c>
      <c r="M737" s="306">
        <f t="shared" ca="1" si="335"/>
        <v>-1.5027711155072978</v>
      </c>
      <c r="N737" s="304">
        <f t="shared" ca="1" si="336"/>
        <v>-86.102442492734909</v>
      </c>
      <c r="P737" s="310">
        <f t="shared" ca="1" si="337"/>
        <v>23</v>
      </c>
      <c r="Q737" s="304">
        <f t="shared" ca="1" si="338"/>
        <v>0</v>
      </c>
      <c r="R737" s="306">
        <f t="shared" ca="1" si="339"/>
        <v>0</v>
      </c>
      <c r="S737" s="307">
        <f t="shared" ca="1" si="340"/>
        <v>4.5130000000000017</v>
      </c>
      <c r="T737" s="304">
        <f t="shared" ca="1" si="320"/>
        <v>44.272530000000017</v>
      </c>
      <c r="U737" s="311">
        <f t="shared" ca="1" si="321"/>
        <v>0</v>
      </c>
      <c r="V737" s="306">
        <f t="shared" ca="1" si="322"/>
        <v>1.2260072530426702</v>
      </c>
      <c r="W737" s="304">
        <f t="shared" ca="1" si="323"/>
        <v>39.955624829684375</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0.93388480698287779</v>
      </c>
      <c r="AH737" s="304">
        <f t="shared" ca="1" si="347"/>
        <v>-8.8534259728844926</v>
      </c>
    </row>
    <row r="738" spans="1:34" x14ac:dyDescent="0.2">
      <c r="A738" s="347">
        <f t="shared" ca="1" si="325"/>
        <v>1E-4</v>
      </c>
      <c r="B738" s="304">
        <f t="shared" ca="1" si="326"/>
        <v>30.134300000000081</v>
      </c>
      <c r="D738" s="306">
        <f t="shared" ca="1" si="327"/>
        <v>-0.60179350508845553</v>
      </c>
      <c r="E738" s="307">
        <f t="shared" ca="1" si="328"/>
        <v>-0.97702535848281791</v>
      </c>
      <c r="F738" s="304">
        <f t="shared" ca="1" si="329"/>
        <v>1.147490293590812</v>
      </c>
      <c r="G738" s="306">
        <f t="shared" ca="1" si="330"/>
        <v>7.0234199613937074</v>
      </c>
      <c r="H738" s="307">
        <f t="shared" ca="1" si="331"/>
        <v>-103.08898359749809</v>
      </c>
      <c r="I738" s="304">
        <f t="shared" ca="1" si="332"/>
        <v>103.32795830325563</v>
      </c>
      <c r="J738" s="306">
        <f t="shared" ca="1" si="333"/>
        <v>641.70676765127212</v>
      </c>
      <c r="K738" s="307">
        <f t="shared" ca="1" si="334"/>
        <v>-8.2294036466184028</v>
      </c>
      <c r="L738" s="304">
        <f t="shared" ca="1" si="319"/>
        <v>641.75953341872741</v>
      </c>
      <c r="M738" s="306">
        <f t="shared" ca="1" si="335"/>
        <v>-1.5027717608435498</v>
      </c>
      <c r="N738" s="304">
        <f t="shared" ca="1" si="336"/>
        <v>-86.102479467778508</v>
      </c>
      <c r="P738" s="310">
        <f t="shared" ca="1" si="337"/>
        <v>23</v>
      </c>
      <c r="Q738" s="304">
        <f t="shared" ca="1" si="338"/>
        <v>0</v>
      </c>
      <c r="R738" s="306">
        <f t="shared" ca="1" si="339"/>
        <v>0</v>
      </c>
      <c r="S738" s="307">
        <f t="shared" ca="1" si="340"/>
        <v>4.5130000000000017</v>
      </c>
      <c r="T738" s="304">
        <f t="shared" ca="1" si="320"/>
        <v>44.272530000000017</v>
      </c>
      <c r="U738" s="311">
        <f t="shared" ca="1" si="321"/>
        <v>0</v>
      </c>
      <c r="V738" s="306">
        <f t="shared" ca="1" si="322"/>
        <v>1.2260085169213524</v>
      </c>
      <c r="W738" s="304">
        <f t="shared" ca="1" si="323"/>
        <v>39.955738242126479</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0.93386010678342934</v>
      </c>
      <c r="AH738" s="304">
        <f t="shared" ca="1" si="347"/>
        <v>-8.853451103408899</v>
      </c>
    </row>
    <row r="739" spans="1:34" x14ac:dyDescent="0.2">
      <c r="A739" s="347">
        <f t="shared" ca="1" si="325"/>
        <v>1E-4</v>
      </c>
      <c r="B739" s="304">
        <f t="shared" ca="1" si="326"/>
        <v>30.134400000000081</v>
      </c>
      <c r="D739" s="306">
        <f t="shared" ca="1" si="327"/>
        <v>-0.60178951300018246</v>
      </c>
      <c r="E739" s="307">
        <f t="shared" ca="1" si="328"/>
        <v>-0.97699989807935417</v>
      </c>
      <c r="F739" s="304">
        <f t="shared" ca="1" si="329"/>
        <v>1.1474665218663529</v>
      </c>
      <c r="G739" s="306">
        <f t="shared" ca="1" si="330"/>
        <v>7.023359782442407</v>
      </c>
      <c r="H739" s="307">
        <f t="shared" ca="1" si="331"/>
        <v>-103.08908129748789</v>
      </c>
      <c r="I739" s="304">
        <f t="shared" ca="1" si="332"/>
        <v>103.32805168681784</v>
      </c>
      <c r="J739" s="306">
        <f t="shared" ca="1" si="333"/>
        <v>641.70676765127212</v>
      </c>
      <c r="K739" s="307">
        <f t="shared" ca="1" si="334"/>
        <v>-8.2397125498631514</v>
      </c>
      <c r="L739" s="304">
        <f t="shared" ca="1" si="319"/>
        <v>641.75966569452464</v>
      </c>
      <c r="M739" s="306">
        <f t="shared" ca="1" si="335"/>
        <v>-1.502772406173106</v>
      </c>
      <c r="N739" s="304">
        <f t="shared" ca="1" si="336"/>
        <v>-86.102516442438471</v>
      </c>
      <c r="P739" s="310">
        <f t="shared" ca="1" si="337"/>
        <v>23</v>
      </c>
      <c r="Q739" s="304">
        <f t="shared" ca="1" si="338"/>
        <v>0</v>
      </c>
      <c r="R739" s="306">
        <f t="shared" ca="1" si="339"/>
        <v>0</v>
      </c>
      <c r="S739" s="307">
        <f t="shared" ca="1" si="340"/>
        <v>4.5130000000000017</v>
      </c>
      <c r="T739" s="304">
        <f t="shared" ca="1" si="320"/>
        <v>44.272530000000017</v>
      </c>
      <c r="U739" s="311">
        <f t="shared" ca="1" si="321"/>
        <v>0</v>
      </c>
      <c r="V739" s="306">
        <f t="shared" ca="1" si="322"/>
        <v>1.2260097808025361</v>
      </c>
      <c r="W739" s="304">
        <f t="shared" ca="1" si="323"/>
        <v>39.955851652954053</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0.93383540693319489</v>
      </c>
      <c r="AH739" s="304">
        <f t="shared" ca="1" si="347"/>
        <v>-8.8534762335755524</v>
      </c>
    </row>
    <row r="740" spans="1:34" x14ac:dyDescent="0.2">
      <c r="A740" s="347">
        <f t="shared" ca="1" si="325"/>
        <v>1E-4</v>
      </c>
      <c r="B740" s="304">
        <f t="shared" ca="1" si="326"/>
        <v>30.134500000000081</v>
      </c>
      <c r="D740" s="306">
        <f t="shared" ca="1" si="327"/>
        <v>-0.60178552091412574</v>
      </c>
      <c r="E740" s="307">
        <f t="shared" ca="1" si="328"/>
        <v>-0.97697443803831874</v>
      </c>
      <c r="F740" s="304">
        <f t="shared" ca="1" si="329"/>
        <v>1.1474427505379841</v>
      </c>
      <c r="G740" s="306">
        <f t="shared" ca="1" si="330"/>
        <v>7.0232996038903153</v>
      </c>
      <c r="H740" s="307">
        <f t="shared" ca="1" si="331"/>
        <v>-103.0891789949317</v>
      </c>
      <c r="I740" s="304">
        <f t="shared" ca="1" si="332"/>
        <v>103.3281450679101</v>
      </c>
      <c r="J740" s="306">
        <f t="shared" ca="1" si="333"/>
        <v>641.70676765127212</v>
      </c>
      <c r="K740" s="307">
        <f t="shared" ca="1" si="334"/>
        <v>-8.2500214628777719</v>
      </c>
      <c r="L740" s="304">
        <f t="shared" ca="1" si="319"/>
        <v>641.75979813601737</v>
      </c>
      <c r="M740" s="306">
        <f t="shared" ca="1" si="335"/>
        <v>-1.5027730514959663</v>
      </c>
      <c r="N740" s="304">
        <f t="shared" ca="1" si="336"/>
        <v>-86.102553416714798</v>
      </c>
      <c r="P740" s="310">
        <f t="shared" ca="1" si="337"/>
        <v>23</v>
      </c>
      <c r="Q740" s="304">
        <f t="shared" ca="1" si="338"/>
        <v>0</v>
      </c>
      <c r="R740" s="306">
        <f t="shared" ca="1" si="339"/>
        <v>0</v>
      </c>
      <c r="S740" s="307">
        <f t="shared" ca="1" si="340"/>
        <v>4.5130000000000017</v>
      </c>
      <c r="T740" s="304">
        <f t="shared" ca="1" si="320"/>
        <v>44.272530000000017</v>
      </c>
      <c r="U740" s="311">
        <f t="shared" ca="1" si="321"/>
        <v>0</v>
      </c>
      <c r="V740" s="306">
        <f t="shared" ca="1" si="322"/>
        <v>1.2260110446862207</v>
      </c>
      <c r="W740" s="304">
        <f t="shared" ca="1" si="323"/>
        <v>39.955965062167074</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0.93381070743217087</v>
      </c>
      <c r="AH740" s="304">
        <f t="shared" ca="1" si="347"/>
        <v>-8.8535013633844528</v>
      </c>
    </row>
    <row r="741" spans="1:34" x14ac:dyDescent="0.2">
      <c r="A741" s="347">
        <f t="shared" ca="1" si="325"/>
        <v>1E-4</v>
      </c>
      <c r="B741" s="304">
        <f t="shared" ca="1" si="326"/>
        <v>30.134600000000081</v>
      </c>
      <c r="D741" s="306">
        <f t="shared" ca="1" si="327"/>
        <v>-0.60178152883028835</v>
      </c>
      <c r="E741" s="307">
        <f t="shared" ca="1" si="328"/>
        <v>-0.97694897835971517</v>
      </c>
      <c r="F741" s="304">
        <f t="shared" ca="1" si="329"/>
        <v>1.1474189796057106</v>
      </c>
      <c r="G741" s="306">
        <f t="shared" ca="1" si="330"/>
        <v>7.0232394257374322</v>
      </c>
      <c r="H741" s="307">
        <f t="shared" ca="1" si="331"/>
        <v>-103.08927668982953</v>
      </c>
      <c r="I741" s="304">
        <f t="shared" ca="1" si="332"/>
        <v>103.32823844653244</v>
      </c>
      <c r="J741" s="306">
        <f t="shared" ca="1" si="333"/>
        <v>641.70676765127212</v>
      </c>
      <c r="K741" s="307">
        <f t="shared" ca="1" si="334"/>
        <v>-8.2603303856620105</v>
      </c>
      <c r="L741" s="304">
        <f t="shared" ca="1" si="319"/>
        <v>641.75993074320559</v>
      </c>
      <c r="M741" s="306">
        <f t="shared" ca="1" si="335"/>
        <v>-1.502773696812131</v>
      </c>
      <c r="N741" s="304">
        <f t="shared" ca="1" si="336"/>
        <v>-86.102590390607489</v>
      </c>
      <c r="P741" s="310">
        <f t="shared" ca="1" si="337"/>
        <v>23</v>
      </c>
      <c r="Q741" s="304">
        <f t="shared" ca="1" si="338"/>
        <v>0</v>
      </c>
      <c r="R741" s="306">
        <f t="shared" ca="1" si="339"/>
        <v>0</v>
      </c>
      <c r="S741" s="307">
        <f t="shared" ca="1" si="340"/>
        <v>4.5130000000000017</v>
      </c>
      <c r="T741" s="304">
        <f t="shared" ca="1" si="320"/>
        <v>44.272530000000017</v>
      </c>
      <c r="U741" s="311">
        <f t="shared" ca="1" si="321"/>
        <v>0</v>
      </c>
      <c r="V741" s="306">
        <f t="shared" ca="1" si="322"/>
        <v>1.2260123085724068</v>
      </c>
      <c r="W741" s="304">
        <f t="shared" ca="1" si="323"/>
        <v>39.956078469765615</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0.93378600828036262</v>
      </c>
      <c r="AH741" s="304">
        <f t="shared" ca="1" si="347"/>
        <v>-8.8535264928355986</v>
      </c>
    </row>
    <row r="742" spans="1:34" x14ac:dyDescent="0.2">
      <c r="A742" s="347">
        <f t="shared" ca="1" si="325"/>
        <v>1E-4</v>
      </c>
      <c r="B742" s="304">
        <f t="shared" ca="1" si="326"/>
        <v>30.13470000000008</v>
      </c>
      <c r="D742" s="306">
        <f t="shared" ca="1" si="327"/>
        <v>-0.60177753674866885</v>
      </c>
      <c r="E742" s="307">
        <f t="shared" ca="1" si="328"/>
        <v>-0.9769235190435257</v>
      </c>
      <c r="F742" s="304">
        <f t="shared" ca="1" si="329"/>
        <v>1.1473952090695174</v>
      </c>
      <c r="G742" s="306">
        <f t="shared" ca="1" si="330"/>
        <v>7.0231792479837569</v>
      </c>
      <c r="H742" s="307">
        <f t="shared" ca="1" si="331"/>
        <v>-103.08937438218143</v>
      </c>
      <c r="I742" s="304">
        <f t="shared" ca="1" si="332"/>
        <v>103.32833182268489</v>
      </c>
      <c r="J742" s="306">
        <f t="shared" ca="1" si="333"/>
        <v>641.70676765127212</v>
      </c>
      <c r="K742" s="307">
        <f t="shared" ca="1" si="334"/>
        <v>-8.2706393182156113</v>
      </c>
      <c r="L742" s="304">
        <f t="shared" ca="1" si="319"/>
        <v>641.76006351608987</v>
      </c>
      <c r="M742" s="306">
        <f t="shared" ca="1" si="335"/>
        <v>-1.5027743421216</v>
      </c>
      <c r="N742" s="304">
        <f t="shared" ca="1" si="336"/>
        <v>-86.102627364116529</v>
      </c>
      <c r="P742" s="310">
        <f t="shared" ca="1" si="337"/>
        <v>23</v>
      </c>
      <c r="Q742" s="304">
        <f t="shared" ca="1" si="338"/>
        <v>0</v>
      </c>
      <c r="R742" s="306">
        <f t="shared" ca="1" si="339"/>
        <v>0</v>
      </c>
      <c r="S742" s="307">
        <f t="shared" ca="1" si="340"/>
        <v>4.5130000000000017</v>
      </c>
      <c r="T742" s="304">
        <f t="shared" ca="1" si="320"/>
        <v>44.272530000000017</v>
      </c>
      <c r="U742" s="311">
        <f t="shared" ca="1" si="321"/>
        <v>0</v>
      </c>
      <c r="V742" s="306">
        <f t="shared" ca="1" si="322"/>
        <v>1.2260135724610939</v>
      </c>
      <c r="W742" s="304">
        <f t="shared" ca="1" si="323"/>
        <v>39.956191875749646</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0.9337613094777506</v>
      </c>
      <c r="AH742" s="304">
        <f t="shared" ca="1" si="347"/>
        <v>-8.8535516219290056</v>
      </c>
    </row>
    <row r="743" spans="1:34" x14ac:dyDescent="0.2">
      <c r="A743" s="347">
        <f t="shared" ca="1" si="325"/>
        <v>1E-4</v>
      </c>
      <c r="B743" s="304">
        <f t="shared" ca="1" si="326"/>
        <v>30.13480000000008</v>
      </c>
      <c r="D743" s="306">
        <f t="shared" ca="1" si="327"/>
        <v>-0.60177354466926947</v>
      </c>
      <c r="E743" s="307">
        <f t="shared" ca="1" si="328"/>
        <v>-0.97689806008975921</v>
      </c>
      <c r="F743" s="304">
        <f t="shared" ca="1" si="329"/>
        <v>1.1473714389294132</v>
      </c>
      <c r="G743" s="306">
        <f t="shared" ca="1" si="330"/>
        <v>7.0231190706292903</v>
      </c>
      <c r="H743" s="307">
        <f t="shared" ca="1" si="331"/>
        <v>-103.08947207198744</v>
      </c>
      <c r="I743" s="304">
        <f t="shared" ca="1" si="332"/>
        <v>103.3284251963675</v>
      </c>
      <c r="J743" s="306">
        <f t="shared" ca="1" si="333"/>
        <v>641.70676765127212</v>
      </c>
      <c r="K743" s="307">
        <f t="shared" ca="1" si="334"/>
        <v>-8.2809482605383202</v>
      </c>
      <c r="L743" s="304">
        <f t="shared" ca="1" si="319"/>
        <v>641.76019645467068</v>
      </c>
      <c r="M743" s="306">
        <f t="shared" ca="1" si="335"/>
        <v>-1.5027749874243734</v>
      </c>
      <c r="N743" s="304">
        <f t="shared" ca="1" si="336"/>
        <v>-86.102664337241961</v>
      </c>
      <c r="P743" s="310">
        <f t="shared" ca="1" si="337"/>
        <v>23</v>
      </c>
      <c r="Q743" s="304">
        <f t="shared" ca="1" si="338"/>
        <v>0</v>
      </c>
      <c r="R743" s="306">
        <f t="shared" ca="1" si="339"/>
        <v>0</v>
      </c>
      <c r="S743" s="307">
        <f t="shared" ca="1" si="340"/>
        <v>4.5130000000000017</v>
      </c>
      <c r="T743" s="304">
        <f t="shared" ca="1" si="320"/>
        <v>44.272530000000017</v>
      </c>
      <c r="U743" s="311">
        <f t="shared" ca="1" si="321"/>
        <v>0</v>
      </c>
      <c r="V743" s="306">
        <f t="shared" ca="1" si="322"/>
        <v>1.226014836352282</v>
      </c>
      <c r="W743" s="304">
        <f t="shared" ca="1" si="323"/>
        <v>39.956305280119203</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0.93373661102434724</v>
      </c>
      <c r="AH743" s="304">
        <f t="shared" ca="1" si="347"/>
        <v>-8.853576750664665</v>
      </c>
    </row>
    <row r="744" spans="1:34" x14ac:dyDescent="0.2">
      <c r="A744" s="347">
        <f t="shared" ca="1" si="325"/>
        <v>1E-4</v>
      </c>
      <c r="B744" s="304">
        <f t="shared" ca="1" si="326"/>
        <v>30.13490000000008</v>
      </c>
      <c r="D744" s="306">
        <f t="shared" ca="1" si="327"/>
        <v>-0.60176955259209053</v>
      </c>
      <c r="E744" s="307">
        <f t="shared" ca="1" si="328"/>
        <v>-0.97687260149840682</v>
      </c>
      <c r="F744" s="304">
        <f t="shared" ca="1" si="329"/>
        <v>1.1473476691853912</v>
      </c>
      <c r="G744" s="306">
        <f t="shared" ca="1" si="330"/>
        <v>7.0230588936740315</v>
      </c>
      <c r="H744" s="307">
        <f t="shared" ca="1" si="331"/>
        <v>-103.0895697592476</v>
      </c>
      <c r="I744" s="304">
        <f t="shared" ca="1" si="332"/>
        <v>103.32851856758032</v>
      </c>
      <c r="J744" s="306">
        <f t="shared" ca="1" si="333"/>
        <v>641.70676765127212</v>
      </c>
      <c r="K744" s="307">
        <f t="shared" ca="1" si="334"/>
        <v>-8.2912572126298816</v>
      </c>
      <c r="L744" s="304">
        <f t="shared" ca="1" si="319"/>
        <v>641.76032955894811</v>
      </c>
      <c r="M744" s="306">
        <f t="shared" ca="1" si="335"/>
        <v>-1.5027756327204516</v>
      </c>
      <c r="N744" s="304">
        <f t="shared" ca="1" si="336"/>
        <v>-86.102701309983772</v>
      </c>
      <c r="P744" s="310">
        <f t="shared" ca="1" si="337"/>
        <v>23</v>
      </c>
      <c r="Q744" s="304">
        <f t="shared" ca="1" si="338"/>
        <v>0</v>
      </c>
      <c r="R744" s="306">
        <f t="shared" ca="1" si="339"/>
        <v>0</v>
      </c>
      <c r="S744" s="307">
        <f t="shared" ca="1" si="340"/>
        <v>4.5130000000000017</v>
      </c>
      <c r="T744" s="304">
        <f t="shared" ca="1" si="320"/>
        <v>44.272530000000017</v>
      </c>
      <c r="U744" s="311">
        <f t="shared" ca="1" si="321"/>
        <v>0</v>
      </c>
      <c r="V744" s="306">
        <f t="shared" ca="1" si="322"/>
        <v>1.2260161002459717</v>
      </c>
      <c r="W744" s="304">
        <f t="shared" ca="1" si="323"/>
        <v>39.956418682874329</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0.93371191292014366</v>
      </c>
      <c r="AH744" s="304">
        <f t="shared" ca="1" si="347"/>
        <v>-8.8536018790425857</v>
      </c>
    </row>
    <row r="745" spans="1:34" x14ac:dyDescent="0.2">
      <c r="A745" s="347">
        <f t="shared" ca="1" si="325"/>
        <v>1E-4</v>
      </c>
      <c r="B745" s="304">
        <f t="shared" ca="1" si="326"/>
        <v>30.13500000000008</v>
      </c>
      <c r="D745" s="306">
        <f t="shared" ca="1" si="327"/>
        <v>-0.60176556051713137</v>
      </c>
      <c r="E745" s="307">
        <f t="shared" ca="1" si="328"/>
        <v>-0.97684714326946143</v>
      </c>
      <c r="F745" s="304">
        <f t="shared" ca="1" si="329"/>
        <v>1.1473238998374455</v>
      </c>
      <c r="G745" s="306">
        <f t="shared" ca="1" si="330"/>
        <v>7.0229987171179795</v>
      </c>
      <c r="H745" s="307">
        <f t="shared" ca="1" si="331"/>
        <v>-103.08966744396193</v>
      </c>
      <c r="I745" s="304">
        <f t="shared" ca="1" si="332"/>
        <v>103.32861193632336</v>
      </c>
      <c r="J745" s="306">
        <f t="shared" ca="1" si="333"/>
        <v>641.70676765127212</v>
      </c>
      <c r="K745" s="307">
        <f t="shared" ca="1" si="334"/>
        <v>-8.3015661744900413</v>
      </c>
      <c r="L745" s="304">
        <f t="shared" ca="1" si="319"/>
        <v>641.76046282892275</v>
      </c>
      <c r="M745" s="306">
        <f t="shared" ca="1" si="335"/>
        <v>-1.5027762780098342</v>
      </c>
      <c r="N745" s="304">
        <f t="shared" ca="1" si="336"/>
        <v>-86.10273828234196</v>
      </c>
      <c r="P745" s="310">
        <f t="shared" ca="1" si="337"/>
        <v>23</v>
      </c>
      <c r="Q745" s="304">
        <f t="shared" ca="1" si="338"/>
        <v>0</v>
      </c>
      <c r="R745" s="306">
        <f t="shared" ca="1" si="339"/>
        <v>0</v>
      </c>
      <c r="S745" s="307">
        <f t="shared" ca="1" si="340"/>
        <v>4.5130000000000017</v>
      </c>
      <c r="T745" s="304">
        <f t="shared" ca="1" si="320"/>
        <v>44.272530000000017</v>
      </c>
      <c r="U745" s="311">
        <f t="shared" ca="1" si="321"/>
        <v>0</v>
      </c>
      <c r="V745" s="306">
        <f t="shared" ca="1" si="322"/>
        <v>1.2260173641421628</v>
      </c>
      <c r="W745" s="304">
        <f t="shared" ca="1" si="323"/>
        <v>39.956532084015024</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0.93368721516512743</v>
      </c>
      <c r="AH745" s="304">
        <f t="shared" ca="1" si="347"/>
        <v>-8.8536270070627765</v>
      </c>
    </row>
    <row r="746" spans="1:34" x14ac:dyDescent="0.2">
      <c r="A746" s="347">
        <f t="shared" ca="1" si="325"/>
        <v>1E-4</v>
      </c>
      <c r="B746" s="304">
        <f t="shared" ca="1" si="326"/>
        <v>30.135100000000079</v>
      </c>
      <c r="D746" s="306">
        <f t="shared" ca="1" si="327"/>
        <v>-0.60176156844439554</v>
      </c>
      <c r="E746" s="307">
        <f t="shared" ca="1" si="328"/>
        <v>-0.97682168540291947</v>
      </c>
      <c r="F746" s="304">
        <f t="shared" ca="1" si="329"/>
        <v>1.1473001308855757</v>
      </c>
      <c r="G746" s="306">
        <f t="shared" ca="1" si="330"/>
        <v>7.0229385409611353</v>
      </c>
      <c r="H746" s="307">
        <f t="shared" ca="1" si="331"/>
        <v>-103.08976512613047</v>
      </c>
      <c r="I746" s="304">
        <f t="shared" ca="1" si="332"/>
        <v>103.32870530259665</v>
      </c>
      <c r="J746" s="306">
        <f t="shared" ca="1" si="333"/>
        <v>641.70676765127212</v>
      </c>
      <c r="K746" s="307">
        <f t="shared" ca="1" si="334"/>
        <v>-8.3118751461185454</v>
      </c>
      <c r="L746" s="304">
        <f t="shared" ca="1" si="319"/>
        <v>641.76059626459494</v>
      </c>
      <c r="M746" s="306">
        <f t="shared" ca="1" si="335"/>
        <v>-1.5027769232925217</v>
      </c>
      <c r="N746" s="304">
        <f t="shared" ca="1" si="336"/>
        <v>-86.102775254316555</v>
      </c>
      <c r="P746" s="310">
        <f t="shared" ca="1" si="337"/>
        <v>23</v>
      </c>
      <c r="Q746" s="304">
        <f t="shared" ca="1" si="338"/>
        <v>0</v>
      </c>
      <c r="R746" s="306">
        <f t="shared" ca="1" si="339"/>
        <v>0</v>
      </c>
      <c r="S746" s="307">
        <f t="shared" ca="1" si="340"/>
        <v>4.5130000000000017</v>
      </c>
      <c r="T746" s="304">
        <f t="shared" ca="1" si="320"/>
        <v>44.272530000000017</v>
      </c>
      <c r="U746" s="311">
        <f t="shared" ca="1" si="321"/>
        <v>0</v>
      </c>
      <c r="V746" s="306">
        <f t="shared" ca="1" si="322"/>
        <v>1.2260186280408545</v>
      </c>
      <c r="W746" s="304">
        <f t="shared" ca="1" si="323"/>
        <v>39.956645483541266</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0.93366251775930209</v>
      </c>
      <c r="AH746" s="304">
        <f t="shared" ca="1" si="347"/>
        <v>-8.8536521347252393</v>
      </c>
    </row>
    <row r="747" spans="1:34" x14ac:dyDescent="0.2">
      <c r="A747" s="347">
        <f t="shared" ca="1" si="325"/>
        <v>1E-4</v>
      </c>
      <c r="B747" s="304">
        <f t="shared" ca="1" si="326"/>
        <v>30.135200000000079</v>
      </c>
      <c r="D747" s="306">
        <f t="shared" ca="1" si="327"/>
        <v>-0.60175757637388017</v>
      </c>
      <c r="E747" s="307">
        <f t="shared" ca="1" si="328"/>
        <v>-0.97679622789878628</v>
      </c>
      <c r="F747" s="304">
        <f t="shared" ca="1" si="329"/>
        <v>1.1472763623297848</v>
      </c>
      <c r="G747" s="306">
        <f t="shared" ca="1" si="330"/>
        <v>7.0228783652034981</v>
      </c>
      <c r="H747" s="307">
        <f t="shared" ca="1" si="331"/>
        <v>-103.08986280575326</v>
      </c>
      <c r="I747" s="304">
        <f t="shared" ca="1" si="332"/>
        <v>103.32879866640022</v>
      </c>
      <c r="J747" s="306">
        <f t="shared" ca="1" si="333"/>
        <v>641.70676765127212</v>
      </c>
      <c r="K747" s="307">
        <f t="shared" ca="1" si="334"/>
        <v>-8.3221841275151398</v>
      </c>
      <c r="L747" s="304">
        <f t="shared" ca="1" si="319"/>
        <v>641.76072986596489</v>
      </c>
      <c r="M747" s="306">
        <f t="shared" ca="1" si="335"/>
        <v>-1.5027775685685139</v>
      </c>
      <c r="N747" s="304">
        <f t="shared" ca="1" si="336"/>
        <v>-86.102812225907527</v>
      </c>
      <c r="P747" s="310">
        <f t="shared" ca="1" si="337"/>
        <v>23</v>
      </c>
      <c r="Q747" s="304">
        <f t="shared" ca="1" si="338"/>
        <v>0</v>
      </c>
      <c r="R747" s="306">
        <f t="shared" ca="1" si="339"/>
        <v>0</v>
      </c>
      <c r="S747" s="307">
        <f t="shared" ca="1" si="340"/>
        <v>4.5130000000000017</v>
      </c>
      <c r="T747" s="304">
        <f t="shared" ca="1" si="320"/>
        <v>44.272530000000017</v>
      </c>
      <c r="U747" s="311">
        <f t="shared" ca="1" si="321"/>
        <v>0</v>
      </c>
      <c r="V747" s="306">
        <f t="shared" ca="1" si="322"/>
        <v>1.2260198919420473</v>
      </c>
      <c r="W747" s="304">
        <f t="shared" ca="1" si="323"/>
        <v>39.956758881453091</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0.93363782070266765</v>
      </c>
      <c r="AH747" s="304">
        <f t="shared" ca="1" si="347"/>
        <v>-8.8536772620299686</v>
      </c>
    </row>
    <row r="748" spans="1:34" x14ac:dyDescent="0.2">
      <c r="A748" s="347">
        <f t="shared" ca="1" si="325"/>
        <v>1E-4</v>
      </c>
      <c r="B748" s="304">
        <f t="shared" ca="1" si="326"/>
        <v>30.135300000000079</v>
      </c>
      <c r="D748" s="306">
        <f t="shared" ca="1" si="327"/>
        <v>-0.60175358430558845</v>
      </c>
      <c r="E748" s="307">
        <f t="shared" ca="1" si="328"/>
        <v>-0.97677077075705654</v>
      </c>
      <c r="F748" s="304">
        <f t="shared" ca="1" si="329"/>
        <v>1.1472525941700709</v>
      </c>
      <c r="G748" s="306">
        <f t="shared" ca="1" si="330"/>
        <v>7.0228181898450677</v>
      </c>
      <c r="H748" s="307">
        <f t="shared" ca="1" si="331"/>
        <v>-103.08996048283034</v>
      </c>
      <c r="I748" s="304">
        <f t="shared" ca="1" si="332"/>
        <v>103.32889202773414</v>
      </c>
      <c r="J748" s="306">
        <f t="shared" ca="1" si="333"/>
        <v>641.70676765127212</v>
      </c>
      <c r="K748" s="307">
        <f t="shared" ca="1" si="334"/>
        <v>-8.3324931186795688</v>
      </c>
      <c r="L748" s="304">
        <f t="shared" ca="1" si="319"/>
        <v>641.76086363303318</v>
      </c>
      <c r="M748" s="306">
        <f t="shared" ca="1" si="335"/>
        <v>-1.502778213837811</v>
      </c>
      <c r="N748" s="304">
        <f t="shared" ca="1" si="336"/>
        <v>-86.102849197114892</v>
      </c>
      <c r="P748" s="310">
        <f t="shared" ca="1" si="337"/>
        <v>23</v>
      </c>
      <c r="Q748" s="304">
        <f t="shared" ca="1" si="338"/>
        <v>0</v>
      </c>
      <c r="R748" s="306">
        <f t="shared" ca="1" si="339"/>
        <v>0</v>
      </c>
      <c r="S748" s="307">
        <f t="shared" ca="1" si="340"/>
        <v>4.5130000000000017</v>
      </c>
      <c r="T748" s="304">
        <f t="shared" ca="1" si="320"/>
        <v>44.272530000000017</v>
      </c>
      <c r="U748" s="311">
        <f t="shared" ca="1" si="321"/>
        <v>0</v>
      </c>
      <c r="V748" s="306">
        <f t="shared" ca="1" si="322"/>
        <v>1.2260211558457412</v>
      </c>
      <c r="W748" s="304">
        <f t="shared" ca="1" si="323"/>
        <v>39.956872277750541</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0.93361312399522234</v>
      </c>
      <c r="AH748" s="304">
        <f t="shared" ca="1" si="347"/>
        <v>-8.8537023889769717</v>
      </c>
    </row>
    <row r="749" spans="1:34" x14ac:dyDescent="0.2">
      <c r="A749" s="347">
        <f t="shared" ca="1" si="325"/>
        <v>1E-4</v>
      </c>
      <c r="B749" s="304">
        <f t="shared" ca="1" si="326"/>
        <v>30.135400000000079</v>
      </c>
      <c r="D749" s="306">
        <f t="shared" ca="1" si="327"/>
        <v>-0.60174959223952063</v>
      </c>
      <c r="E749" s="307">
        <f t="shared" ca="1" si="328"/>
        <v>-0.97674531397771602</v>
      </c>
      <c r="F749" s="304">
        <f t="shared" ca="1" si="329"/>
        <v>1.1472288264064221</v>
      </c>
      <c r="G749" s="306">
        <f t="shared" ca="1" si="330"/>
        <v>7.0227580148858433</v>
      </c>
      <c r="H749" s="307">
        <f t="shared" ca="1" si="331"/>
        <v>-103.09005815736174</v>
      </c>
      <c r="I749" s="304">
        <f t="shared" ca="1" si="332"/>
        <v>103.32898538659842</v>
      </c>
      <c r="J749" s="306">
        <f t="shared" ca="1" si="333"/>
        <v>641.70676765127212</v>
      </c>
      <c r="K749" s="307">
        <f t="shared" ca="1" si="334"/>
        <v>-8.3428021196115782</v>
      </c>
      <c r="L749" s="304">
        <f t="shared" ca="1" si="319"/>
        <v>641.76099756580004</v>
      </c>
      <c r="M749" s="306">
        <f t="shared" ca="1" si="335"/>
        <v>-1.502778859100413</v>
      </c>
      <c r="N749" s="304">
        <f t="shared" ca="1" si="336"/>
        <v>-86.102886167938664</v>
      </c>
      <c r="P749" s="310">
        <f t="shared" ca="1" si="337"/>
        <v>23</v>
      </c>
      <c r="Q749" s="304">
        <f t="shared" ca="1" si="338"/>
        <v>0</v>
      </c>
      <c r="R749" s="306">
        <f t="shared" ca="1" si="339"/>
        <v>0</v>
      </c>
      <c r="S749" s="307">
        <f t="shared" ca="1" si="340"/>
        <v>4.5130000000000017</v>
      </c>
      <c r="T749" s="304">
        <f t="shared" ca="1" si="320"/>
        <v>44.272530000000017</v>
      </c>
      <c r="U749" s="311">
        <f t="shared" ca="1" si="321"/>
        <v>0</v>
      </c>
      <c r="V749" s="306">
        <f t="shared" ca="1" si="322"/>
        <v>1.2260224197519363</v>
      </c>
      <c r="W749" s="304">
        <f t="shared" ca="1" si="323"/>
        <v>39.956985672433603</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0.93358842763695193</v>
      </c>
      <c r="AH749" s="304">
        <f t="shared" ca="1" si="347"/>
        <v>-8.8537275155662591</v>
      </c>
    </row>
    <row r="750" spans="1:34" x14ac:dyDescent="0.2">
      <c r="A750" s="347">
        <f t="shared" ca="1" si="325"/>
        <v>1E-4</v>
      </c>
      <c r="B750" s="304">
        <f t="shared" ca="1" si="326"/>
        <v>30.135500000000079</v>
      </c>
      <c r="D750" s="306">
        <f t="shared" ca="1" si="327"/>
        <v>-0.60174560017567758</v>
      </c>
      <c r="E750" s="307">
        <f t="shared" ca="1" si="328"/>
        <v>-0.97671985756077362</v>
      </c>
      <c r="F750" s="304">
        <f t="shared" ca="1" si="329"/>
        <v>1.147205059038847</v>
      </c>
      <c r="G750" s="306">
        <f t="shared" ca="1" si="330"/>
        <v>7.0226978403258258</v>
      </c>
      <c r="H750" s="307">
        <f t="shared" ca="1" si="331"/>
        <v>-103.09015582934749</v>
      </c>
      <c r="I750" s="304">
        <f t="shared" ca="1" si="332"/>
        <v>103.32907874299309</v>
      </c>
      <c r="J750" s="306">
        <f t="shared" ca="1" si="333"/>
        <v>641.70676765127212</v>
      </c>
      <c r="K750" s="307">
        <f t="shared" ca="1" si="334"/>
        <v>-8.3531111303109142</v>
      </c>
      <c r="L750" s="304">
        <f t="shared" ca="1" si="319"/>
        <v>641.7611316642658</v>
      </c>
      <c r="M750" s="306">
        <f t="shared" ca="1" si="335"/>
        <v>-1.5027795043563204</v>
      </c>
      <c r="N750" s="304">
        <f t="shared" ca="1" si="336"/>
        <v>-86.10292313837887</v>
      </c>
      <c r="P750" s="310">
        <f t="shared" ca="1" si="337"/>
        <v>23</v>
      </c>
      <c r="Q750" s="304">
        <f t="shared" ca="1" si="338"/>
        <v>0</v>
      </c>
      <c r="R750" s="306">
        <f t="shared" ca="1" si="339"/>
        <v>0</v>
      </c>
      <c r="S750" s="307">
        <f t="shared" ca="1" si="340"/>
        <v>4.5130000000000017</v>
      </c>
      <c r="T750" s="304">
        <f t="shared" ca="1" si="320"/>
        <v>44.272530000000017</v>
      </c>
      <c r="U750" s="311">
        <f t="shared" ca="1" si="321"/>
        <v>0</v>
      </c>
      <c r="V750" s="306">
        <f t="shared" ca="1" si="322"/>
        <v>1.226023683660632</v>
      </c>
      <c r="W750" s="304">
        <f t="shared" ca="1" si="323"/>
        <v>39.957099065502298</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0.93356373162786532</v>
      </c>
      <c r="AH750" s="304">
        <f t="shared" ca="1" si="347"/>
        <v>-8.8537526417978256</v>
      </c>
    </row>
    <row r="751" spans="1:34" x14ac:dyDescent="0.2">
      <c r="A751" s="347">
        <f t="shared" ca="1" si="325"/>
        <v>1E-4</v>
      </c>
      <c r="B751" s="304">
        <f t="shared" ca="1" si="326"/>
        <v>30.135600000000078</v>
      </c>
      <c r="D751" s="306">
        <f t="shared" ca="1" si="327"/>
        <v>-0.60174160811405675</v>
      </c>
      <c r="E751" s="307">
        <f t="shared" ca="1" si="328"/>
        <v>-0.97669440150621867</v>
      </c>
      <c r="F751" s="304">
        <f t="shared" ca="1" si="329"/>
        <v>1.1471812920673357</v>
      </c>
      <c r="G751" s="306">
        <f t="shared" ca="1" si="330"/>
        <v>7.0226376661650143</v>
      </c>
      <c r="H751" s="307">
        <f t="shared" ca="1" si="331"/>
        <v>-103.09025349878765</v>
      </c>
      <c r="I751" s="304">
        <f t="shared" ca="1" si="332"/>
        <v>103.3291720969182</v>
      </c>
      <c r="J751" s="306">
        <f t="shared" ca="1" si="333"/>
        <v>641.70676765127212</v>
      </c>
      <c r="K751" s="307">
        <f t="shared" ca="1" si="334"/>
        <v>-8.3634201507773209</v>
      </c>
      <c r="L751" s="304">
        <f t="shared" ca="1" si="319"/>
        <v>641.76126592843082</v>
      </c>
      <c r="M751" s="306">
        <f t="shared" ca="1" si="335"/>
        <v>-1.5027801496055326</v>
      </c>
      <c r="N751" s="304">
        <f t="shared" ca="1" si="336"/>
        <v>-86.102960108435468</v>
      </c>
      <c r="P751" s="310">
        <f t="shared" ca="1" si="337"/>
        <v>23</v>
      </c>
      <c r="Q751" s="304">
        <f t="shared" ca="1" si="338"/>
        <v>0</v>
      </c>
      <c r="R751" s="306">
        <f t="shared" ca="1" si="339"/>
        <v>0</v>
      </c>
      <c r="S751" s="307">
        <f t="shared" ca="1" si="340"/>
        <v>4.5130000000000017</v>
      </c>
      <c r="T751" s="304">
        <f t="shared" ca="1" si="320"/>
        <v>44.272530000000017</v>
      </c>
      <c r="U751" s="311">
        <f t="shared" ca="1" si="321"/>
        <v>0</v>
      </c>
      <c r="V751" s="306">
        <f t="shared" ca="1" si="322"/>
        <v>1.2260249475718292</v>
      </c>
      <c r="W751" s="304">
        <f t="shared" ca="1" si="323"/>
        <v>39.957212456956661</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0.93353903596795362</v>
      </c>
      <c r="AH751" s="304">
        <f t="shared" ca="1" si="347"/>
        <v>-8.8537777676716782</v>
      </c>
    </row>
    <row r="752" spans="1:34" x14ac:dyDescent="0.2">
      <c r="A752" s="347">
        <f t="shared" ca="1" si="325"/>
        <v>1E-4</v>
      </c>
      <c r="B752" s="304">
        <f t="shared" ca="1" si="326"/>
        <v>30.135700000000078</v>
      </c>
      <c r="D752" s="306">
        <f t="shared" ca="1" si="327"/>
        <v>-0.60173761605466414</v>
      </c>
      <c r="E752" s="307">
        <f t="shared" ca="1" si="328"/>
        <v>-0.97666894581404584</v>
      </c>
      <c r="F752" s="304">
        <f t="shared" ca="1" si="329"/>
        <v>1.1471575254918873</v>
      </c>
      <c r="G752" s="306">
        <f t="shared" ca="1" si="330"/>
        <v>7.0225774924034088</v>
      </c>
      <c r="H752" s="307">
        <f t="shared" ca="1" si="331"/>
        <v>-103.09035116568222</v>
      </c>
      <c r="I752" s="304">
        <f t="shared" ca="1" si="332"/>
        <v>103.32926544837377</v>
      </c>
      <c r="J752" s="306">
        <f t="shared" ca="1" si="333"/>
        <v>641.70676765127212</v>
      </c>
      <c r="K752" s="307">
        <f t="shared" ca="1" si="334"/>
        <v>-8.3737291810105443</v>
      </c>
      <c r="L752" s="304">
        <f t="shared" ca="1" si="319"/>
        <v>641.76140035829565</v>
      </c>
      <c r="M752" s="306">
        <f t="shared" ca="1" si="335"/>
        <v>-1.5027807948480505</v>
      </c>
      <c r="N752" s="304">
        <f t="shared" ca="1" si="336"/>
        <v>-86.102997078108501</v>
      </c>
      <c r="P752" s="310">
        <f t="shared" ca="1" si="337"/>
        <v>23</v>
      </c>
      <c r="Q752" s="304">
        <f t="shared" ca="1" si="338"/>
        <v>0</v>
      </c>
      <c r="R752" s="306">
        <f t="shared" ca="1" si="339"/>
        <v>0</v>
      </c>
      <c r="S752" s="307">
        <f t="shared" ca="1" si="340"/>
        <v>4.5130000000000017</v>
      </c>
      <c r="T752" s="304">
        <f t="shared" ca="1" si="320"/>
        <v>44.272530000000017</v>
      </c>
      <c r="U752" s="311">
        <f t="shared" ca="1" si="321"/>
        <v>0</v>
      </c>
      <c r="V752" s="306">
        <f t="shared" ca="1" si="322"/>
        <v>1.2260262114855269</v>
      </c>
      <c r="W752" s="304">
        <f t="shared" ca="1" si="323"/>
        <v>39.957325846796671</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0.93351434065720973</v>
      </c>
      <c r="AH752" s="304">
        <f t="shared" ca="1" si="347"/>
        <v>-8.8538028931878241</v>
      </c>
    </row>
    <row r="753" spans="1:34" x14ac:dyDescent="0.2">
      <c r="A753" s="347">
        <f t="shared" ca="1" si="325"/>
        <v>1E-4</v>
      </c>
      <c r="B753" s="304">
        <f t="shared" ca="1" si="326"/>
        <v>30.135800000000078</v>
      </c>
      <c r="D753" s="306">
        <f t="shared" ca="1" si="327"/>
        <v>-0.60173362399749442</v>
      </c>
      <c r="E753" s="307">
        <f t="shared" ca="1" si="328"/>
        <v>-0.97664349048426402</v>
      </c>
      <c r="F753" s="304">
        <f t="shared" ca="1" si="329"/>
        <v>1.1471337593125071</v>
      </c>
      <c r="G753" s="306">
        <f t="shared" ca="1" si="330"/>
        <v>7.0225173190410093</v>
      </c>
      <c r="H753" s="307">
        <f t="shared" ca="1" si="331"/>
        <v>-103.09044883003126</v>
      </c>
      <c r="I753" s="304">
        <f t="shared" ca="1" si="332"/>
        <v>103.32935879735984</v>
      </c>
      <c r="J753" s="306">
        <f t="shared" ca="1" si="333"/>
        <v>641.70676765127212</v>
      </c>
      <c r="K753" s="307">
        <f t="shared" ca="1" si="334"/>
        <v>-8.3840382210103304</v>
      </c>
      <c r="L753" s="304">
        <f t="shared" ca="1" si="319"/>
        <v>641.76153495386052</v>
      </c>
      <c r="M753" s="306">
        <f t="shared" ca="1" si="335"/>
        <v>-1.5027814400838735</v>
      </c>
      <c r="N753" s="304">
        <f t="shared" ca="1" si="336"/>
        <v>-86.103034047397955</v>
      </c>
      <c r="P753" s="310">
        <f t="shared" ca="1" si="337"/>
        <v>23</v>
      </c>
      <c r="Q753" s="304">
        <f t="shared" ca="1" si="338"/>
        <v>0</v>
      </c>
      <c r="R753" s="306">
        <f t="shared" ca="1" si="339"/>
        <v>0</v>
      </c>
      <c r="S753" s="307">
        <f t="shared" ca="1" si="340"/>
        <v>4.5130000000000017</v>
      </c>
      <c r="T753" s="304">
        <f t="shared" ca="1" si="320"/>
        <v>44.272530000000017</v>
      </c>
      <c r="U753" s="311">
        <f t="shared" ca="1" si="321"/>
        <v>0</v>
      </c>
      <c r="V753" s="306">
        <f t="shared" ca="1" si="322"/>
        <v>1.226027475401726</v>
      </c>
      <c r="W753" s="304">
        <f t="shared" ca="1" si="323"/>
        <v>39.957439235022377</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0.93348964569564075</v>
      </c>
      <c r="AH753" s="304">
        <f t="shared" ca="1" si="347"/>
        <v>-8.8538280183462561</v>
      </c>
    </row>
    <row r="754" spans="1:34" x14ac:dyDescent="0.2">
      <c r="A754" s="347">
        <f t="shared" ca="1" si="325"/>
        <v>1E-4</v>
      </c>
      <c r="B754" s="304">
        <f t="shared" ca="1" si="326"/>
        <v>30.135900000000078</v>
      </c>
      <c r="D754" s="306">
        <f t="shared" ca="1" si="327"/>
        <v>-0.60172963194255358</v>
      </c>
      <c r="E754" s="307">
        <f t="shared" ca="1" si="328"/>
        <v>-0.97661803551685722</v>
      </c>
      <c r="F754" s="304">
        <f t="shared" ca="1" si="329"/>
        <v>1.1471099935291849</v>
      </c>
      <c r="G754" s="306">
        <f t="shared" ca="1" si="330"/>
        <v>7.0224571460778149</v>
      </c>
      <c r="H754" s="307">
        <f t="shared" ca="1" si="331"/>
        <v>-103.09054649183481</v>
      </c>
      <c r="I754" s="304">
        <f t="shared" ca="1" si="332"/>
        <v>103.32945214387645</v>
      </c>
      <c r="J754" s="306">
        <f t="shared" ca="1" si="333"/>
        <v>641.70676765127212</v>
      </c>
      <c r="K754" s="307">
        <f t="shared" ca="1" si="334"/>
        <v>-8.3943472707764233</v>
      </c>
      <c r="L754" s="304">
        <f t="shared" ca="1" si="319"/>
        <v>641.76166971512578</v>
      </c>
      <c r="M754" s="306">
        <f t="shared" ca="1" si="335"/>
        <v>-1.5027820853130021</v>
      </c>
      <c r="N754" s="304">
        <f t="shared" ca="1" si="336"/>
        <v>-86.103071016303829</v>
      </c>
      <c r="P754" s="310">
        <f t="shared" ca="1" si="337"/>
        <v>23</v>
      </c>
      <c r="Q754" s="304">
        <f t="shared" ca="1" si="338"/>
        <v>0</v>
      </c>
      <c r="R754" s="306">
        <f t="shared" ca="1" si="339"/>
        <v>0</v>
      </c>
      <c r="S754" s="307">
        <f t="shared" ca="1" si="340"/>
        <v>4.5130000000000017</v>
      </c>
      <c r="T754" s="304">
        <f t="shared" ca="1" si="320"/>
        <v>44.272530000000017</v>
      </c>
      <c r="U754" s="311">
        <f t="shared" ca="1" si="321"/>
        <v>0</v>
      </c>
      <c r="V754" s="306">
        <f t="shared" ca="1" si="322"/>
        <v>1.2260287393204254</v>
      </c>
      <c r="W754" s="304">
        <f t="shared" ca="1" si="323"/>
        <v>39.957552621633766</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0.93346495108323246</v>
      </c>
      <c r="AH754" s="304">
        <f t="shared" ca="1" si="347"/>
        <v>-8.8538531431469885</v>
      </c>
    </row>
    <row r="755" spans="1:34" x14ac:dyDescent="0.2">
      <c r="A755" s="347">
        <f t="shared" ca="1" si="325"/>
        <v>1E-4</v>
      </c>
      <c r="B755" s="304">
        <f t="shared" ca="1" si="326"/>
        <v>30.136000000000077</v>
      </c>
      <c r="D755" s="306">
        <f t="shared" ca="1" si="327"/>
        <v>-0.60172563988983885</v>
      </c>
      <c r="E755" s="307">
        <f t="shared" ca="1" si="328"/>
        <v>-0.97659258091182721</v>
      </c>
      <c r="F755" s="304">
        <f t="shared" ca="1" si="329"/>
        <v>1.1470862281419212</v>
      </c>
      <c r="G755" s="306">
        <f t="shared" ca="1" si="330"/>
        <v>7.0223969735138256</v>
      </c>
      <c r="H755" s="307">
        <f t="shared" ca="1" si="331"/>
        <v>-103.0906441510929</v>
      </c>
      <c r="I755" s="304">
        <f t="shared" ca="1" si="332"/>
        <v>103.32954548792364</v>
      </c>
      <c r="J755" s="306">
        <f t="shared" ca="1" si="333"/>
        <v>641.70676765127212</v>
      </c>
      <c r="K755" s="307">
        <f t="shared" ca="1" si="334"/>
        <v>-8.4046563303085691</v>
      </c>
      <c r="L755" s="304">
        <f t="shared" ca="1" si="319"/>
        <v>641.76180464209176</v>
      </c>
      <c r="M755" s="306">
        <f t="shared" ca="1" si="335"/>
        <v>-1.502782730535436</v>
      </c>
      <c r="N755" s="304">
        <f t="shared" ca="1" si="336"/>
        <v>-86.103107984826153</v>
      </c>
      <c r="P755" s="310">
        <f t="shared" ca="1" si="337"/>
        <v>23</v>
      </c>
      <c r="Q755" s="304">
        <f t="shared" ca="1" si="338"/>
        <v>0</v>
      </c>
      <c r="R755" s="306">
        <f t="shared" ca="1" si="339"/>
        <v>0</v>
      </c>
      <c r="S755" s="307">
        <f t="shared" ca="1" si="340"/>
        <v>4.5130000000000017</v>
      </c>
      <c r="T755" s="304">
        <f t="shared" ca="1" si="320"/>
        <v>44.272530000000017</v>
      </c>
      <c r="U755" s="311">
        <f t="shared" ca="1" si="321"/>
        <v>0</v>
      </c>
      <c r="V755" s="306">
        <f t="shared" ca="1" si="322"/>
        <v>1.2260300032416263</v>
      </c>
      <c r="W755" s="304">
        <f t="shared" ca="1" si="323"/>
        <v>39.957666006630888</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0.93344025681999021</v>
      </c>
      <c r="AH755" s="304">
        <f t="shared" ca="1" si="347"/>
        <v>-8.8538782675900176</v>
      </c>
    </row>
    <row r="756" spans="1:34" x14ac:dyDescent="0.2">
      <c r="A756" s="347">
        <f t="shared" ca="1" si="325"/>
        <v>1E-4</v>
      </c>
      <c r="B756" s="304">
        <f t="shared" ca="1" si="326"/>
        <v>30.136100000000077</v>
      </c>
      <c r="D756" s="306">
        <f t="shared" ca="1" si="327"/>
        <v>-0.601721647839354</v>
      </c>
      <c r="E756" s="307">
        <f t="shared" ca="1" si="328"/>
        <v>-0.9765671266691669</v>
      </c>
      <c r="F756" s="304">
        <f t="shared" ca="1" si="329"/>
        <v>1.1470624631507127</v>
      </c>
      <c r="G756" s="306">
        <f t="shared" ca="1" si="330"/>
        <v>7.0223368013490415</v>
      </c>
      <c r="H756" s="307">
        <f t="shared" ca="1" si="331"/>
        <v>-103.09074180780557</v>
      </c>
      <c r="I756" s="304">
        <f t="shared" ca="1" si="332"/>
        <v>103.32963882950145</v>
      </c>
      <c r="J756" s="306">
        <f t="shared" ca="1" si="333"/>
        <v>641.70676765127212</v>
      </c>
      <c r="K756" s="307">
        <f t="shared" ca="1" si="334"/>
        <v>-8.4149653996065137</v>
      </c>
      <c r="L756" s="304">
        <f t="shared" ca="1" si="319"/>
        <v>641.76193973475893</v>
      </c>
      <c r="M756" s="306">
        <f t="shared" ca="1" si="335"/>
        <v>-1.5027833757511757</v>
      </c>
      <c r="N756" s="304">
        <f t="shared" ca="1" si="336"/>
        <v>-86.103144952964911</v>
      </c>
      <c r="P756" s="310">
        <f t="shared" ca="1" si="337"/>
        <v>23</v>
      </c>
      <c r="Q756" s="304">
        <f t="shared" ca="1" si="338"/>
        <v>0</v>
      </c>
      <c r="R756" s="306">
        <f t="shared" ca="1" si="339"/>
        <v>0</v>
      </c>
      <c r="S756" s="307">
        <f t="shared" ca="1" si="340"/>
        <v>4.5130000000000017</v>
      </c>
      <c r="T756" s="304">
        <f t="shared" ca="1" si="320"/>
        <v>44.272530000000017</v>
      </c>
      <c r="U756" s="311">
        <f t="shared" ca="1" si="321"/>
        <v>0</v>
      </c>
      <c r="V756" s="306">
        <f t="shared" ca="1" si="322"/>
        <v>1.2260312671653277</v>
      </c>
      <c r="W756" s="304">
        <f t="shared" ca="1" si="323"/>
        <v>39.957779390013748</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0.93341556290590333</v>
      </c>
      <c r="AH756" s="304">
        <f t="shared" ca="1" si="347"/>
        <v>-8.8539033916753542</v>
      </c>
    </row>
    <row r="757" spans="1:34" x14ac:dyDescent="0.2">
      <c r="A757" s="347">
        <f t="shared" ca="1" si="325"/>
        <v>1E-4</v>
      </c>
      <c r="B757" s="304">
        <f t="shared" ca="1" si="326"/>
        <v>30.136200000000077</v>
      </c>
      <c r="D757" s="306">
        <f t="shared" ca="1" si="327"/>
        <v>-0.60171765579109626</v>
      </c>
      <c r="E757" s="307">
        <f t="shared" ca="1" si="328"/>
        <v>-0.97654167278887272</v>
      </c>
      <c r="F757" s="304">
        <f t="shared" ca="1" si="329"/>
        <v>1.1470386985555554</v>
      </c>
      <c r="G757" s="306">
        <f t="shared" ca="1" si="330"/>
        <v>7.0222766295834624</v>
      </c>
      <c r="H757" s="307">
        <f t="shared" ca="1" si="331"/>
        <v>-103.09083946197285</v>
      </c>
      <c r="I757" s="304">
        <f t="shared" ca="1" si="332"/>
        <v>103.32973216860988</v>
      </c>
      <c r="J757" s="306">
        <f t="shared" ca="1" si="333"/>
        <v>641.70676765127212</v>
      </c>
      <c r="K757" s="307">
        <f t="shared" ca="1" si="334"/>
        <v>-8.4252744786700031</v>
      </c>
      <c r="L757" s="304">
        <f t="shared" ca="1" si="319"/>
        <v>641.7620749931275</v>
      </c>
      <c r="M757" s="306">
        <f t="shared" ca="1" si="335"/>
        <v>-1.5027840209602212</v>
      </c>
      <c r="N757" s="304">
        <f t="shared" ca="1" si="336"/>
        <v>-86.103181920720118</v>
      </c>
      <c r="P757" s="310">
        <f t="shared" ca="1" si="337"/>
        <v>23</v>
      </c>
      <c r="Q757" s="304">
        <f t="shared" ca="1" si="338"/>
        <v>0</v>
      </c>
      <c r="R757" s="306">
        <f t="shared" ca="1" si="339"/>
        <v>0</v>
      </c>
      <c r="S757" s="307">
        <f t="shared" ca="1" si="340"/>
        <v>4.5130000000000017</v>
      </c>
      <c r="T757" s="304">
        <f t="shared" ca="1" si="320"/>
        <v>44.272530000000017</v>
      </c>
      <c r="U757" s="311">
        <f t="shared" ca="1" si="321"/>
        <v>0</v>
      </c>
      <c r="V757" s="306">
        <f t="shared" ca="1" si="322"/>
        <v>1.2260325310915301</v>
      </c>
      <c r="W757" s="304">
        <f t="shared" ca="1" si="323"/>
        <v>39.95789277178234</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0.93339086934097182</v>
      </c>
      <c r="AH757" s="304">
        <f t="shared" ca="1" si="347"/>
        <v>-8.8539285154029983</v>
      </c>
    </row>
    <row r="758" spans="1:34" x14ac:dyDescent="0.2">
      <c r="A758" s="347">
        <f t="shared" ca="1" si="325"/>
        <v>1E-4</v>
      </c>
      <c r="B758" s="304">
        <f t="shared" ca="1" si="326"/>
        <v>30.136300000000077</v>
      </c>
      <c r="D758" s="306">
        <f t="shared" ca="1" si="327"/>
        <v>-0.60171366374506685</v>
      </c>
      <c r="E758" s="307">
        <f t="shared" ca="1" si="328"/>
        <v>-0.97651621927094645</v>
      </c>
      <c r="F758" s="304">
        <f t="shared" ca="1" si="329"/>
        <v>1.1470149343564513</v>
      </c>
      <c r="G758" s="306">
        <f t="shared" ca="1" si="330"/>
        <v>7.0222164582170876</v>
      </c>
      <c r="H758" s="307">
        <f t="shared" ca="1" si="331"/>
        <v>-103.09093711359478</v>
      </c>
      <c r="I758" s="304">
        <f t="shared" ca="1" si="332"/>
        <v>103.329825505249</v>
      </c>
      <c r="J758" s="306">
        <f t="shared" ca="1" si="333"/>
        <v>641.70676765127212</v>
      </c>
      <c r="K758" s="307">
        <f t="shared" ca="1" si="334"/>
        <v>-8.4355835674987816</v>
      </c>
      <c r="L758" s="304">
        <f t="shared" ca="1" si="319"/>
        <v>641.76221041719805</v>
      </c>
      <c r="M758" s="306">
        <f t="shared" ca="1" si="335"/>
        <v>-1.5027846661625726</v>
      </c>
      <c r="N758" s="304">
        <f t="shared" ca="1" si="336"/>
        <v>-86.103218888091789</v>
      </c>
      <c r="P758" s="310">
        <f t="shared" ca="1" si="337"/>
        <v>23</v>
      </c>
      <c r="Q758" s="304">
        <f t="shared" ca="1" si="338"/>
        <v>0</v>
      </c>
      <c r="R758" s="306">
        <f t="shared" ca="1" si="339"/>
        <v>0</v>
      </c>
      <c r="S758" s="307">
        <f t="shared" ca="1" si="340"/>
        <v>4.5130000000000017</v>
      </c>
      <c r="T758" s="304">
        <f t="shared" ca="1" si="320"/>
        <v>44.272530000000017</v>
      </c>
      <c r="U758" s="311">
        <f t="shared" ca="1" si="321"/>
        <v>0</v>
      </c>
      <c r="V758" s="306">
        <f t="shared" ca="1" si="322"/>
        <v>1.2260337950202329</v>
      </c>
      <c r="W758" s="304">
        <f t="shared" ca="1" si="323"/>
        <v>39.958006151936701</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0.9333661761251939</v>
      </c>
      <c r="AH758" s="304">
        <f t="shared" ca="1" si="347"/>
        <v>-8.8539536387729498</v>
      </c>
    </row>
    <row r="759" spans="1:34" x14ac:dyDescent="0.2">
      <c r="A759" s="347">
        <f t="shared" ca="1" si="325"/>
        <v>1E-4</v>
      </c>
      <c r="B759" s="304">
        <f t="shared" ca="1" si="326"/>
        <v>30.136400000000076</v>
      </c>
      <c r="D759" s="306">
        <f t="shared" ca="1" si="327"/>
        <v>-0.60170967170126766</v>
      </c>
      <c r="E759" s="307">
        <f t="shared" ca="1" si="328"/>
        <v>-0.97649076611538099</v>
      </c>
      <c r="F759" s="304">
        <f t="shared" ca="1" si="329"/>
        <v>1.1469911705533966</v>
      </c>
      <c r="G759" s="306">
        <f t="shared" ca="1" si="330"/>
        <v>7.0221562872499179</v>
      </c>
      <c r="H759" s="307">
        <f t="shared" ca="1" si="331"/>
        <v>-103.09103476267138</v>
      </c>
      <c r="I759" s="304">
        <f t="shared" ca="1" si="332"/>
        <v>103.32991883941884</v>
      </c>
      <c r="J759" s="306">
        <f t="shared" ca="1" si="333"/>
        <v>641.70676765127212</v>
      </c>
      <c r="K759" s="307">
        <f t="shared" ca="1" si="334"/>
        <v>-8.445892666092595</v>
      </c>
      <c r="L759" s="304">
        <f t="shared" ca="1" si="319"/>
        <v>641.7623460069708</v>
      </c>
      <c r="M759" s="306">
        <f t="shared" ca="1" si="335"/>
        <v>-1.5027853113582297</v>
      </c>
      <c r="N759" s="304">
        <f t="shared" ca="1" si="336"/>
        <v>-86.103255855079894</v>
      </c>
      <c r="P759" s="310">
        <f t="shared" ca="1" si="337"/>
        <v>23</v>
      </c>
      <c r="Q759" s="304">
        <f t="shared" ca="1" si="338"/>
        <v>0</v>
      </c>
      <c r="R759" s="306">
        <f t="shared" ca="1" si="339"/>
        <v>0</v>
      </c>
      <c r="S759" s="307">
        <f t="shared" ca="1" si="340"/>
        <v>4.5130000000000017</v>
      </c>
      <c r="T759" s="304">
        <f t="shared" ca="1" si="320"/>
        <v>44.272530000000017</v>
      </c>
      <c r="U759" s="311">
        <f t="shared" ca="1" si="321"/>
        <v>0</v>
      </c>
      <c r="V759" s="306">
        <f t="shared" ca="1" si="322"/>
        <v>1.2260350589514368</v>
      </c>
      <c r="W759" s="304">
        <f t="shared" ca="1" si="323"/>
        <v>39.958119530476843</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0.93334148325856248</v>
      </c>
      <c r="AH759" s="304">
        <f t="shared" ca="1" si="347"/>
        <v>-8.8539787617852177</v>
      </c>
    </row>
    <row r="760" spans="1:34" x14ac:dyDescent="0.2">
      <c r="A760" s="347">
        <f t="shared" ca="1" si="325"/>
        <v>1E-4</v>
      </c>
      <c r="B760" s="304">
        <f t="shared" ca="1" si="326"/>
        <v>30.136500000000076</v>
      </c>
      <c r="D760" s="306">
        <f t="shared" ca="1" si="327"/>
        <v>-0.6017056796596999</v>
      </c>
      <c r="E760" s="307">
        <f t="shared" ca="1" si="328"/>
        <v>-0.97646531332217101</v>
      </c>
      <c r="F760" s="304">
        <f t="shared" ca="1" si="329"/>
        <v>1.1469674071463876</v>
      </c>
      <c r="G760" s="306">
        <f t="shared" ca="1" si="330"/>
        <v>7.0220961166819515</v>
      </c>
      <c r="H760" s="307">
        <f t="shared" ca="1" si="331"/>
        <v>-103.09113240920271</v>
      </c>
      <c r="I760" s="304">
        <f t="shared" ca="1" si="332"/>
        <v>103.33001217111941</v>
      </c>
      <c r="J760" s="306">
        <f t="shared" ca="1" si="333"/>
        <v>641.70676765127212</v>
      </c>
      <c r="K760" s="307">
        <f t="shared" ca="1" si="334"/>
        <v>-8.4562017744511895</v>
      </c>
      <c r="L760" s="304">
        <f t="shared" ca="1" si="319"/>
        <v>641.7624817624461</v>
      </c>
      <c r="M760" s="306">
        <f t="shared" ca="1" si="335"/>
        <v>-1.5027859565471928</v>
      </c>
      <c r="N760" s="304">
        <f t="shared" ca="1" si="336"/>
        <v>-86.103292821684477</v>
      </c>
      <c r="P760" s="310">
        <f t="shared" ca="1" si="337"/>
        <v>23</v>
      </c>
      <c r="Q760" s="304">
        <f t="shared" ca="1" si="338"/>
        <v>0</v>
      </c>
      <c r="R760" s="306">
        <f t="shared" ca="1" si="339"/>
        <v>0</v>
      </c>
      <c r="S760" s="307">
        <f t="shared" ca="1" si="340"/>
        <v>4.5130000000000017</v>
      </c>
      <c r="T760" s="304">
        <f t="shared" ca="1" si="320"/>
        <v>44.272530000000017</v>
      </c>
      <c r="U760" s="311">
        <f t="shared" ca="1" si="321"/>
        <v>0</v>
      </c>
      <c r="V760" s="306">
        <f t="shared" ca="1" si="322"/>
        <v>1.2260363228851412</v>
      </c>
      <c r="W760" s="304">
        <f t="shared" ca="1" si="323"/>
        <v>39.95823290740276</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0.93331679074107932</v>
      </c>
      <c r="AH760" s="304">
        <f t="shared" ca="1" si="347"/>
        <v>-8.8540038844398019</v>
      </c>
    </row>
    <row r="761" spans="1:34" x14ac:dyDescent="0.2">
      <c r="A761" s="347">
        <f t="shared" ca="1" si="325"/>
        <v>1E-4</v>
      </c>
      <c r="B761" s="304">
        <f t="shared" ca="1" si="326"/>
        <v>30.136600000000076</v>
      </c>
      <c r="D761" s="306">
        <f t="shared" ca="1" si="327"/>
        <v>-0.60170168762036291</v>
      </c>
      <c r="E761" s="307">
        <f t="shared" ca="1" si="328"/>
        <v>-0.97643986089132007</v>
      </c>
      <c r="F761" s="304">
        <f t="shared" ca="1" si="329"/>
        <v>1.146943644135427</v>
      </c>
      <c r="G761" s="306">
        <f t="shared" ca="1" si="330"/>
        <v>7.0220359465131894</v>
      </c>
      <c r="H761" s="307">
        <f t="shared" ca="1" si="331"/>
        <v>-103.09123005318881</v>
      </c>
      <c r="I761" s="304">
        <f t="shared" ca="1" si="332"/>
        <v>103.33010550035078</v>
      </c>
      <c r="J761" s="306">
        <f t="shared" ca="1" si="333"/>
        <v>641.70676765127212</v>
      </c>
      <c r="K761" s="307">
        <f t="shared" ca="1" si="334"/>
        <v>-8.4665108925743091</v>
      </c>
      <c r="L761" s="304">
        <f t="shared" ca="1" si="319"/>
        <v>641.7626176836244</v>
      </c>
      <c r="M761" s="306">
        <f t="shared" ca="1" si="335"/>
        <v>-1.5027866017294622</v>
      </c>
      <c r="N761" s="304">
        <f t="shared" ca="1" si="336"/>
        <v>-86.103329787905523</v>
      </c>
      <c r="P761" s="310">
        <f t="shared" ca="1" si="337"/>
        <v>23</v>
      </c>
      <c r="Q761" s="304">
        <f t="shared" ca="1" si="338"/>
        <v>0</v>
      </c>
      <c r="R761" s="306">
        <f t="shared" ca="1" si="339"/>
        <v>0</v>
      </c>
      <c r="S761" s="307">
        <f t="shared" ca="1" si="340"/>
        <v>4.5130000000000017</v>
      </c>
      <c r="T761" s="304">
        <f t="shared" ca="1" si="320"/>
        <v>44.272530000000017</v>
      </c>
      <c r="U761" s="311">
        <f t="shared" ca="1" si="321"/>
        <v>0</v>
      </c>
      <c r="V761" s="306">
        <f t="shared" ca="1" si="322"/>
        <v>1.2260375868213464</v>
      </c>
      <c r="W761" s="304">
        <f t="shared" ca="1" si="323"/>
        <v>39.958346282714508</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0.93329209857273909</v>
      </c>
      <c r="AH761" s="304">
        <f t="shared" ca="1" si="347"/>
        <v>-8.8540290067367042</v>
      </c>
    </row>
    <row r="762" spans="1:34" x14ac:dyDescent="0.2">
      <c r="A762" s="347">
        <f t="shared" ca="1" si="325"/>
        <v>1E-4</v>
      </c>
      <c r="B762" s="304">
        <f t="shared" ca="1" si="326"/>
        <v>30.136700000000076</v>
      </c>
      <c r="D762" s="306">
        <f t="shared" ca="1" si="327"/>
        <v>-0.6016976955832567</v>
      </c>
      <c r="E762" s="307">
        <f t="shared" ca="1" si="328"/>
        <v>-0.97641440882281572</v>
      </c>
      <c r="F762" s="304">
        <f t="shared" ca="1" si="329"/>
        <v>1.1469198815205055</v>
      </c>
      <c r="G762" s="306">
        <f t="shared" ca="1" si="330"/>
        <v>7.0219757767436315</v>
      </c>
      <c r="H762" s="307">
        <f t="shared" ca="1" si="331"/>
        <v>-103.0913276946297</v>
      </c>
      <c r="I762" s="304">
        <f t="shared" ca="1" si="332"/>
        <v>103.33019882711297</v>
      </c>
      <c r="J762" s="306">
        <f t="shared" ca="1" si="333"/>
        <v>641.70676765127212</v>
      </c>
      <c r="K762" s="307">
        <f t="shared" ca="1" si="334"/>
        <v>-8.4768200204616999</v>
      </c>
      <c r="L762" s="304">
        <f t="shared" ca="1" si="319"/>
        <v>641.76275377050592</v>
      </c>
      <c r="M762" s="306">
        <f t="shared" ca="1" si="335"/>
        <v>-1.5027872469050376</v>
      </c>
      <c r="N762" s="304">
        <f t="shared" ca="1" si="336"/>
        <v>-86.103366753743046</v>
      </c>
      <c r="P762" s="310">
        <f t="shared" ca="1" si="337"/>
        <v>23</v>
      </c>
      <c r="Q762" s="304">
        <f t="shared" ca="1" si="338"/>
        <v>0</v>
      </c>
      <c r="R762" s="306">
        <f t="shared" ca="1" si="339"/>
        <v>0</v>
      </c>
      <c r="S762" s="307">
        <f t="shared" ca="1" si="340"/>
        <v>4.5130000000000017</v>
      </c>
      <c r="T762" s="304">
        <f t="shared" ca="1" si="320"/>
        <v>44.272530000000017</v>
      </c>
      <c r="U762" s="311">
        <f t="shared" ca="1" si="321"/>
        <v>0</v>
      </c>
      <c r="V762" s="306">
        <f t="shared" ca="1" si="322"/>
        <v>1.226038850760053</v>
      </c>
      <c r="W762" s="304">
        <f t="shared" ca="1" si="323"/>
        <v>39.958459656412103</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0.93326740675353292</v>
      </c>
      <c r="AH762" s="304">
        <f t="shared" ca="1" si="347"/>
        <v>-8.8540541286759353</v>
      </c>
    </row>
    <row r="763" spans="1:34" x14ac:dyDescent="0.2">
      <c r="A763" s="347">
        <f t="shared" ca="1" si="325"/>
        <v>1E-4</v>
      </c>
      <c r="B763" s="304">
        <f t="shared" ca="1" si="326"/>
        <v>30.136800000000076</v>
      </c>
      <c r="D763" s="306">
        <f t="shared" ca="1" si="327"/>
        <v>-0.60169370354838447</v>
      </c>
      <c r="E763" s="307">
        <f t="shared" ca="1" si="328"/>
        <v>-0.97638895711665441</v>
      </c>
      <c r="F763" s="304">
        <f t="shared" ca="1" si="329"/>
        <v>1.1468961193016214</v>
      </c>
      <c r="G763" s="306">
        <f t="shared" ca="1" si="330"/>
        <v>7.0219156073732769</v>
      </c>
      <c r="H763" s="307">
        <f t="shared" ca="1" si="331"/>
        <v>-103.09142533352541</v>
      </c>
      <c r="I763" s="304">
        <f t="shared" ca="1" si="332"/>
        <v>103.330292151406</v>
      </c>
      <c r="J763" s="306">
        <f t="shared" ca="1" si="333"/>
        <v>641.70676765127212</v>
      </c>
      <c r="K763" s="307">
        <f t="shared" ca="1" si="334"/>
        <v>-8.4871291581131079</v>
      </c>
      <c r="L763" s="304">
        <f t="shared" ca="1" si="319"/>
        <v>641.76289002309113</v>
      </c>
      <c r="M763" s="306">
        <f t="shared" ca="1" si="335"/>
        <v>-1.5027878920739193</v>
      </c>
      <c r="N763" s="304">
        <f t="shared" ca="1" si="336"/>
        <v>-86.103403719197033</v>
      </c>
      <c r="P763" s="310">
        <f t="shared" ca="1" si="337"/>
        <v>23</v>
      </c>
      <c r="Q763" s="304">
        <f t="shared" ca="1" si="338"/>
        <v>0</v>
      </c>
      <c r="R763" s="306">
        <f t="shared" ca="1" si="339"/>
        <v>0</v>
      </c>
      <c r="S763" s="307">
        <f t="shared" ca="1" si="340"/>
        <v>4.5130000000000017</v>
      </c>
      <c r="T763" s="304">
        <f t="shared" ca="1" si="320"/>
        <v>44.272530000000017</v>
      </c>
      <c r="U763" s="311">
        <f t="shared" ca="1" si="321"/>
        <v>0</v>
      </c>
      <c r="V763" s="306">
        <f t="shared" ca="1" si="322"/>
        <v>1.2260401147012596</v>
      </c>
      <c r="W763" s="304">
        <f t="shared" ca="1" si="323"/>
        <v>39.958573028495515</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0.93324271528345903</v>
      </c>
      <c r="AH763" s="304">
        <f t="shared" ca="1" si="347"/>
        <v>-8.8540792502574988</v>
      </c>
    </row>
    <row r="764" spans="1:34" x14ac:dyDescent="0.2">
      <c r="A764" s="347">
        <f t="shared" ca="1" si="325"/>
        <v>1E-4</v>
      </c>
      <c r="B764" s="304">
        <f t="shared" ca="1" si="326"/>
        <v>30.136900000000075</v>
      </c>
      <c r="D764" s="306">
        <f t="shared" ca="1" si="327"/>
        <v>-0.60168971151574513</v>
      </c>
      <c r="E764" s="307">
        <f t="shared" ca="1" si="328"/>
        <v>-0.9763635057728397</v>
      </c>
      <c r="F764" s="304">
        <f t="shared" ca="1" si="329"/>
        <v>1.1468723574787782</v>
      </c>
      <c r="G764" s="306">
        <f t="shared" ca="1" si="330"/>
        <v>7.0218554384021257</v>
      </c>
      <c r="H764" s="307">
        <f t="shared" ca="1" si="331"/>
        <v>-103.09152296987598</v>
      </c>
      <c r="I764" s="304">
        <f t="shared" ca="1" si="332"/>
        <v>103.33038547322992</v>
      </c>
      <c r="J764" s="306">
        <f t="shared" ca="1" si="333"/>
        <v>641.70676765127212</v>
      </c>
      <c r="K764" s="307">
        <f t="shared" ca="1" si="334"/>
        <v>-8.4974383055282772</v>
      </c>
      <c r="L764" s="304">
        <f t="shared" ca="1" si="319"/>
        <v>641.76302644138048</v>
      </c>
      <c r="M764" s="306">
        <f t="shared" ca="1" si="335"/>
        <v>-1.5027885372361074</v>
      </c>
      <c r="N764" s="304">
        <f t="shared" ca="1" si="336"/>
        <v>-86.103440684267511</v>
      </c>
      <c r="P764" s="310">
        <f t="shared" ca="1" si="337"/>
        <v>23</v>
      </c>
      <c r="Q764" s="304">
        <f t="shared" ca="1" si="338"/>
        <v>0</v>
      </c>
      <c r="R764" s="306">
        <f t="shared" ca="1" si="339"/>
        <v>0</v>
      </c>
      <c r="S764" s="307">
        <f t="shared" ca="1" si="340"/>
        <v>4.5130000000000017</v>
      </c>
      <c r="T764" s="304">
        <f t="shared" ca="1" si="320"/>
        <v>44.272530000000017</v>
      </c>
      <c r="U764" s="311">
        <f t="shared" ca="1" si="321"/>
        <v>0</v>
      </c>
      <c r="V764" s="306">
        <f t="shared" ca="1" si="322"/>
        <v>1.2260413786449667</v>
      </c>
      <c r="W764" s="304">
        <f t="shared" ca="1" si="323"/>
        <v>39.958686398964772</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0.93321802416252453</v>
      </c>
      <c r="AH764" s="304">
        <f t="shared" ca="1" si="347"/>
        <v>-8.8541043714813874</v>
      </c>
    </row>
    <row r="765" spans="1:34" x14ac:dyDescent="0.2">
      <c r="A765" s="347">
        <f t="shared" ca="1" si="325"/>
        <v>1E-4</v>
      </c>
      <c r="B765" s="304">
        <f t="shared" ca="1" si="326"/>
        <v>30.137000000000075</v>
      </c>
      <c r="D765" s="306">
        <f t="shared" ca="1" si="327"/>
        <v>-0.60168571948533844</v>
      </c>
      <c r="E765" s="307">
        <f t="shared" ca="1" si="328"/>
        <v>-0.97633805479136981</v>
      </c>
      <c r="F765" s="304">
        <f t="shared" ca="1" si="329"/>
        <v>1.1468485960519745</v>
      </c>
      <c r="G765" s="306">
        <f t="shared" ca="1" si="330"/>
        <v>7.0217952698301769</v>
      </c>
      <c r="H765" s="307">
        <f t="shared" ca="1" si="331"/>
        <v>-103.09162060368146</v>
      </c>
      <c r="I765" s="304">
        <f t="shared" ca="1" si="332"/>
        <v>103.33047879258477</v>
      </c>
      <c r="J765" s="306">
        <f t="shared" ca="1" si="333"/>
        <v>641.70676765127212</v>
      </c>
      <c r="K765" s="307">
        <f t="shared" ca="1" si="334"/>
        <v>-8.5077474627069556</v>
      </c>
      <c r="L765" s="304">
        <f t="shared" ca="1" si="319"/>
        <v>641.76316302537407</v>
      </c>
      <c r="M765" s="306">
        <f t="shared" ca="1" si="335"/>
        <v>-1.502789182391602</v>
      </c>
      <c r="N765" s="304">
        <f t="shared" ca="1" si="336"/>
        <v>-86.103477648954481</v>
      </c>
      <c r="P765" s="310">
        <f t="shared" ca="1" si="337"/>
        <v>23</v>
      </c>
      <c r="Q765" s="304">
        <f t="shared" ca="1" si="338"/>
        <v>0</v>
      </c>
      <c r="R765" s="306">
        <f t="shared" ca="1" si="339"/>
        <v>0</v>
      </c>
      <c r="S765" s="307">
        <f t="shared" ca="1" si="340"/>
        <v>4.5130000000000017</v>
      </c>
      <c r="T765" s="304">
        <f t="shared" ca="1" si="320"/>
        <v>44.272530000000017</v>
      </c>
      <c r="U765" s="311">
        <f t="shared" ca="1" si="321"/>
        <v>0</v>
      </c>
      <c r="V765" s="306">
        <f t="shared" ca="1" si="322"/>
        <v>1.2260426425911748</v>
      </c>
      <c r="W765" s="304">
        <f t="shared" ca="1" si="323"/>
        <v>39.958799767819919</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0.93319333339072053</v>
      </c>
      <c r="AH765" s="304">
        <f t="shared" ca="1" si="347"/>
        <v>-8.8541294923476084</v>
      </c>
    </row>
    <row r="766" spans="1:34" x14ac:dyDescent="0.2">
      <c r="A766" s="347">
        <f t="shared" ca="1" si="325"/>
        <v>1E-4</v>
      </c>
      <c r="B766" s="304">
        <f t="shared" ca="1" si="326"/>
        <v>30.137100000000075</v>
      </c>
      <c r="D766" s="306">
        <f t="shared" ca="1" si="327"/>
        <v>-0.60168172745716619</v>
      </c>
      <c r="E766" s="307">
        <f t="shared" ca="1" si="328"/>
        <v>-0.97631260417223231</v>
      </c>
      <c r="F766" s="304">
        <f t="shared" ca="1" si="329"/>
        <v>1.1468248350212014</v>
      </c>
      <c r="G766" s="306">
        <f t="shared" ca="1" si="330"/>
        <v>7.0217351016574314</v>
      </c>
      <c r="H766" s="307">
        <f t="shared" ca="1" si="331"/>
        <v>-103.09171823494188</v>
      </c>
      <c r="I766" s="304">
        <f t="shared" ca="1" si="332"/>
        <v>103.33057210947057</v>
      </c>
      <c r="J766" s="306">
        <f t="shared" ca="1" si="333"/>
        <v>641.70676765127212</v>
      </c>
      <c r="K766" s="307">
        <f t="shared" ca="1" si="334"/>
        <v>-8.5180566296488873</v>
      </c>
      <c r="L766" s="304">
        <f t="shared" ca="1" si="319"/>
        <v>641.76329977507248</v>
      </c>
      <c r="M766" s="306">
        <f t="shared" ca="1" si="335"/>
        <v>-1.502789827540403</v>
      </c>
      <c r="N766" s="304">
        <f t="shared" ca="1" si="336"/>
        <v>-86.103514613257943</v>
      </c>
      <c r="P766" s="310">
        <f t="shared" ca="1" si="337"/>
        <v>23</v>
      </c>
      <c r="Q766" s="304">
        <f t="shared" ca="1" si="338"/>
        <v>0</v>
      </c>
      <c r="R766" s="306">
        <f t="shared" ca="1" si="339"/>
        <v>0</v>
      </c>
      <c r="S766" s="307">
        <f t="shared" ca="1" si="340"/>
        <v>4.5130000000000017</v>
      </c>
      <c r="T766" s="304">
        <f t="shared" ca="1" si="320"/>
        <v>44.272530000000017</v>
      </c>
      <c r="U766" s="311">
        <f t="shared" ca="1" si="321"/>
        <v>0</v>
      </c>
      <c r="V766" s="306">
        <f t="shared" ca="1" si="322"/>
        <v>1.2260439065398832</v>
      </c>
      <c r="W766" s="304">
        <f t="shared" ca="1" si="323"/>
        <v>39.958913135060939</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0.93316864296803637</v>
      </c>
      <c r="AH766" s="304">
        <f t="shared" ca="1" si="347"/>
        <v>-8.8541546128561723</v>
      </c>
    </row>
    <row r="767" spans="1:34" x14ac:dyDescent="0.2">
      <c r="A767" s="347">
        <f t="shared" ca="1" si="325"/>
        <v>1E-4</v>
      </c>
      <c r="B767" s="304">
        <f t="shared" ca="1" si="326"/>
        <v>30.137200000000075</v>
      </c>
      <c r="D767" s="306">
        <f t="shared" ca="1" si="327"/>
        <v>-0.60167773543122949</v>
      </c>
      <c r="E767" s="307">
        <f t="shared" ca="1" si="328"/>
        <v>-0.97628715391543075</v>
      </c>
      <c r="F767" s="304">
        <f t="shared" ca="1" si="329"/>
        <v>1.1468010743864625</v>
      </c>
      <c r="G767" s="306">
        <f t="shared" ca="1" si="330"/>
        <v>7.0216749338838884</v>
      </c>
      <c r="H767" s="307">
        <f t="shared" ca="1" si="331"/>
        <v>-103.09181586365727</v>
      </c>
      <c r="I767" s="304">
        <f t="shared" ca="1" si="332"/>
        <v>103.33066542388737</v>
      </c>
      <c r="J767" s="306">
        <f t="shared" ca="1" si="333"/>
        <v>641.70676765127212</v>
      </c>
      <c r="K767" s="307">
        <f t="shared" ca="1" si="334"/>
        <v>-8.5283658063538166</v>
      </c>
      <c r="L767" s="304">
        <f t="shared" ca="1" si="319"/>
        <v>641.76343669047606</v>
      </c>
      <c r="M767" s="306">
        <f t="shared" ca="1" si="335"/>
        <v>-1.5027904726825108</v>
      </c>
      <c r="N767" s="304">
        <f t="shared" ca="1" si="336"/>
        <v>-86.103551577177896</v>
      </c>
      <c r="P767" s="310">
        <f t="shared" ca="1" si="337"/>
        <v>23</v>
      </c>
      <c r="Q767" s="304">
        <f t="shared" ca="1" si="338"/>
        <v>0</v>
      </c>
      <c r="R767" s="306">
        <f t="shared" ca="1" si="339"/>
        <v>0</v>
      </c>
      <c r="S767" s="307">
        <f t="shared" ca="1" si="340"/>
        <v>4.5130000000000017</v>
      </c>
      <c r="T767" s="304">
        <f t="shared" ca="1" si="320"/>
        <v>44.272530000000017</v>
      </c>
      <c r="U767" s="311">
        <f t="shared" ca="1" si="321"/>
        <v>0</v>
      </c>
      <c r="V767" s="306">
        <f t="shared" ca="1" si="322"/>
        <v>1.2260451704910922</v>
      </c>
      <c r="W767" s="304">
        <f t="shared" ca="1" si="323"/>
        <v>39.959026500687884</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0.93314395289448093</v>
      </c>
      <c r="AH767" s="304">
        <f t="shared" ca="1" si="347"/>
        <v>-8.8541797330070739</v>
      </c>
    </row>
    <row r="768" spans="1:34" x14ac:dyDescent="0.2">
      <c r="A768" s="347">
        <f t="shared" ca="1" si="325"/>
        <v>1E-4</v>
      </c>
      <c r="B768" s="304">
        <f t="shared" ca="1" si="326"/>
        <v>30.137300000000074</v>
      </c>
      <c r="D768" s="306">
        <f t="shared" ca="1" si="327"/>
        <v>-0.60167374340752799</v>
      </c>
      <c r="E768" s="307">
        <f t="shared" ca="1" si="328"/>
        <v>-0.97626170402095269</v>
      </c>
      <c r="F768" s="304">
        <f t="shared" ca="1" si="329"/>
        <v>1.1467773141477478</v>
      </c>
      <c r="G768" s="306">
        <f t="shared" ca="1" si="330"/>
        <v>7.0216147665095479</v>
      </c>
      <c r="H768" s="307">
        <f t="shared" ca="1" si="331"/>
        <v>-103.09191348982768</v>
      </c>
      <c r="I768" s="304">
        <f t="shared" ca="1" si="332"/>
        <v>103.33075873583518</v>
      </c>
      <c r="J768" s="306">
        <f t="shared" ca="1" si="333"/>
        <v>641.70676765127212</v>
      </c>
      <c r="K768" s="307">
        <f t="shared" ca="1" si="334"/>
        <v>-8.5386749928214911</v>
      </c>
      <c r="L768" s="304">
        <f t="shared" ca="1" si="319"/>
        <v>641.76357377158513</v>
      </c>
      <c r="M768" s="306">
        <f t="shared" ca="1" si="335"/>
        <v>-1.5027911178179252</v>
      </c>
      <c r="N768" s="304">
        <f t="shared" ca="1" si="336"/>
        <v>-86.103588540714355</v>
      </c>
      <c r="P768" s="310">
        <f t="shared" ca="1" si="337"/>
        <v>23</v>
      </c>
      <c r="Q768" s="304">
        <f t="shared" ca="1" si="338"/>
        <v>0</v>
      </c>
      <c r="R768" s="306">
        <f t="shared" ca="1" si="339"/>
        <v>0</v>
      </c>
      <c r="S768" s="307">
        <f t="shared" ca="1" si="340"/>
        <v>4.5130000000000017</v>
      </c>
      <c r="T768" s="304">
        <f t="shared" ca="1" si="320"/>
        <v>44.272530000000017</v>
      </c>
      <c r="U768" s="311">
        <f t="shared" ca="1" si="321"/>
        <v>0</v>
      </c>
      <c r="V768" s="306">
        <f t="shared" ca="1" si="322"/>
        <v>1.2260464344448019</v>
      </c>
      <c r="W768" s="304">
        <f t="shared" ca="1" si="323"/>
        <v>39.959139864700731</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0.93311926317004001</v>
      </c>
      <c r="AH768" s="304">
        <f t="shared" ca="1" si="347"/>
        <v>-8.8542048528003257</v>
      </c>
    </row>
    <row r="769" spans="1:34" x14ac:dyDescent="0.2">
      <c r="A769" s="347">
        <f t="shared" ca="1" si="325"/>
        <v>1E-4</v>
      </c>
      <c r="B769" s="304">
        <f t="shared" ca="1" si="326"/>
        <v>30.137400000000074</v>
      </c>
      <c r="D769" s="306">
        <f t="shared" ca="1" si="327"/>
        <v>-0.60166975138606293</v>
      </c>
      <c r="E769" s="307">
        <f t="shared" ca="1" si="328"/>
        <v>-0.97623625448880524</v>
      </c>
      <c r="F769" s="304">
        <f t="shared" ca="1" si="329"/>
        <v>1.1467535543050642</v>
      </c>
      <c r="G769" s="306">
        <f t="shared" ca="1" si="330"/>
        <v>7.0215545995344089</v>
      </c>
      <c r="H769" s="307">
        <f t="shared" ca="1" si="331"/>
        <v>-103.09201111345313</v>
      </c>
      <c r="I769" s="304">
        <f t="shared" ca="1" si="332"/>
        <v>103.33085204531407</v>
      </c>
      <c r="J769" s="306">
        <f t="shared" ca="1" si="333"/>
        <v>641.70676765127212</v>
      </c>
      <c r="K769" s="307">
        <f t="shared" ca="1" si="334"/>
        <v>-8.5489841890516551</v>
      </c>
      <c r="L769" s="304">
        <f t="shared" ca="1" si="319"/>
        <v>641.76371101839993</v>
      </c>
      <c r="M769" s="306">
        <f t="shared" ca="1" si="335"/>
        <v>-1.5027917629466465</v>
      </c>
      <c r="N769" s="304">
        <f t="shared" ca="1" si="336"/>
        <v>-86.103625503867335</v>
      </c>
      <c r="P769" s="310">
        <f t="shared" ca="1" si="337"/>
        <v>23</v>
      </c>
      <c r="Q769" s="304">
        <f t="shared" ca="1" si="338"/>
        <v>0</v>
      </c>
      <c r="R769" s="306">
        <f t="shared" ca="1" si="339"/>
        <v>0</v>
      </c>
      <c r="S769" s="307">
        <f t="shared" ca="1" si="340"/>
        <v>4.5130000000000017</v>
      </c>
      <c r="T769" s="304">
        <f t="shared" ca="1" si="320"/>
        <v>44.272530000000017</v>
      </c>
      <c r="U769" s="311">
        <f t="shared" ca="1" si="321"/>
        <v>0</v>
      </c>
      <c r="V769" s="306">
        <f t="shared" ca="1" si="322"/>
        <v>1.2260476984010122</v>
      </c>
      <c r="W769" s="304">
        <f t="shared" ca="1" si="323"/>
        <v>39.959253227099545</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0.93309457379471716</v>
      </c>
      <c r="AH769" s="304">
        <f t="shared" ca="1" si="347"/>
        <v>-8.8542299722359221</v>
      </c>
    </row>
    <row r="770" spans="1:34" x14ac:dyDescent="0.2">
      <c r="A770" s="347">
        <f t="shared" ca="1" si="325"/>
        <v>1E-4</v>
      </c>
      <c r="B770" s="304">
        <f t="shared" ca="1" si="326"/>
        <v>30.137500000000074</v>
      </c>
      <c r="D770" s="306">
        <f t="shared" ca="1" si="327"/>
        <v>-0.60166575936683442</v>
      </c>
      <c r="E770" s="307">
        <f t="shared" ca="1" si="328"/>
        <v>-0.9762108053189742</v>
      </c>
      <c r="F770" s="304">
        <f t="shared" ca="1" si="329"/>
        <v>1.1467297948584005</v>
      </c>
      <c r="G770" s="306">
        <f t="shared" ca="1" si="330"/>
        <v>7.0214944329584723</v>
      </c>
      <c r="H770" s="307">
        <f t="shared" ca="1" si="331"/>
        <v>-103.09210873453365</v>
      </c>
      <c r="I770" s="304">
        <f t="shared" ca="1" si="332"/>
        <v>103.33094535232404</v>
      </c>
      <c r="J770" s="306">
        <f t="shared" ca="1" si="333"/>
        <v>641.70676765127212</v>
      </c>
      <c r="K770" s="307">
        <f t="shared" ca="1" si="334"/>
        <v>-8.5592933950440546</v>
      </c>
      <c r="L770" s="304">
        <f t="shared" ca="1" si="319"/>
        <v>641.76384843092103</v>
      </c>
      <c r="M770" s="306">
        <f t="shared" ca="1" si="335"/>
        <v>-1.5027924080686748</v>
      </c>
      <c r="N770" s="304">
        <f t="shared" ca="1" si="336"/>
        <v>-86.10366246663682</v>
      </c>
      <c r="P770" s="310">
        <f t="shared" ca="1" si="337"/>
        <v>23</v>
      </c>
      <c r="Q770" s="304">
        <f t="shared" ca="1" si="338"/>
        <v>0</v>
      </c>
      <c r="R770" s="306">
        <f t="shared" ca="1" si="339"/>
        <v>0</v>
      </c>
      <c r="S770" s="307">
        <f t="shared" ca="1" si="340"/>
        <v>4.5130000000000017</v>
      </c>
      <c r="T770" s="304">
        <f t="shared" ca="1" si="320"/>
        <v>44.272530000000017</v>
      </c>
      <c r="U770" s="311">
        <f t="shared" ca="1" si="321"/>
        <v>0</v>
      </c>
      <c r="V770" s="306">
        <f t="shared" ca="1" si="322"/>
        <v>1.2260489623597226</v>
      </c>
      <c r="W770" s="304">
        <f t="shared" ca="1" si="323"/>
        <v>39.959366587884261</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0.93306988476849995</v>
      </c>
      <c r="AH770" s="304">
        <f t="shared" ca="1" si="347"/>
        <v>-8.8542550913138776</v>
      </c>
    </row>
    <row r="771" spans="1:34" x14ac:dyDescent="0.2">
      <c r="A771" s="347">
        <f t="shared" ca="1" si="325"/>
        <v>1E-4</v>
      </c>
      <c r="B771" s="304">
        <f t="shared" ca="1" si="326"/>
        <v>30.137600000000074</v>
      </c>
      <c r="D771" s="306">
        <f t="shared" ca="1" si="327"/>
        <v>-0.60166176734984256</v>
      </c>
      <c r="E771" s="307">
        <f t="shared" ca="1" si="328"/>
        <v>-0.97618535651147198</v>
      </c>
      <c r="F771" s="304">
        <f t="shared" ca="1" si="329"/>
        <v>1.1467060358077679</v>
      </c>
      <c r="G771" s="306">
        <f t="shared" ca="1" si="330"/>
        <v>7.0214342667817373</v>
      </c>
      <c r="H771" s="307">
        <f t="shared" ca="1" si="331"/>
        <v>-103.0922063530693</v>
      </c>
      <c r="I771" s="304">
        <f t="shared" ca="1" si="332"/>
        <v>103.33103865686515</v>
      </c>
      <c r="J771" s="306">
        <f t="shared" ca="1" si="333"/>
        <v>641.70676765127212</v>
      </c>
      <c r="K771" s="307">
        <f t="shared" ca="1" si="334"/>
        <v>-8.5696026107984355</v>
      </c>
      <c r="L771" s="304">
        <f t="shared" ca="1" si="319"/>
        <v>641.76398600914865</v>
      </c>
      <c r="M771" s="306">
        <f t="shared" ca="1" si="335"/>
        <v>-1.5027930531840099</v>
      </c>
      <c r="N771" s="304">
        <f t="shared" ca="1" si="336"/>
        <v>-86.103699429022825</v>
      </c>
      <c r="P771" s="310">
        <f t="shared" ca="1" si="337"/>
        <v>23</v>
      </c>
      <c r="Q771" s="304">
        <f t="shared" ca="1" si="338"/>
        <v>0</v>
      </c>
      <c r="R771" s="306">
        <f t="shared" ca="1" si="339"/>
        <v>0</v>
      </c>
      <c r="S771" s="307">
        <f t="shared" ca="1" si="340"/>
        <v>4.5130000000000017</v>
      </c>
      <c r="T771" s="304">
        <f t="shared" ca="1" si="320"/>
        <v>44.272530000000017</v>
      </c>
      <c r="U771" s="311">
        <f t="shared" ca="1" si="321"/>
        <v>0</v>
      </c>
      <c r="V771" s="306">
        <f t="shared" ca="1" si="322"/>
        <v>1.2260502263209339</v>
      </c>
      <c r="W771" s="304">
        <f t="shared" ca="1" si="323"/>
        <v>39.959479947054973</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0.93304519609140435</v>
      </c>
      <c r="AH771" s="304">
        <f t="shared" ca="1" si="347"/>
        <v>-8.8542802100341778</v>
      </c>
    </row>
    <row r="772" spans="1:34" x14ac:dyDescent="0.2">
      <c r="A772" s="347">
        <f t="shared" ca="1" si="325"/>
        <v>1E-4</v>
      </c>
      <c r="B772" s="304">
        <f t="shared" ca="1" si="326"/>
        <v>30.137700000000073</v>
      </c>
      <c r="D772" s="306">
        <f t="shared" ca="1" si="327"/>
        <v>-0.60165777533509013</v>
      </c>
      <c r="E772" s="307">
        <f t="shared" ca="1" si="328"/>
        <v>-0.97615990806627906</v>
      </c>
      <c r="F772" s="304">
        <f t="shared" ca="1" si="329"/>
        <v>1.1466822771531511</v>
      </c>
      <c r="G772" s="306">
        <f t="shared" ca="1" si="330"/>
        <v>7.0213741010042039</v>
      </c>
      <c r="H772" s="307">
        <f t="shared" ca="1" si="331"/>
        <v>-103.09230396906011</v>
      </c>
      <c r="I772" s="304">
        <f t="shared" ca="1" si="332"/>
        <v>103.33113195893742</v>
      </c>
      <c r="J772" s="306">
        <f t="shared" ca="1" si="333"/>
        <v>641.70676765127212</v>
      </c>
      <c r="K772" s="307">
        <f t="shared" ca="1" si="334"/>
        <v>-8.5799118363145421</v>
      </c>
      <c r="L772" s="304">
        <f t="shared" ref="L772:L835" ca="1" si="348">SQRT(pos_x^2+pos_z^2)</f>
        <v>641.76412375308314</v>
      </c>
      <c r="M772" s="306">
        <f t="shared" ca="1" si="335"/>
        <v>-1.5027936982926522</v>
      </c>
      <c r="N772" s="304">
        <f t="shared" ca="1" si="336"/>
        <v>-86.103736391025365</v>
      </c>
      <c r="P772" s="310">
        <f t="shared" ca="1" si="337"/>
        <v>23</v>
      </c>
      <c r="Q772" s="304">
        <f t="shared" ca="1" si="338"/>
        <v>0</v>
      </c>
      <c r="R772" s="306">
        <f t="shared" ca="1" si="339"/>
        <v>0</v>
      </c>
      <c r="S772" s="307">
        <f t="shared" ca="1" si="340"/>
        <v>4.5130000000000017</v>
      </c>
      <c r="T772" s="304">
        <f t="shared" ref="T772:T835" ca="1" si="349">m*g</f>
        <v>44.272530000000017</v>
      </c>
      <c r="U772" s="311">
        <f t="shared" ref="U772:U835" ca="1" si="350">IF(pos_xz&lt;L_rampe,Poids*COS(Beta),0)</f>
        <v>0</v>
      </c>
      <c r="V772" s="306">
        <f t="shared" ref="V772:V835" ca="1" si="351">Rho_moyen*(20000-Alt_rampe-pos_z)/(20000+Alt_rampe+pos_z)</f>
        <v>1.2260514902846456</v>
      </c>
      <c r="W772" s="304">
        <f t="shared" ref="W772:W835" ca="1" si="352">1/2*Rho*Sref*Cx*vit_xz^2</f>
        <v>39.959593304611666</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0.93302050776340728</v>
      </c>
      <c r="AH772" s="304">
        <f t="shared" ca="1" si="347"/>
        <v>-8.854305328396844</v>
      </c>
    </row>
    <row r="773" spans="1:34" x14ac:dyDescent="0.2">
      <c r="A773" s="347">
        <f t="shared" ref="A773:A836" ca="1" si="354">IF(B772+0.01&lt;=T_ini+ROUNDUP(Temps_fin_propu,0), 0.01, IF(K772&gt;0, 0.1, 0.0001))</f>
        <v>1E-4</v>
      </c>
      <c r="B773" s="304">
        <f t="shared" ref="B773:B836" ca="1" si="355">B772+pas</f>
        <v>30.137800000000073</v>
      </c>
      <c r="D773" s="306">
        <f t="shared" ref="D773:D836" ca="1" si="356">IF(AND(L772&lt;L_rampe,Poussee&lt;Poids*SIN(M772)),0,(-W772+Poussee)/m*COS(M772)-U772/m*SIN(M772))</f>
        <v>-0.60165378332257602</v>
      </c>
      <c r="E773" s="307">
        <f t="shared" ref="E773:E836" ca="1" si="357">IF(AND(L772&lt;L_rampe,Poussee&lt;Poids*SIN(M772)),0,(-W772+Poussee)/m*SIN(M772)+U772/m*COS(M772)-Poids/m)</f>
        <v>-0.97613445998339721</v>
      </c>
      <c r="F773" s="304">
        <f t="shared" ref="F773:F836" ca="1" si="358">SQRT(acc_x^2+acc_z^2)</f>
        <v>1.1466585188945519</v>
      </c>
      <c r="G773" s="306">
        <f t="shared" ref="G773:G836" ca="1" si="359">G772+acc_x*pas</f>
        <v>7.021313935625872</v>
      </c>
      <c r="H773" s="307">
        <f t="shared" ref="H773:H836" ca="1" si="360">H772+acc_z*pas</f>
        <v>-103.09240158250611</v>
      </c>
      <c r="I773" s="304">
        <f t="shared" ref="I773:I836" ca="1" si="361">SQRT(vit_x^2+vit_z^2)</f>
        <v>103.33122525854091</v>
      </c>
      <c r="J773" s="306">
        <f t="shared" ref="J773:J836" ca="1" si="362">J772+0.5*(vit_x+G772)*pas*(K772&gt;=0)</f>
        <v>641.70676765127212</v>
      </c>
      <c r="K773" s="307">
        <f t="shared" ref="K773:K836" ca="1" si="363">K772+0.5*(vit_z+H772)*pas</f>
        <v>-8.5902210715921203</v>
      </c>
      <c r="L773" s="304">
        <f t="shared" ca="1" si="348"/>
        <v>641.76426166272495</v>
      </c>
      <c r="M773" s="306">
        <f t="shared" ref="M773:M836" ca="1" si="364">IF(AND(L772&gt;L_rampe,G773&gt;0),ATAN2(G773,H773),$M$4)</f>
        <v>-1.5027943433946016</v>
      </c>
      <c r="N773" s="304">
        <f t="shared" ref="N773:N836" ca="1" si="365">DEGREES(Beta)</f>
        <v>-86.10377335264441</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4.5130000000000017</v>
      </c>
      <c r="T773" s="304">
        <f t="shared" ca="1" si="349"/>
        <v>44.272530000000017</v>
      </c>
      <c r="U773" s="311">
        <f t="shared" ca="1" si="350"/>
        <v>0</v>
      </c>
      <c r="V773" s="306">
        <f t="shared" ca="1" si="351"/>
        <v>1.2260527542508572</v>
      </c>
      <c r="W773" s="304">
        <f t="shared" ca="1" si="352"/>
        <v>39.95970666055436</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0.93299581978451229</v>
      </c>
      <c r="AH773" s="304">
        <f t="shared" ref="AH773:AH836" ca="1" si="376">IF(AND(L772&lt;L_rampe,Poussee&lt;Poids*SIN(M772)), g*SIN(M772), (-W772+Poussee)/m)</f>
        <v>-8.8543304464018728</v>
      </c>
    </row>
    <row r="774" spans="1:34" x14ac:dyDescent="0.2">
      <c r="A774" s="347">
        <f t="shared" ca="1" si="354"/>
        <v>1E-4</v>
      </c>
      <c r="B774" s="304">
        <f t="shared" ca="1" si="355"/>
        <v>30.137900000000073</v>
      </c>
      <c r="D774" s="306">
        <f t="shared" ca="1" si="356"/>
        <v>-0.60164979131230178</v>
      </c>
      <c r="E774" s="307">
        <f t="shared" ca="1" si="357"/>
        <v>-0.97610901226282465</v>
      </c>
      <c r="F774" s="304">
        <f t="shared" ca="1" si="358"/>
        <v>1.1466347610319703</v>
      </c>
      <c r="G774" s="306">
        <f t="shared" ca="1" si="359"/>
        <v>7.0212537706467408</v>
      </c>
      <c r="H774" s="307">
        <f t="shared" ca="1" si="360"/>
        <v>-103.09249919340733</v>
      </c>
      <c r="I774" s="304">
        <f t="shared" ca="1" si="361"/>
        <v>103.33131855567562</v>
      </c>
      <c r="J774" s="306">
        <f t="shared" ca="1" si="362"/>
        <v>641.70676765127212</v>
      </c>
      <c r="K774" s="307">
        <f t="shared" ca="1" si="363"/>
        <v>-8.6005303166309162</v>
      </c>
      <c r="L774" s="304">
        <f t="shared" ca="1" si="348"/>
        <v>641.76439973807442</v>
      </c>
      <c r="M774" s="306">
        <f t="shared" ca="1" si="364"/>
        <v>-1.5027949884898584</v>
      </c>
      <c r="N774" s="304">
        <f t="shared" ca="1" si="365"/>
        <v>-86.103810313880018</v>
      </c>
      <c r="P774" s="310">
        <f t="shared" ca="1" si="366"/>
        <v>23</v>
      </c>
      <c r="Q774" s="304">
        <f t="shared" ca="1" si="367"/>
        <v>0</v>
      </c>
      <c r="R774" s="306">
        <f t="shared" ca="1" si="368"/>
        <v>0</v>
      </c>
      <c r="S774" s="307">
        <f t="shared" ca="1" si="369"/>
        <v>4.5130000000000017</v>
      </c>
      <c r="T774" s="304">
        <f t="shared" ca="1" si="349"/>
        <v>44.272530000000017</v>
      </c>
      <c r="U774" s="311">
        <f t="shared" ca="1" si="350"/>
        <v>0</v>
      </c>
      <c r="V774" s="306">
        <f t="shared" ca="1" si="351"/>
        <v>1.2260540182195698</v>
      </c>
      <c r="W774" s="304">
        <f t="shared" ca="1" si="352"/>
        <v>39.959820014883071</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0.93297113215471761</v>
      </c>
      <c r="AH774" s="304">
        <f t="shared" ca="1" si="376"/>
        <v>-8.8543555640492677</v>
      </c>
    </row>
    <row r="775" spans="1:34" x14ac:dyDescent="0.2">
      <c r="A775" s="347">
        <f t="shared" ca="1" si="354"/>
        <v>1E-4</v>
      </c>
      <c r="B775" s="304">
        <f t="shared" ca="1" si="355"/>
        <v>30.138000000000073</v>
      </c>
      <c r="D775" s="306">
        <f t="shared" ca="1" si="356"/>
        <v>-0.60164579930426698</v>
      </c>
      <c r="E775" s="307">
        <f t="shared" ca="1" si="357"/>
        <v>-0.97608356490455428</v>
      </c>
      <c r="F775" s="304">
        <f t="shared" ca="1" si="358"/>
        <v>1.1466110035653998</v>
      </c>
      <c r="G775" s="306">
        <f t="shared" ca="1" si="359"/>
        <v>7.0211936060668103</v>
      </c>
      <c r="H775" s="307">
        <f t="shared" ca="1" si="360"/>
        <v>-103.09259680176382</v>
      </c>
      <c r="I775" s="304">
        <f t="shared" ca="1" si="361"/>
        <v>103.33141185034161</v>
      </c>
      <c r="J775" s="306">
        <f t="shared" ca="1" si="362"/>
        <v>641.70676765127212</v>
      </c>
      <c r="K775" s="307">
        <f t="shared" ca="1" si="363"/>
        <v>-8.6108395714306756</v>
      </c>
      <c r="L775" s="304">
        <f t="shared" ca="1" si="348"/>
        <v>641.76453797913189</v>
      </c>
      <c r="M775" s="306">
        <f t="shared" ca="1" si="364"/>
        <v>-1.5027956335784225</v>
      </c>
      <c r="N775" s="304">
        <f t="shared" ca="1" si="365"/>
        <v>-86.103847274732146</v>
      </c>
      <c r="P775" s="310">
        <f t="shared" ca="1" si="366"/>
        <v>23</v>
      </c>
      <c r="Q775" s="304">
        <f t="shared" ca="1" si="367"/>
        <v>0</v>
      </c>
      <c r="R775" s="306">
        <f t="shared" ca="1" si="368"/>
        <v>0</v>
      </c>
      <c r="S775" s="307">
        <f t="shared" ca="1" si="369"/>
        <v>4.5130000000000017</v>
      </c>
      <c r="T775" s="304">
        <f t="shared" ca="1" si="349"/>
        <v>44.272530000000017</v>
      </c>
      <c r="U775" s="311">
        <f t="shared" ca="1" si="350"/>
        <v>0</v>
      </c>
      <c r="V775" s="306">
        <f t="shared" ca="1" si="351"/>
        <v>1.2260552821907824</v>
      </c>
      <c r="W775" s="304">
        <f t="shared" ca="1" si="352"/>
        <v>39.959933367597806</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0.9329464448740179</v>
      </c>
      <c r="AH775" s="304">
        <f t="shared" ca="1" si="376"/>
        <v>-8.854380681339034</v>
      </c>
    </row>
    <row r="776" spans="1:34" x14ac:dyDescent="0.2">
      <c r="A776" s="347">
        <f t="shared" ca="1" si="354"/>
        <v>1E-4</v>
      </c>
      <c r="B776" s="304">
        <f t="shared" ca="1" si="355"/>
        <v>30.138100000000072</v>
      </c>
      <c r="D776" s="306">
        <f t="shared" ca="1" si="356"/>
        <v>-0.60164180729847261</v>
      </c>
      <c r="E776" s="307">
        <f t="shared" ca="1" si="357"/>
        <v>-0.97605811790858965</v>
      </c>
      <c r="F776" s="304">
        <f t="shared" ca="1" si="358"/>
        <v>1.1465872464948452</v>
      </c>
      <c r="G776" s="306">
        <f t="shared" ca="1" si="359"/>
        <v>7.0211334418860805</v>
      </c>
      <c r="H776" s="307">
        <f t="shared" ca="1" si="360"/>
        <v>-103.09269440757561</v>
      </c>
      <c r="I776" s="304">
        <f t="shared" ca="1" si="361"/>
        <v>103.33150514253889</v>
      </c>
      <c r="J776" s="306">
        <f t="shared" ca="1" si="362"/>
        <v>641.70676765127212</v>
      </c>
      <c r="K776" s="307">
        <f t="shared" ca="1" si="363"/>
        <v>-8.6211488359911428</v>
      </c>
      <c r="L776" s="304">
        <f t="shared" ca="1" si="348"/>
        <v>641.7646763858977</v>
      </c>
      <c r="M776" s="306">
        <f t="shared" ca="1" si="364"/>
        <v>-1.502796278660294</v>
      </c>
      <c r="N776" s="304">
        <f t="shared" ca="1" si="365"/>
        <v>-86.103884235200823</v>
      </c>
      <c r="P776" s="310">
        <f t="shared" ca="1" si="366"/>
        <v>23</v>
      </c>
      <c r="Q776" s="304">
        <f t="shared" ca="1" si="367"/>
        <v>0</v>
      </c>
      <c r="R776" s="306">
        <f t="shared" ca="1" si="368"/>
        <v>0</v>
      </c>
      <c r="S776" s="307">
        <f t="shared" ca="1" si="369"/>
        <v>4.5130000000000017</v>
      </c>
      <c r="T776" s="304">
        <f t="shared" ca="1" si="349"/>
        <v>44.272530000000017</v>
      </c>
      <c r="U776" s="311">
        <f t="shared" ca="1" si="350"/>
        <v>0</v>
      </c>
      <c r="V776" s="306">
        <f t="shared" ca="1" si="351"/>
        <v>1.2260565461644959</v>
      </c>
      <c r="W776" s="304">
        <f t="shared" ca="1" si="352"/>
        <v>39.960046718698585</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0.93292175794241317</v>
      </c>
      <c r="AH776" s="304">
        <f t="shared" ca="1" si="376"/>
        <v>-8.8544057982711699</v>
      </c>
    </row>
    <row r="777" spans="1:34" x14ac:dyDescent="0.2">
      <c r="A777" s="347">
        <f t="shared" ca="1" si="354"/>
        <v>1E-4</v>
      </c>
      <c r="B777" s="304">
        <f t="shared" ca="1" si="355"/>
        <v>30.138200000000072</v>
      </c>
      <c r="D777" s="306">
        <f t="shared" ca="1" si="356"/>
        <v>-0.60163781529492066</v>
      </c>
      <c r="E777" s="307">
        <f t="shared" ca="1" si="357"/>
        <v>-0.97603267127492011</v>
      </c>
      <c r="F777" s="304">
        <f t="shared" ca="1" si="358"/>
        <v>1.1465634898202983</v>
      </c>
      <c r="G777" s="306">
        <f t="shared" ca="1" si="359"/>
        <v>7.0210732781045513</v>
      </c>
      <c r="H777" s="307">
        <f t="shared" ca="1" si="360"/>
        <v>-103.09279201084273</v>
      </c>
      <c r="I777" s="304">
        <f t="shared" ca="1" si="361"/>
        <v>103.33159843226753</v>
      </c>
      <c r="J777" s="306">
        <f t="shared" ca="1" si="362"/>
        <v>641.70676765127212</v>
      </c>
      <c r="K777" s="307">
        <f t="shared" ca="1" si="363"/>
        <v>-8.6314581103120638</v>
      </c>
      <c r="L777" s="304">
        <f t="shared" ca="1" si="348"/>
        <v>641.7648149583722</v>
      </c>
      <c r="M777" s="306">
        <f t="shared" ca="1" si="364"/>
        <v>-1.502796923735473</v>
      </c>
      <c r="N777" s="304">
        <f t="shared" ca="1" si="365"/>
        <v>-86.103921195286048</v>
      </c>
      <c r="P777" s="310">
        <f t="shared" ca="1" si="366"/>
        <v>23</v>
      </c>
      <c r="Q777" s="304">
        <f t="shared" ca="1" si="367"/>
        <v>0</v>
      </c>
      <c r="R777" s="306">
        <f t="shared" ca="1" si="368"/>
        <v>0</v>
      </c>
      <c r="S777" s="307">
        <f t="shared" ca="1" si="369"/>
        <v>4.5130000000000017</v>
      </c>
      <c r="T777" s="304">
        <f t="shared" ca="1" si="349"/>
        <v>44.272530000000017</v>
      </c>
      <c r="U777" s="311">
        <f t="shared" ca="1" si="350"/>
        <v>0</v>
      </c>
      <c r="V777" s="306">
        <f t="shared" ca="1" si="351"/>
        <v>1.2260578101407091</v>
      </c>
      <c r="W777" s="304">
        <f t="shared" ca="1" si="352"/>
        <v>39.960160068185431</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0.9328970713598963</v>
      </c>
      <c r="AH777" s="304">
        <f t="shared" ca="1" si="376"/>
        <v>-8.8544309148456843</v>
      </c>
    </row>
    <row r="778" spans="1:34" x14ac:dyDescent="0.2">
      <c r="A778" s="347">
        <f t="shared" ca="1" si="354"/>
        <v>1E-4</v>
      </c>
      <c r="B778" s="304">
        <f t="shared" ca="1" si="355"/>
        <v>30.138300000000072</v>
      </c>
      <c r="D778" s="306">
        <f t="shared" ca="1" si="356"/>
        <v>-0.60163382329361037</v>
      </c>
      <c r="E778" s="307">
        <f t="shared" ca="1" si="357"/>
        <v>-0.97600722500354387</v>
      </c>
      <c r="F778" s="304">
        <f t="shared" ca="1" si="358"/>
        <v>1.146539733541758</v>
      </c>
      <c r="G778" s="306">
        <f t="shared" ca="1" si="359"/>
        <v>7.0210131147222219</v>
      </c>
      <c r="H778" s="307">
        <f t="shared" ca="1" si="360"/>
        <v>-103.09288961156523</v>
      </c>
      <c r="I778" s="304">
        <f t="shared" ca="1" si="361"/>
        <v>103.33169171952753</v>
      </c>
      <c r="J778" s="306">
        <f t="shared" ca="1" si="362"/>
        <v>641.70676765127212</v>
      </c>
      <c r="K778" s="307">
        <f t="shared" ca="1" si="363"/>
        <v>-8.6417673943931845</v>
      </c>
      <c r="L778" s="304">
        <f t="shared" ca="1" si="348"/>
        <v>641.76495369655595</v>
      </c>
      <c r="M778" s="306">
        <f t="shared" ca="1" si="364"/>
        <v>-1.5027975688039596</v>
      </c>
      <c r="N778" s="304">
        <f t="shared" ca="1" si="365"/>
        <v>-86.103958154987836</v>
      </c>
      <c r="P778" s="310">
        <f t="shared" ca="1" si="366"/>
        <v>23</v>
      </c>
      <c r="Q778" s="304">
        <f t="shared" ca="1" si="367"/>
        <v>0</v>
      </c>
      <c r="R778" s="306">
        <f t="shared" ca="1" si="368"/>
        <v>0</v>
      </c>
      <c r="S778" s="307">
        <f t="shared" ca="1" si="369"/>
        <v>4.5130000000000017</v>
      </c>
      <c r="T778" s="304">
        <f t="shared" ca="1" si="349"/>
        <v>44.272530000000017</v>
      </c>
      <c r="U778" s="311">
        <f t="shared" ca="1" si="350"/>
        <v>0</v>
      </c>
      <c r="V778" s="306">
        <f t="shared" ca="1" si="351"/>
        <v>1.2260590741194231</v>
      </c>
      <c r="W778" s="304">
        <f t="shared" ca="1" si="352"/>
        <v>39.960273416058357</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0.93287238512646375</v>
      </c>
      <c r="AH778" s="304">
        <f t="shared" ca="1" si="376"/>
        <v>-8.8544560310625791</v>
      </c>
    </row>
    <row r="779" spans="1:34" x14ac:dyDescent="0.2">
      <c r="A779" s="347">
        <f t="shared" ca="1" si="354"/>
        <v>1E-4</v>
      </c>
      <c r="B779" s="304">
        <f t="shared" ca="1" si="355"/>
        <v>30.138400000000072</v>
      </c>
      <c r="D779" s="306">
        <f t="shared" ca="1" si="356"/>
        <v>-0.60162983129454306</v>
      </c>
      <c r="E779" s="307">
        <f t="shared" ca="1" si="357"/>
        <v>-0.97598177909445916</v>
      </c>
      <c r="F779" s="304">
        <f t="shared" ca="1" si="358"/>
        <v>1.146515977659224</v>
      </c>
      <c r="G779" s="306">
        <f t="shared" ca="1" si="359"/>
        <v>7.0209529517390923</v>
      </c>
      <c r="H779" s="307">
        <f t="shared" ca="1" si="360"/>
        <v>-103.09298720974314</v>
      </c>
      <c r="I779" s="304">
        <f t="shared" ca="1" si="361"/>
        <v>103.33178500431896</v>
      </c>
      <c r="J779" s="306">
        <f t="shared" ca="1" si="362"/>
        <v>641.70676765127212</v>
      </c>
      <c r="K779" s="307">
        <f t="shared" ca="1" si="363"/>
        <v>-8.6520766882342492</v>
      </c>
      <c r="L779" s="304">
        <f t="shared" ca="1" si="348"/>
        <v>641.76509260044895</v>
      </c>
      <c r="M779" s="306">
        <f t="shared" ca="1" si="364"/>
        <v>-1.5027982138657541</v>
      </c>
      <c r="N779" s="304">
        <f t="shared" ca="1" si="365"/>
        <v>-86.103995114306173</v>
      </c>
      <c r="P779" s="310">
        <f t="shared" ca="1" si="366"/>
        <v>23</v>
      </c>
      <c r="Q779" s="304">
        <f t="shared" ca="1" si="367"/>
        <v>0</v>
      </c>
      <c r="R779" s="306">
        <f t="shared" ca="1" si="368"/>
        <v>0</v>
      </c>
      <c r="S779" s="307">
        <f t="shared" ca="1" si="369"/>
        <v>4.5130000000000017</v>
      </c>
      <c r="T779" s="304">
        <f t="shared" ca="1" si="349"/>
        <v>44.272530000000017</v>
      </c>
      <c r="U779" s="311">
        <f t="shared" ca="1" si="350"/>
        <v>0</v>
      </c>
      <c r="V779" s="306">
        <f t="shared" ca="1" si="351"/>
        <v>1.226060338100637</v>
      </c>
      <c r="W779" s="304">
        <f t="shared" ca="1" si="352"/>
        <v>39.960386762317377</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0.9328476992421173</v>
      </c>
      <c r="AH779" s="304">
        <f t="shared" ca="1" si="376"/>
        <v>-8.8544811469218576</v>
      </c>
    </row>
    <row r="780" spans="1:34" x14ac:dyDescent="0.2">
      <c r="A780" s="347">
        <f t="shared" ca="1" si="354"/>
        <v>1E-4</v>
      </c>
      <c r="B780" s="304">
        <f t="shared" ca="1" si="355"/>
        <v>30.138500000000072</v>
      </c>
      <c r="D780" s="306">
        <f t="shared" ca="1" si="356"/>
        <v>-0.60162583929771851</v>
      </c>
      <c r="E780" s="307">
        <f t="shared" ca="1" si="357"/>
        <v>-0.97595633354766065</v>
      </c>
      <c r="F780" s="304">
        <f t="shared" ca="1" si="358"/>
        <v>1.1464922221726919</v>
      </c>
      <c r="G780" s="306">
        <f t="shared" ca="1" si="359"/>
        <v>7.0208927891551625</v>
      </c>
      <c r="H780" s="307">
        <f t="shared" ca="1" si="360"/>
        <v>-103.09308480537649</v>
      </c>
      <c r="I780" s="304">
        <f t="shared" ca="1" si="361"/>
        <v>103.33187828664182</v>
      </c>
      <c r="J780" s="306">
        <f t="shared" ca="1" si="362"/>
        <v>641.70676765127212</v>
      </c>
      <c r="K780" s="307">
        <f t="shared" ca="1" si="363"/>
        <v>-8.6623859918350057</v>
      </c>
      <c r="L780" s="304">
        <f t="shared" ca="1" si="348"/>
        <v>641.76523167005178</v>
      </c>
      <c r="M780" s="306">
        <f t="shared" ca="1" si="364"/>
        <v>-1.5027988589208565</v>
      </c>
      <c r="N780" s="304">
        <f t="shared" ca="1" si="365"/>
        <v>-86.1040320732411</v>
      </c>
      <c r="P780" s="310">
        <f t="shared" ca="1" si="366"/>
        <v>23</v>
      </c>
      <c r="Q780" s="304">
        <f t="shared" ca="1" si="367"/>
        <v>0</v>
      </c>
      <c r="R780" s="306">
        <f t="shared" ca="1" si="368"/>
        <v>0</v>
      </c>
      <c r="S780" s="307">
        <f t="shared" ca="1" si="369"/>
        <v>4.5130000000000017</v>
      </c>
      <c r="T780" s="304">
        <f t="shared" ca="1" si="349"/>
        <v>44.272530000000017</v>
      </c>
      <c r="U780" s="311">
        <f t="shared" ca="1" si="350"/>
        <v>0</v>
      </c>
      <c r="V780" s="306">
        <f t="shared" ca="1" si="351"/>
        <v>1.2260616020843511</v>
      </c>
      <c r="W780" s="304">
        <f t="shared" ca="1" si="352"/>
        <v>39.960500106962492</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0.93282301370684806</v>
      </c>
      <c r="AH780" s="304">
        <f t="shared" ca="1" si="376"/>
        <v>-8.8545062624235236</v>
      </c>
    </row>
    <row r="781" spans="1:34" x14ac:dyDescent="0.2">
      <c r="A781" s="347">
        <f t="shared" ca="1" si="354"/>
        <v>1E-4</v>
      </c>
      <c r="B781" s="304">
        <f t="shared" ca="1" si="355"/>
        <v>30.138600000000071</v>
      </c>
      <c r="D781" s="306">
        <f t="shared" ca="1" si="356"/>
        <v>-0.60162184730313573</v>
      </c>
      <c r="E781" s="307">
        <f t="shared" ca="1" si="357"/>
        <v>-0.97593088836314656</v>
      </c>
      <c r="F781" s="304">
        <f t="shared" ca="1" si="358"/>
        <v>1.1464684670821601</v>
      </c>
      <c r="G781" s="306">
        <f t="shared" ca="1" si="359"/>
        <v>7.0208326269704324</v>
      </c>
      <c r="H781" s="307">
        <f t="shared" ca="1" si="360"/>
        <v>-103.09318239846533</v>
      </c>
      <c r="I781" s="304">
        <f t="shared" ca="1" si="361"/>
        <v>103.33197156649618</v>
      </c>
      <c r="J781" s="306">
        <f t="shared" ca="1" si="362"/>
        <v>641.70676765127212</v>
      </c>
      <c r="K781" s="307">
        <f t="shared" ca="1" si="363"/>
        <v>-8.672695305195198</v>
      </c>
      <c r="L781" s="304">
        <f t="shared" ca="1" si="348"/>
        <v>641.76537090536476</v>
      </c>
      <c r="M781" s="306">
        <f t="shared" ca="1" si="364"/>
        <v>-1.5027995039692665</v>
      </c>
      <c r="N781" s="304">
        <f t="shared" ca="1" si="365"/>
        <v>-86.104069031792577</v>
      </c>
      <c r="P781" s="310">
        <f t="shared" ca="1" si="366"/>
        <v>23</v>
      </c>
      <c r="Q781" s="304">
        <f t="shared" ca="1" si="367"/>
        <v>0</v>
      </c>
      <c r="R781" s="306">
        <f t="shared" ca="1" si="368"/>
        <v>0</v>
      </c>
      <c r="S781" s="307">
        <f t="shared" ca="1" si="369"/>
        <v>4.5130000000000017</v>
      </c>
      <c r="T781" s="304">
        <f t="shared" ca="1" si="349"/>
        <v>44.272530000000017</v>
      </c>
      <c r="U781" s="311">
        <f t="shared" ca="1" si="350"/>
        <v>0</v>
      </c>
      <c r="V781" s="306">
        <f t="shared" ca="1" si="351"/>
        <v>1.2260628660705655</v>
      </c>
      <c r="W781" s="304">
        <f t="shared" ca="1" si="352"/>
        <v>39.960613449993744</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0.93279832852065958</v>
      </c>
      <c r="AH781" s="304">
        <f t="shared" ca="1" si="376"/>
        <v>-8.8545313775675769</v>
      </c>
    </row>
    <row r="782" spans="1:34" x14ac:dyDescent="0.2">
      <c r="A782" s="347">
        <f t="shared" ca="1" si="354"/>
        <v>1E-4</v>
      </c>
      <c r="B782" s="304">
        <f t="shared" ca="1" si="355"/>
        <v>30.138700000000071</v>
      </c>
      <c r="D782" s="306">
        <f t="shared" ca="1" si="356"/>
        <v>-0.6016178553108007</v>
      </c>
      <c r="E782" s="307">
        <f t="shared" ca="1" si="357"/>
        <v>-0.97590544354091158</v>
      </c>
      <c r="F782" s="304">
        <f t="shared" ca="1" si="358"/>
        <v>1.1464447123876278</v>
      </c>
      <c r="G782" s="306">
        <f t="shared" ca="1" si="359"/>
        <v>7.0207724651849013</v>
      </c>
      <c r="H782" s="307">
        <f t="shared" ca="1" si="360"/>
        <v>-103.09327998900969</v>
      </c>
      <c r="I782" s="304">
        <f t="shared" ca="1" si="361"/>
        <v>103.33206484388205</v>
      </c>
      <c r="J782" s="306">
        <f t="shared" ca="1" si="362"/>
        <v>641.70676765127212</v>
      </c>
      <c r="K782" s="307">
        <f t="shared" ca="1" si="363"/>
        <v>-8.6830046283145723</v>
      </c>
      <c r="L782" s="304">
        <f t="shared" ca="1" si="348"/>
        <v>641.76551030638836</v>
      </c>
      <c r="M782" s="306">
        <f t="shared" ca="1" si="364"/>
        <v>-1.5028001490109848</v>
      </c>
      <c r="N782" s="304">
        <f t="shared" ca="1" si="365"/>
        <v>-86.104105989960644</v>
      </c>
      <c r="P782" s="310">
        <f t="shared" ca="1" si="366"/>
        <v>23</v>
      </c>
      <c r="Q782" s="304">
        <f t="shared" ca="1" si="367"/>
        <v>0</v>
      </c>
      <c r="R782" s="306">
        <f t="shared" ca="1" si="368"/>
        <v>0</v>
      </c>
      <c r="S782" s="307">
        <f t="shared" ca="1" si="369"/>
        <v>4.5130000000000017</v>
      </c>
      <c r="T782" s="304">
        <f t="shared" ca="1" si="349"/>
        <v>44.272530000000017</v>
      </c>
      <c r="U782" s="311">
        <f t="shared" ca="1" si="350"/>
        <v>0</v>
      </c>
      <c r="V782" s="306">
        <f t="shared" ca="1" si="351"/>
        <v>1.2260641300592801</v>
      </c>
      <c r="W782" s="304">
        <f t="shared" ca="1" si="352"/>
        <v>39.960726791411133</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0.93277364368353588</v>
      </c>
      <c r="AH782" s="304">
        <f t="shared" ca="1" si="376"/>
        <v>-8.8545564923540283</v>
      </c>
    </row>
    <row r="783" spans="1:34" x14ac:dyDescent="0.2">
      <c r="A783" s="347">
        <f t="shared" ca="1" si="354"/>
        <v>1E-4</v>
      </c>
      <c r="B783" s="304">
        <f t="shared" ca="1" si="355"/>
        <v>30.138800000000071</v>
      </c>
      <c r="D783" s="306">
        <f t="shared" ca="1" si="356"/>
        <v>-0.60161386332070843</v>
      </c>
      <c r="E783" s="307">
        <f t="shared" ca="1" si="357"/>
        <v>-0.97587999908095213</v>
      </c>
      <c r="F783" s="304">
        <f t="shared" ca="1" si="358"/>
        <v>1.1464209580890901</v>
      </c>
      <c r="G783" s="306">
        <f t="shared" ca="1" si="359"/>
        <v>7.020712303798569</v>
      </c>
      <c r="H783" s="307">
        <f t="shared" ca="1" si="360"/>
        <v>-103.09337757700959</v>
      </c>
      <c r="I783" s="304">
        <f t="shared" ca="1" si="361"/>
        <v>103.33215811879946</v>
      </c>
      <c r="J783" s="306">
        <f t="shared" ca="1" si="362"/>
        <v>641.70676765127212</v>
      </c>
      <c r="K783" s="307">
        <f t="shared" ca="1" si="363"/>
        <v>-8.6933139611928727</v>
      </c>
      <c r="L783" s="304">
        <f t="shared" ca="1" si="348"/>
        <v>641.76564987312281</v>
      </c>
      <c r="M783" s="306">
        <f t="shared" ca="1" si="364"/>
        <v>-1.5028007940460111</v>
      </c>
      <c r="N783" s="304">
        <f t="shared" ca="1" si="365"/>
        <v>-86.104142947745288</v>
      </c>
      <c r="P783" s="310">
        <f t="shared" ca="1" si="366"/>
        <v>23</v>
      </c>
      <c r="Q783" s="304">
        <f t="shared" ca="1" si="367"/>
        <v>0</v>
      </c>
      <c r="R783" s="306">
        <f t="shared" ca="1" si="368"/>
        <v>0</v>
      </c>
      <c r="S783" s="307">
        <f t="shared" ca="1" si="369"/>
        <v>4.5130000000000017</v>
      </c>
      <c r="T783" s="304">
        <f t="shared" ca="1" si="349"/>
        <v>44.272530000000017</v>
      </c>
      <c r="U783" s="311">
        <f t="shared" ca="1" si="350"/>
        <v>0</v>
      </c>
      <c r="V783" s="306">
        <f t="shared" ca="1" si="351"/>
        <v>1.2260653940504951</v>
      </c>
      <c r="W783" s="304">
        <f t="shared" ca="1" si="352"/>
        <v>39.960840131214681</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0.93274895919548761</v>
      </c>
      <c r="AH783" s="304">
        <f t="shared" ca="1" si="376"/>
        <v>-8.854581606782876</v>
      </c>
    </row>
    <row r="784" spans="1:34" x14ac:dyDescent="0.2">
      <c r="A784" s="347">
        <f t="shared" ca="1" si="354"/>
        <v>1E-4</v>
      </c>
      <c r="B784" s="304">
        <f t="shared" ca="1" si="355"/>
        <v>30.138900000000071</v>
      </c>
      <c r="D784" s="306">
        <f t="shared" ca="1" si="356"/>
        <v>-0.6016098713328627</v>
      </c>
      <c r="E784" s="307">
        <f t="shared" ca="1" si="357"/>
        <v>-0.97585455498326645</v>
      </c>
      <c r="F784" s="304">
        <f t="shared" ca="1" si="358"/>
        <v>1.1463972041865476</v>
      </c>
      <c r="G784" s="306">
        <f t="shared" ca="1" si="359"/>
        <v>7.0206521428114357</v>
      </c>
      <c r="H784" s="307">
        <f t="shared" ca="1" si="360"/>
        <v>-103.09347516246508</v>
      </c>
      <c r="I784" s="304">
        <f t="shared" ca="1" si="361"/>
        <v>103.33225139124846</v>
      </c>
      <c r="J784" s="306">
        <f t="shared" ca="1" si="362"/>
        <v>641.70676765127212</v>
      </c>
      <c r="K784" s="307">
        <f t="shared" ca="1" si="363"/>
        <v>-8.7036233038298469</v>
      </c>
      <c r="L784" s="304">
        <f t="shared" ca="1" si="348"/>
        <v>641.76578960556844</v>
      </c>
      <c r="M784" s="306">
        <f t="shared" ca="1" si="364"/>
        <v>-1.5028014390743454</v>
      </c>
      <c r="N784" s="304">
        <f t="shared" ca="1" si="365"/>
        <v>-86.104179905146509</v>
      </c>
      <c r="P784" s="310">
        <f t="shared" ca="1" si="366"/>
        <v>23</v>
      </c>
      <c r="Q784" s="304">
        <f t="shared" ca="1" si="367"/>
        <v>0</v>
      </c>
      <c r="R784" s="306">
        <f t="shared" ca="1" si="368"/>
        <v>0</v>
      </c>
      <c r="S784" s="307">
        <f t="shared" ca="1" si="369"/>
        <v>4.5130000000000017</v>
      </c>
      <c r="T784" s="304">
        <f t="shared" ca="1" si="349"/>
        <v>44.272530000000017</v>
      </c>
      <c r="U784" s="311">
        <f t="shared" ca="1" si="350"/>
        <v>0</v>
      </c>
      <c r="V784" s="306">
        <f t="shared" ca="1" si="351"/>
        <v>1.2260666580442099</v>
      </c>
      <c r="W784" s="304">
        <f t="shared" ca="1" si="352"/>
        <v>39.960953469404409</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0.93272427505650413</v>
      </c>
      <c r="AH784" s="304">
        <f t="shared" ca="1" si="376"/>
        <v>-8.8546067208541253</v>
      </c>
    </row>
    <row r="785" spans="1:34" x14ac:dyDescent="0.2">
      <c r="A785" s="347">
        <f t="shared" ca="1" si="354"/>
        <v>1E-4</v>
      </c>
      <c r="B785" s="304">
        <f t="shared" ca="1" si="355"/>
        <v>30.13900000000007</v>
      </c>
      <c r="D785" s="306">
        <f t="shared" ca="1" si="356"/>
        <v>-0.60160587934726484</v>
      </c>
      <c r="E785" s="307">
        <f t="shared" ca="1" si="357"/>
        <v>-0.97582911124784744</v>
      </c>
      <c r="F785" s="304">
        <f t="shared" ca="1" si="358"/>
        <v>1.1463734506799952</v>
      </c>
      <c r="G785" s="306">
        <f t="shared" ca="1" si="359"/>
        <v>7.0205919822235012</v>
      </c>
      <c r="H785" s="307">
        <f t="shared" ca="1" si="360"/>
        <v>-103.09357274537621</v>
      </c>
      <c r="I785" s="304">
        <f t="shared" ca="1" si="361"/>
        <v>103.33234466122907</v>
      </c>
      <c r="J785" s="306">
        <f t="shared" ca="1" si="362"/>
        <v>641.70676765127212</v>
      </c>
      <c r="K785" s="307">
        <f t="shared" ca="1" si="363"/>
        <v>-8.7139326562252393</v>
      </c>
      <c r="L785" s="304">
        <f t="shared" ca="1" si="348"/>
        <v>641.7659295037256</v>
      </c>
      <c r="M785" s="306">
        <f t="shared" ca="1" si="364"/>
        <v>-1.5028020840959881</v>
      </c>
      <c r="N785" s="304">
        <f t="shared" ca="1" si="365"/>
        <v>-86.104216862164336</v>
      </c>
      <c r="P785" s="310">
        <f t="shared" ca="1" si="366"/>
        <v>23</v>
      </c>
      <c r="Q785" s="304">
        <f t="shared" ca="1" si="367"/>
        <v>0</v>
      </c>
      <c r="R785" s="306">
        <f t="shared" ca="1" si="368"/>
        <v>0</v>
      </c>
      <c r="S785" s="307">
        <f t="shared" ca="1" si="369"/>
        <v>4.5130000000000017</v>
      </c>
      <c r="T785" s="304">
        <f t="shared" ca="1" si="349"/>
        <v>44.272530000000017</v>
      </c>
      <c r="U785" s="311">
        <f t="shared" ca="1" si="350"/>
        <v>0</v>
      </c>
      <c r="V785" s="306">
        <f t="shared" ca="1" si="351"/>
        <v>1.2260679220404247</v>
      </c>
      <c r="W785" s="304">
        <f t="shared" ca="1" si="352"/>
        <v>39.961066805980295</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0.93269959126658186</v>
      </c>
      <c r="AH785" s="304">
        <f t="shared" ca="1" si="376"/>
        <v>-8.8546318345677815</v>
      </c>
    </row>
    <row r="786" spans="1:34" x14ac:dyDescent="0.2">
      <c r="A786" s="347">
        <f t="shared" ca="1" si="354"/>
        <v>1E-4</v>
      </c>
      <c r="B786" s="304">
        <f t="shared" ca="1" si="355"/>
        <v>30.13910000000007</v>
      </c>
      <c r="D786" s="306">
        <f t="shared" ca="1" si="356"/>
        <v>-0.60160188736391185</v>
      </c>
      <c r="E786" s="307">
        <f t="shared" ca="1" si="357"/>
        <v>-0.97580366787470219</v>
      </c>
      <c r="F786" s="304">
        <f t="shared" ca="1" si="358"/>
        <v>1.1463496975694385</v>
      </c>
      <c r="G786" s="306">
        <f t="shared" ca="1" si="359"/>
        <v>7.0205318220347648</v>
      </c>
      <c r="H786" s="307">
        <f t="shared" ca="1" si="360"/>
        <v>-103.09367032574299</v>
      </c>
      <c r="I786" s="304">
        <f t="shared" ca="1" si="361"/>
        <v>103.33243792874134</v>
      </c>
      <c r="J786" s="306">
        <f t="shared" ca="1" si="362"/>
        <v>641.70676765127212</v>
      </c>
      <c r="K786" s="307">
        <f t="shared" ca="1" si="363"/>
        <v>-8.7242420183787956</v>
      </c>
      <c r="L786" s="304">
        <f t="shared" ca="1" si="348"/>
        <v>641.76606956759485</v>
      </c>
      <c r="M786" s="306">
        <f t="shared" ca="1" si="364"/>
        <v>-1.5028027291109392</v>
      </c>
      <c r="N786" s="304">
        <f t="shared" ca="1" si="365"/>
        <v>-86.104253818798753</v>
      </c>
      <c r="P786" s="310">
        <f t="shared" ca="1" si="366"/>
        <v>23</v>
      </c>
      <c r="Q786" s="304">
        <f t="shared" ca="1" si="367"/>
        <v>0</v>
      </c>
      <c r="R786" s="306">
        <f t="shared" ca="1" si="368"/>
        <v>0</v>
      </c>
      <c r="S786" s="307">
        <f t="shared" ca="1" si="369"/>
        <v>4.5130000000000017</v>
      </c>
      <c r="T786" s="304">
        <f t="shared" ca="1" si="349"/>
        <v>44.272530000000017</v>
      </c>
      <c r="U786" s="311">
        <f t="shared" ca="1" si="350"/>
        <v>0</v>
      </c>
      <c r="V786" s="306">
        <f t="shared" ca="1" si="351"/>
        <v>1.2260691860391399</v>
      </c>
      <c r="W786" s="304">
        <f t="shared" ca="1" si="352"/>
        <v>39.961180140942403</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0.93267490782572615</v>
      </c>
      <c r="AH786" s="304">
        <f t="shared" ca="1" si="376"/>
        <v>-8.8546569479238375</v>
      </c>
    </row>
    <row r="787" spans="1:34" x14ac:dyDescent="0.2">
      <c r="A787" s="347">
        <f t="shared" ca="1" si="354"/>
        <v>1E-4</v>
      </c>
      <c r="B787" s="304">
        <f t="shared" ca="1" si="355"/>
        <v>30.13920000000007</v>
      </c>
      <c r="D787" s="306">
        <f t="shared" ca="1" si="356"/>
        <v>-0.60159789538280795</v>
      </c>
      <c r="E787" s="307">
        <f t="shared" ca="1" si="357"/>
        <v>-0.97577822486381471</v>
      </c>
      <c r="F787" s="304">
        <f t="shared" ca="1" si="358"/>
        <v>1.1463259448548659</v>
      </c>
      <c r="G787" s="306">
        <f t="shared" ca="1" si="359"/>
        <v>7.0204716622452263</v>
      </c>
      <c r="H787" s="307">
        <f t="shared" ca="1" si="360"/>
        <v>-103.09376790356548</v>
      </c>
      <c r="I787" s="304">
        <f t="shared" ca="1" si="361"/>
        <v>103.33253119378531</v>
      </c>
      <c r="J787" s="306">
        <f t="shared" ca="1" si="362"/>
        <v>641.70676765127212</v>
      </c>
      <c r="K787" s="307">
        <f t="shared" ca="1" si="363"/>
        <v>-8.7345513902902603</v>
      </c>
      <c r="L787" s="304">
        <f t="shared" ca="1" si="348"/>
        <v>641.76620979717632</v>
      </c>
      <c r="M787" s="306">
        <f t="shared" ca="1" si="364"/>
        <v>-1.5028033741191986</v>
      </c>
      <c r="N787" s="304">
        <f t="shared" ca="1" si="365"/>
        <v>-86.104290775049776</v>
      </c>
      <c r="P787" s="310">
        <f t="shared" ca="1" si="366"/>
        <v>23</v>
      </c>
      <c r="Q787" s="304">
        <f t="shared" ca="1" si="367"/>
        <v>0</v>
      </c>
      <c r="R787" s="306">
        <f t="shared" ca="1" si="368"/>
        <v>0</v>
      </c>
      <c r="S787" s="307">
        <f t="shared" ca="1" si="369"/>
        <v>4.5130000000000017</v>
      </c>
      <c r="T787" s="304">
        <f t="shared" ca="1" si="349"/>
        <v>44.272530000000017</v>
      </c>
      <c r="U787" s="311">
        <f t="shared" ca="1" si="350"/>
        <v>0</v>
      </c>
      <c r="V787" s="306">
        <f t="shared" ca="1" si="351"/>
        <v>1.2260704500403552</v>
      </c>
      <c r="W787" s="304">
        <f t="shared" ca="1" si="352"/>
        <v>39.961293474290741</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0.93265022473391923</v>
      </c>
      <c r="AH787" s="304">
        <f t="shared" ca="1" si="376"/>
        <v>-8.8546820609223111</v>
      </c>
    </row>
    <row r="788" spans="1:34" x14ac:dyDescent="0.2">
      <c r="A788" s="347">
        <f t="shared" ca="1" si="354"/>
        <v>1E-4</v>
      </c>
      <c r="B788" s="304">
        <f t="shared" ca="1" si="355"/>
        <v>30.13930000000007</v>
      </c>
      <c r="D788" s="306">
        <f t="shared" ca="1" si="356"/>
        <v>-0.60159390340395225</v>
      </c>
      <c r="E788" s="307">
        <f t="shared" ca="1" si="357"/>
        <v>-0.97575278221518147</v>
      </c>
      <c r="F788" s="304">
        <f t="shared" ca="1" si="358"/>
        <v>1.1463021925362751</v>
      </c>
      <c r="G788" s="306">
        <f t="shared" ca="1" si="359"/>
        <v>7.0204115028548859</v>
      </c>
      <c r="H788" s="307">
        <f t="shared" ca="1" si="360"/>
        <v>-103.0938654788437</v>
      </c>
      <c r="I788" s="304">
        <f t="shared" ca="1" si="361"/>
        <v>103.33262445636102</v>
      </c>
      <c r="J788" s="306">
        <f t="shared" ca="1" si="362"/>
        <v>641.70676765127212</v>
      </c>
      <c r="K788" s="307">
        <f t="shared" ca="1" si="363"/>
        <v>-8.7448607719593809</v>
      </c>
      <c r="L788" s="304">
        <f t="shared" ca="1" si="348"/>
        <v>641.76635019247055</v>
      </c>
      <c r="M788" s="306">
        <f t="shared" ca="1" si="364"/>
        <v>-1.5028040191207666</v>
      </c>
      <c r="N788" s="304">
        <f t="shared" ca="1" si="365"/>
        <v>-86.10432773091739</v>
      </c>
      <c r="P788" s="310">
        <f t="shared" ca="1" si="366"/>
        <v>23</v>
      </c>
      <c r="Q788" s="304">
        <f t="shared" ca="1" si="367"/>
        <v>0</v>
      </c>
      <c r="R788" s="306">
        <f t="shared" ca="1" si="368"/>
        <v>0</v>
      </c>
      <c r="S788" s="307">
        <f t="shared" ca="1" si="369"/>
        <v>4.5130000000000017</v>
      </c>
      <c r="T788" s="304">
        <f t="shared" ca="1" si="349"/>
        <v>44.272530000000017</v>
      </c>
      <c r="U788" s="311">
        <f t="shared" ca="1" si="350"/>
        <v>0</v>
      </c>
      <c r="V788" s="306">
        <f t="shared" ca="1" si="351"/>
        <v>1.2260717140440702</v>
      </c>
      <c r="W788" s="304">
        <f t="shared" ca="1" si="352"/>
        <v>39.961406806025302</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0.93262554199116821</v>
      </c>
      <c r="AH788" s="304">
        <f t="shared" ca="1" si="376"/>
        <v>-8.8547071735632006</v>
      </c>
    </row>
    <row r="789" spans="1:34" x14ac:dyDescent="0.2">
      <c r="A789" s="347">
        <f t="shared" ca="1" si="354"/>
        <v>1E-4</v>
      </c>
      <c r="B789" s="304">
        <f t="shared" ca="1" si="355"/>
        <v>30.139400000000069</v>
      </c>
      <c r="D789" s="306">
        <f t="shared" ca="1" si="356"/>
        <v>-0.60158991142734619</v>
      </c>
      <c r="E789" s="307">
        <f t="shared" ca="1" si="357"/>
        <v>-0.975727339928806</v>
      </c>
      <c r="F789" s="304">
        <f t="shared" ca="1" si="358"/>
        <v>1.1462784406136695</v>
      </c>
      <c r="G789" s="306">
        <f t="shared" ca="1" si="359"/>
        <v>7.0203513438637435</v>
      </c>
      <c r="H789" s="307">
        <f t="shared" ca="1" si="360"/>
        <v>-103.09396305157769</v>
      </c>
      <c r="I789" s="304">
        <f t="shared" ca="1" si="361"/>
        <v>103.33271771646847</v>
      </c>
      <c r="J789" s="306">
        <f t="shared" ca="1" si="362"/>
        <v>641.70676765127212</v>
      </c>
      <c r="K789" s="307">
        <f t="shared" ca="1" si="363"/>
        <v>-8.7551701633859018</v>
      </c>
      <c r="L789" s="304">
        <f t="shared" ca="1" si="348"/>
        <v>641.76649075347768</v>
      </c>
      <c r="M789" s="306">
        <f t="shared" ca="1" si="364"/>
        <v>-1.5028046641156434</v>
      </c>
      <c r="N789" s="304">
        <f t="shared" ca="1" si="365"/>
        <v>-86.104364686401638</v>
      </c>
      <c r="P789" s="310">
        <f t="shared" ca="1" si="366"/>
        <v>23</v>
      </c>
      <c r="Q789" s="304">
        <f t="shared" ca="1" si="367"/>
        <v>0</v>
      </c>
      <c r="R789" s="306">
        <f t="shared" ca="1" si="368"/>
        <v>0</v>
      </c>
      <c r="S789" s="307">
        <f t="shared" ca="1" si="369"/>
        <v>4.5130000000000017</v>
      </c>
      <c r="T789" s="304">
        <f t="shared" ca="1" si="349"/>
        <v>44.272530000000017</v>
      </c>
      <c r="U789" s="311">
        <f t="shared" ca="1" si="350"/>
        <v>0</v>
      </c>
      <c r="V789" s="306">
        <f t="shared" ca="1" si="351"/>
        <v>1.2260729780502855</v>
      </c>
      <c r="W789" s="304">
        <f t="shared" ca="1" si="352"/>
        <v>39.961520136146113</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0.93260085959746775</v>
      </c>
      <c r="AH789" s="304">
        <f t="shared" ca="1" si="376"/>
        <v>-8.8547322858465076</v>
      </c>
    </row>
    <row r="790" spans="1:34" x14ac:dyDescent="0.2">
      <c r="A790" s="347">
        <f t="shared" ca="1" si="354"/>
        <v>1E-4</v>
      </c>
      <c r="B790" s="304">
        <f t="shared" ca="1" si="355"/>
        <v>30.139500000000069</v>
      </c>
      <c r="D790" s="306">
        <f t="shared" ca="1" si="356"/>
        <v>-0.60158591945298723</v>
      </c>
      <c r="E790" s="307">
        <f t="shared" ca="1" si="357"/>
        <v>-0.97570189800468476</v>
      </c>
      <c r="F790" s="304">
        <f t="shared" ca="1" si="358"/>
        <v>1.146254689087046</v>
      </c>
      <c r="G790" s="306">
        <f t="shared" ca="1" si="359"/>
        <v>7.0202911852717982</v>
      </c>
      <c r="H790" s="307">
        <f t="shared" ca="1" si="360"/>
        <v>-103.09406062176748</v>
      </c>
      <c r="I790" s="304">
        <f t="shared" ca="1" si="361"/>
        <v>103.3328109741077</v>
      </c>
      <c r="J790" s="306">
        <f t="shared" ca="1" si="362"/>
        <v>641.70676765127212</v>
      </c>
      <c r="K790" s="307">
        <f t="shared" ca="1" si="363"/>
        <v>-8.7654795645695689</v>
      </c>
      <c r="L790" s="304">
        <f t="shared" ca="1" si="348"/>
        <v>641.76663148019827</v>
      </c>
      <c r="M790" s="306">
        <f t="shared" ca="1" si="364"/>
        <v>-1.5028053091038287</v>
      </c>
      <c r="N790" s="304">
        <f t="shared" ca="1" si="365"/>
        <v>-86.104401641502491</v>
      </c>
      <c r="P790" s="310">
        <f t="shared" ca="1" si="366"/>
        <v>23</v>
      </c>
      <c r="Q790" s="304">
        <f t="shared" ca="1" si="367"/>
        <v>0</v>
      </c>
      <c r="R790" s="306">
        <f t="shared" ca="1" si="368"/>
        <v>0</v>
      </c>
      <c r="S790" s="307">
        <f t="shared" ca="1" si="369"/>
        <v>4.5130000000000017</v>
      </c>
      <c r="T790" s="304">
        <f t="shared" ca="1" si="349"/>
        <v>44.272530000000017</v>
      </c>
      <c r="U790" s="311">
        <f t="shared" ca="1" si="350"/>
        <v>0</v>
      </c>
      <c r="V790" s="306">
        <f t="shared" ca="1" si="351"/>
        <v>1.2260742420590005</v>
      </c>
      <c r="W790" s="304">
        <f t="shared" ca="1" si="352"/>
        <v>39.961633464653175</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0.93257617755281252</v>
      </c>
      <c r="AH790" s="304">
        <f t="shared" ca="1" si="376"/>
        <v>-8.8547573977722358</v>
      </c>
    </row>
    <row r="791" spans="1:34" x14ac:dyDescent="0.2">
      <c r="A791" s="347">
        <f t="shared" ca="1" si="354"/>
        <v>1E-4</v>
      </c>
      <c r="B791" s="304">
        <f t="shared" ca="1" si="355"/>
        <v>30.139600000000069</v>
      </c>
      <c r="D791" s="306">
        <f t="shared" ca="1" si="356"/>
        <v>-0.60158192748088057</v>
      </c>
      <c r="E791" s="307">
        <f t="shared" ca="1" si="357"/>
        <v>-0.9756764564428142</v>
      </c>
      <c r="F791" s="304">
        <f t="shared" ca="1" si="358"/>
        <v>1.1462309379564042</v>
      </c>
      <c r="G791" s="306">
        <f t="shared" ca="1" si="359"/>
        <v>7.02023102707905</v>
      </c>
      <c r="H791" s="307">
        <f t="shared" ca="1" si="360"/>
        <v>-103.09415818941312</v>
      </c>
      <c r="I791" s="304">
        <f t="shared" ca="1" si="361"/>
        <v>103.33290422927878</v>
      </c>
      <c r="J791" s="306">
        <f t="shared" ca="1" si="362"/>
        <v>641.70676765127212</v>
      </c>
      <c r="K791" s="307">
        <f t="shared" ca="1" si="363"/>
        <v>-8.7757889755101282</v>
      </c>
      <c r="L791" s="304">
        <f t="shared" ca="1" si="348"/>
        <v>641.76677237263254</v>
      </c>
      <c r="M791" s="306">
        <f t="shared" ca="1" si="364"/>
        <v>-1.5028059540853229</v>
      </c>
      <c r="N791" s="304">
        <f t="shared" ca="1" si="365"/>
        <v>-86.104438596219978</v>
      </c>
      <c r="P791" s="310">
        <f t="shared" ca="1" si="366"/>
        <v>23</v>
      </c>
      <c r="Q791" s="304">
        <f t="shared" ca="1" si="367"/>
        <v>0</v>
      </c>
      <c r="R791" s="306">
        <f t="shared" ca="1" si="368"/>
        <v>0</v>
      </c>
      <c r="S791" s="307">
        <f t="shared" ca="1" si="369"/>
        <v>4.5130000000000017</v>
      </c>
      <c r="T791" s="304">
        <f t="shared" ca="1" si="349"/>
        <v>44.272530000000017</v>
      </c>
      <c r="U791" s="311">
        <f t="shared" ca="1" si="350"/>
        <v>0</v>
      </c>
      <c r="V791" s="306">
        <f t="shared" ca="1" si="351"/>
        <v>1.2260755060702155</v>
      </c>
      <c r="W791" s="304">
        <f t="shared" ca="1" si="352"/>
        <v>39.961746791546538</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0.93255149585720432</v>
      </c>
      <c r="AH791" s="304">
        <f t="shared" ca="1" si="376"/>
        <v>-8.8547825093403851</v>
      </c>
    </row>
    <row r="792" spans="1:34" x14ac:dyDescent="0.2">
      <c r="A792" s="347">
        <f t="shared" ca="1" si="354"/>
        <v>1E-4</v>
      </c>
      <c r="B792" s="304">
        <f t="shared" ca="1" si="355"/>
        <v>30.139700000000069</v>
      </c>
      <c r="D792" s="306">
        <f t="shared" ca="1" si="356"/>
        <v>-0.60157793551102423</v>
      </c>
      <c r="E792" s="307">
        <f t="shared" ca="1" si="357"/>
        <v>-0.97565101524318187</v>
      </c>
      <c r="F792" s="304">
        <f t="shared" ca="1" si="358"/>
        <v>1.1462071872217332</v>
      </c>
      <c r="G792" s="306">
        <f t="shared" ca="1" si="359"/>
        <v>7.0201708692854989</v>
      </c>
      <c r="H792" s="307">
        <f t="shared" ca="1" si="360"/>
        <v>-103.09425575451465</v>
      </c>
      <c r="I792" s="304">
        <f t="shared" ca="1" si="361"/>
        <v>103.33299748198172</v>
      </c>
      <c r="J792" s="306">
        <f t="shared" ca="1" si="362"/>
        <v>641.70676765127212</v>
      </c>
      <c r="K792" s="307">
        <f t="shared" ca="1" si="363"/>
        <v>-8.7860983962073238</v>
      </c>
      <c r="L792" s="304">
        <f t="shared" ca="1" si="348"/>
        <v>641.76691343078096</v>
      </c>
      <c r="M792" s="306">
        <f t="shared" ca="1" si="364"/>
        <v>-1.502806599060126</v>
      </c>
      <c r="N792" s="304">
        <f t="shared" ca="1" si="365"/>
        <v>-86.104475550554085</v>
      </c>
      <c r="P792" s="310">
        <f t="shared" ca="1" si="366"/>
        <v>23</v>
      </c>
      <c r="Q792" s="304">
        <f t="shared" ca="1" si="367"/>
        <v>0</v>
      </c>
      <c r="R792" s="306">
        <f t="shared" ca="1" si="368"/>
        <v>0</v>
      </c>
      <c r="S792" s="307">
        <f t="shared" ca="1" si="369"/>
        <v>4.5130000000000017</v>
      </c>
      <c r="T792" s="304">
        <f t="shared" ca="1" si="349"/>
        <v>44.272530000000017</v>
      </c>
      <c r="U792" s="311">
        <f t="shared" ca="1" si="350"/>
        <v>0</v>
      </c>
      <c r="V792" s="306">
        <f t="shared" ca="1" si="351"/>
        <v>1.226076770083931</v>
      </c>
      <c r="W792" s="304">
        <f t="shared" ca="1" si="352"/>
        <v>39.961860116826209</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0.93252681451063246</v>
      </c>
      <c r="AH792" s="304">
        <f t="shared" ca="1" si="376"/>
        <v>-8.8548076205509698</v>
      </c>
    </row>
    <row r="793" spans="1:34" x14ac:dyDescent="0.2">
      <c r="A793" s="347">
        <f t="shared" ca="1" si="354"/>
        <v>1E-4</v>
      </c>
      <c r="B793" s="304">
        <f t="shared" ca="1" si="355"/>
        <v>30.139800000000069</v>
      </c>
      <c r="D793" s="306">
        <f t="shared" ca="1" si="356"/>
        <v>-0.60157394354341942</v>
      </c>
      <c r="E793" s="307">
        <f t="shared" ca="1" si="357"/>
        <v>-0.97562557440579134</v>
      </c>
      <c r="F793" s="304">
        <f t="shared" ca="1" si="358"/>
        <v>1.1461834368830373</v>
      </c>
      <c r="G793" s="306">
        <f t="shared" ca="1" si="359"/>
        <v>7.020110711891145</v>
      </c>
      <c r="H793" s="307">
        <f t="shared" ca="1" si="360"/>
        <v>-103.09435331707209</v>
      </c>
      <c r="I793" s="304">
        <f t="shared" ca="1" si="361"/>
        <v>103.33309073221658</v>
      </c>
      <c r="J793" s="306">
        <f t="shared" ca="1" si="362"/>
        <v>641.70676765127212</v>
      </c>
      <c r="K793" s="307">
        <f t="shared" ca="1" si="363"/>
        <v>-8.7964078266609036</v>
      </c>
      <c r="L793" s="304">
        <f t="shared" ca="1" si="348"/>
        <v>641.76705465464386</v>
      </c>
      <c r="M793" s="306">
        <f t="shared" ca="1" si="364"/>
        <v>-1.5028072440282381</v>
      </c>
      <c r="N793" s="304">
        <f t="shared" ca="1" si="365"/>
        <v>-86.104512504504825</v>
      </c>
      <c r="P793" s="310">
        <f t="shared" ca="1" si="366"/>
        <v>23</v>
      </c>
      <c r="Q793" s="304">
        <f t="shared" ca="1" si="367"/>
        <v>0</v>
      </c>
      <c r="R793" s="306">
        <f t="shared" ca="1" si="368"/>
        <v>0</v>
      </c>
      <c r="S793" s="307">
        <f t="shared" ca="1" si="369"/>
        <v>4.5130000000000017</v>
      </c>
      <c r="T793" s="304">
        <f t="shared" ca="1" si="349"/>
        <v>44.272530000000017</v>
      </c>
      <c r="U793" s="311">
        <f t="shared" ca="1" si="350"/>
        <v>0</v>
      </c>
      <c r="V793" s="306">
        <f t="shared" ca="1" si="351"/>
        <v>1.2260780341001458</v>
      </c>
      <c r="W793" s="304">
        <f t="shared" ca="1" si="352"/>
        <v>39.961973440492187</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0.93250213351309519</v>
      </c>
      <c r="AH793" s="304">
        <f t="shared" ca="1" si="376"/>
        <v>-8.8548327314039863</v>
      </c>
    </row>
    <row r="794" spans="1:34" x14ac:dyDescent="0.2">
      <c r="A794" s="347">
        <f t="shared" ca="1" si="354"/>
        <v>1E-4</v>
      </c>
      <c r="B794" s="304">
        <f t="shared" ca="1" si="355"/>
        <v>30.139900000000068</v>
      </c>
      <c r="D794" s="306">
        <f t="shared" ca="1" si="356"/>
        <v>-0.60156995157806747</v>
      </c>
      <c r="E794" s="307">
        <f t="shared" ca="1" si="357"/>
        <v>-0.97560013393063905</v>
      </c>
      <c r="F794" s="304">
        <f t="shared" ca="1" si="358"/>
        <v>1.1461596869403143</v>
      </c>
      <c r="G794" s="306">
        <f t="shared" ca="1" si="359"/>
        <v>7.0200505548959873</v>
      </c>
      <c r="H794" s="307">
        <f t="shared" ca="1" si="360"/>
        <v>-103.09445087708548</v>
      </c>
      <c r="I794" s="304">
        <f t="shared" ca="1" si="361"/>
        <v>103.33318397998335</v>
      </c>
      <c r="J794" s="306">
        <f t="shared" ca="1" si="362"/>
        <v>641.70676765127212</v>
      </c>
      <c r="K794" s="307">
        <f t="shared" ca="1" si="363"/>
        <v>-8.8067172668706117</v>
      </c>
      <c r="L794" s="304">
        <f t="shared" ca="1" si="348"/>
        <v>641.76719604422158</v>
      </c>
      <c r="M794" s="306">
        <f t="shared" ca="1" si="364"/>
        <v>-1.5028078889896592</v>
      </c>
      <c r="N794" s="304">
        <f t="shared" ca="1" si="365"/>
        <v>-86.104549458072213</v>
      </c>
      <c r="P794" s="310">
        <f t="shared" ca="1" si="366"/>
        <v>23</v>
      </c>
      <c r="Q794" s="304">
        <f t="shared" ca="1" si="367"/>
        <v>0</v>
      </c>
      <c r="R794" s="306">
        <f t="shared" ca="1" si="368"/>
        <v>0</v>
      </c>
      <c r="S794" s="307">
        <f t="shared" ca="1" si="369"/>
        <v>4.5130000000000017</v>
      </c>
      <c r="T794" s="304">
        <f t="shared" ca="1" si="349"/>
        <v>44.272530000000017</v>
      </c>
      <c r="U794" s="311">
        <f t="shared" ca="1" si="350"/>
        <v>0</v>
      </c>
      <c r="V794" s="306">
        <f t="shared" ca="1" si="351"/>
        <v>1.2260792981188608</v>
      </c>
      <c r="W794" s="304">
        <f t="shared" ca="1" si="352"/>
        <v>39.962086762544494</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0.93247745286459072</v>
      </c>
      <c r="AH794" s="304">
        <f t="shared" ca="1" si="376"/>
        <v>-8.8548578418994399</v>
      </c>
    </row>
    <row r="795" spans="1:34" x14ac:dyDescent="0.2">
      <c r="A795" s="347">
        <f t="shared" ca="1" si="354"/>
        <v>1E-4</v>
      </c>
      <c r="B795" s="304">
        <f t="shared" ca="1" si="355"/>
        <v>30.140000000000068</v>
      </c>
      <c r="D795" s="306">
        <f t="shared" ca="1" si="356"/>
        <v>-0.60156595961496795</v>
      </c>
      <c r="E795" s="307">
        <f t="shared" ca="1" si="357"/>
        <v>-0.97557469381771789</v>
      </c>
      <c r="F795" s="304">
        <f t="shared" ca="1" si="358"/>
        <v>1.1461359373935585</v>
      </c>
      <c r="G795" s="306">
        <f t="shared" ca="1" si="359"/>
        <v>7.0199903983000258</v>
      </c>
      <c r="H795" s="307">
        <f t="shared" ca="1" si="360"/>
        <v>-103.09454843455487</v>
      </c>
      <c r="I795" s="304">
        <f t="shared" ca="1" si="361"/>
        <v>103.3332772252821</v>
      </c>
      <c r="J795" s="306">
        <f t="shared" ca="1" si="362"/>
        <v>641.70676765127212</v>
      </c>
      <c r="K795" s="307">
        <f t="shared" ca="1" si="363"/>
        <v>-8.8170267168361942</v>
      </c>
      <c r="L795" s="304">
        <f t="shared" ca="1" si="348"/>
        <v>641.76733759951446</v>
      </c>
      <c r="M795" s="306">
        <f t="shared" ca="1" si="364"/>
        <v>-1.5028085339443895</v>
      </c>
      <c r="N795" s="304">
        <f t="shared" ca="1" si="365"/>
        <v>-86.104586411256236</v>
      </c>
      <c r="P795" s="310">
        <f t="shared" ca="1" si="366"/>
        <v>23</v>
      </c>
      <c r="Q795" s="304">
        <f t="shared" ca="1" si="367"/>
        <v>0</v>
      </c>
      <c r="R795" s="306">
        <f t="shared" ca="1" si="368"/>
        <v>0</v>
      </c>
      <c r="S795" s="307">
        <f t="shared" ca="1" si="369"/>
        <v>4.5130000000000017</v>
      </c>
      <c r="T795" s="304">
        <f t="shared" ca="1" si="349"/>
        <v>44.272530000000017</v>
      </c>
      <c r="U795" s="311">
        <f t="shared" ca="1" si="350"/>
        <v>0</v>
      </c>
      <c r="V795" s="306">
        <f t="shared" ca="1" si="351"/>
        <v>1.2260805621400754</v>
      </c>
      <c r="W795" s="304">
        <f t="shared" ca="1" si="352"/>
        <v>39.962200082983138</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0.93245277256511727</v>
      </c>
      <c r="AH795" s="304">
        <f t="shared" ca="1" si="376"/>
        <v>-8.8548829520373324</v>
      </c>
    </row>
    <row r="796" spans="1:34" x14ac:dyDescent="0.2">
      <c r="A796" s="347">
        <f t="shared" ca="1" si="354"/>
        <v>1E-4</v>
      </c>
      <c r="B796" s="304">
        <f t="shared" ca="1" si="355"/>
        <v>30.140100000000068</v>
      </c>
      <c r="D796" s="306">
        <f t="shared" ca="1" si="356"/>
        <v>-0.60156196765412207</v>
      </c>
      <c r="E796" s="307">
        <f t="shared" ca="1" si="357"/>
        <v>-0.97554925406703141</v>
      </c>
      <c r="F796" s="304">
        <f t="shared" ca="1" si="358"/>
        <v>1.1461121882427743</v>
      </c>
      <c r="G796" s="306">
        <f t="shared" ca="1" si="359"/>
        <v>7.0199302421032606</v>
      </c>
      <c r="H796" s="307">
        <f t="shared" ca="1" si="360"/>
        <v>-103.09464598948027</v>
      </c>
      <c r="I796" s="304">
        <f t="shared" ca="1" si="361"/>
        <v>103.33337046811285</v>
      </c>
      <c r="J796" s="306">
        <f t="shared" ca="1" si="362"/>
        <v>641.70676765127212</v>
      </c>
      <c r="K796" s="307">
        <f t="shared" ca="1" si="363"/>
        <v>-8.8273361765573952</v>
      </c>
      <c r="L796" s="304">
        <f t="shared" ca="1" si="348"/>
        <v>641.76747932052285</v>
      </c>
      <c r="M796" s="306">
        <f t="shared" ca="1" si="364"/>
        <v>-1.5028091788924292</v>
      </c>
      <c r="N796" s="304">
        <f t="shared" ca="1" si="365"/>
        <v>-86.104623364056906</v>
      </c>
      <c r="P796" s="310">
        <f t="shared" ca="1" si="366"/>
        <v>23</v>
      </c>
      <c r="Q796" s="304">
        <f t="shared" ca="1" si="367"/>
        <v>0</v>
      </c>
      <c r="R796" s="306">
        <f t="shared" ca="1" si="368"/>
        <v>0</v>
      </c>
      <c r="S796" s="307">
        <f t="shared" ca="1" si="369"/>
        <v>4.5130000000000017</v>
      </c>
      <c r="T796" s="304">
        <f t="shared" ca="1" si="349"/>
        <v>44.272530000000017</v>
      </c>
      <c r="U796" s="311">
        <f t="shared" ca="1" si="350"/>
        <v>0</v>
      </c>
      <c r="V796" s="306">
        <f t="shared" ca="1" si="351"/>
        <v>1.22608182616379</v>
      </c>
      <c r="W796" s="304">
        <f t="shared" ca="1" si="352"/>
        <v>39.962313401808153</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0.93242809261467308</v>
      </c>
      <c r="AH796" s="304">
        <f t="shared" ca="1" si="376"/>
        <v>-8.8549080618176657</v>
      </c>
    </row>
    <row r="797" spans="1:34" x14ac:dyDescent="0.2">
      <c r="A797" s="347">
        <f t="shared" ca="1" si="354"/>
        <v>1E-4</v>
      </c>
      <c r="B797" s="304">
        <f t="shared" ca="1" si="355"/>
        <v>30.140200000000068</v>
      </c>
      <c r="D797" s="306">
        <f t="shared" ca="1" si="356"/>
        <v>-0.60155797569552971</v>
      </c>
      <c r="E797" s="307">
        <f t="shared" ca="1" si="357"/>
        <v>-0.97552381467857074</v>
      </c>
      <c r="F797" s="304">
        <f t="shared" ca="1" si="358"/>
        <v>1.1460884394879542</v>
      </c>
      <c r="G797" s="306">
        <f t="shared" ca="1" si="359"/>
        <v>7.0198700863056906</v>
      </c>
      <c r="H797" s="307">
        <f t="shared" ca="1" si="360"/>
        <v>-103.09474354186173</v>
      </c>
      <c r="I797" s="304">
        <f t="shared" ca="1" si="361"/>
        <v>103.33346370847563</v>
      </c>
      <c r="J797" s="306">
        <f t="shared" ca="1" si="362"/>
        <v>641.70676765127212</v>
      </c>
      <c r="K797" s="307">
        <f t="shared" ca="1" si="363"/>
        <v>-8.8376456460339625</v>
      </c>
      <c r="L797" s="304">
        <f t="shared" ca="1" si="348"/>
        <v>641.76762120724709</v>
      </c>
      <c r="M797" s="306">
        <f t="shared" ca="1" si="364"/>
        <v>-1.5028098238337781</v>
      </c>
      <c r="N797" s="304">
        <f t="shared" ca="1" si="365"/>
        <v>-86.104660316474238</v>
      </c>
      <c r="P797" s="310">
        <f t="shared" ca="1" si="366"/>
        <v>23</v>
      </c>
      <c r="Q797" s="304">
        <f t="shared" ca="1" si="367"/>
        <v>0</v>
      </c>
      <c r="R797" s="306">
        <f t="shared" ca="1" si="368"/>
        <v>0</v>
      </c>
      <c r="S797" s="307">
        <f t="shared" ca="1" si="369"/>
        <v>4.5130000000000017</v>
      </c>
      <c r="T797" s="304">
        <f t="shared" ca="1" si="349"/>
        <v>44.272530000000017</v>
      </c>
      <c r="U797" s="311">
        <f t="shared" ca="1" si="350"/>
        <v>0</v>
      </c>
      <c r="V797" s="306">
        <f t="shared" ca="1" si="351"/>
        <v>1.2260830901900046</v>
      </c>
      <c r="W797" s="304">
        <f t="shared" ca="1" si="352"/>
        <v>39.96242671901954</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0.93240341301324925</v>
      </c>
      <c r="AH797" s="304">
        <f t="shared" ca="1" si="376"/>
        <v>-8.8549331712404467</v>
      </c>
    </row>
    <row r="798" spans="1:34" x14ac:dyDescent="0.2">
      <c r="A798" s="347">
        <f t="shared" ca="1" si="354"/>
        <v>1E-4</v>
      </c>
      <c r="B798" s="304">
        <f t="shared" ca="1" si="355"/>
        <v>30.140300000000067</v>
      </c>
      <c r="D798" s="306">
        <f t="shared" ca="1" si="356"/>
        <v>-0.601553983739192</v>
      </c>
      <c r="E798" s="307">
        <f t="shared" ca="1" si="357"/>
        <v>-0.97549837565233233</v>
      </c>
      <c r="F798" s="304">
        <f t="shared" ca="1" si="358"/>
        <v>1.1460646911290964</v>
      </c>
      <c r="G798" s="306">
        <f t="shared" ca="1" si="359"/>
        <v>7.019809930907317</v>
      </c>
      <c r="H798" s="307">
        <f t="shared" ca="1" si="360"/>
        <v>-103.09484109169929</v>
      </c>
      <c r="I798" s="304">
        <f t="shared" ca="1" si="361"/>
        <v>103.33355694637049</v>
      </c>
      <c r="J798" s="306">
        <f t="shared" ca="1" si="362"/>
        <v>641.70676765127212</v>
      </c>
      <c r="K798" s="307">
        <f t="shared" ca="1" si="363"/>
        <v>-8.8479551252656403</v>
      </c>
      <c r="L798" s="304">
        <f t="shared" ca="1" si="348"/>
        <v>641.76776325968763</v>
      </c>
      <c r="M798" s="306">
        <f t="shared" ca="1" si="364"/>
        <v>-1.5028104687684365</v>
      </c>
      <c r="N798" s="304">
        <f t="shared" ca="1" si="365"/>
        <v>-86.104697268508232</v>
      </c>
      <c r="P798" s="310">
        <f t="shared" ca="1" si="366"/>
        <v>23</v>
      </c>
      <c r="Q798" s="304">
        <f t="shared" ca="1" si="367"/>
        <v>0</v>
      </c>
      <c r="R798" s="306">
        <f t="shared" ca="1" si="368"/>
        <v>0</v>
      </c>
      <c r="S798" s="307">
        <f t="shared" ca="1" si="369"/>
        <v>4.5130000000000017</v>
      </c>
      <c r="T798" s="304">
        <f t="shared" ca="1" si="349"/>
        <v>44.272530000000017</v>
      </c>
      <c r="U798" s="311">
        <f t="shared" ca="1" si="350"/>
        <v>0</v>
      </c>
      <c r="V798" s="306">
        <f t="shared" ca="1" si="351"/>
        <v>1.2260843542187183</v>
      </c>
      <c r="W798" s="304">
        <f t="shared" ca="1" si="352"/>
        <v>39.962540034617298</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0.93237873376084934</v>
      </c>
      <c r="AH798" s="304">
        <f t="shared" ca="1" si="376"/>
        <v>-8.8549582803056772</v>
      </c>
    </row>
    <row r="799" spans="1:34" x14ac:dyDescent="0.2">
      <c r="A799" s="347">
        <f t="shared" ca="1" si="354"/>
        <v>1E-4</v>
      </c>
      <c r="B799" s="304">
        <f t="shared" ca="1" si="355"/>
        <v>30.140400000000067</v>
      </c>
      <c r="D799" s="306">
        <f t="shared" ca="1" si="356"/>
        <v>-0.60154999178511015</v>
      </c>
      <c r="E799" s="307">
        <f t="shared" ca="1" si="357"/>
        <v>-0.97547293698831794</v>
      </c>
      <c r="F799" s="304">
        <f t="shared" ca="1" si="358"/>
        <v>1.1460409431662033</v>
      </c>
      <c r="G799" s="306">
        <f t="shared" ca="1" si="359"/>
        <v>7.0197497759081386</v>
      </c>
      <c r="H799" s="307">
        <f t="shared" ca="1" si="360"/>
        <v>-103.094938638993</v>
      </c>
      <c r="I799" s="304">
        <f t="shared" ca="1" si="361"/>
        <v>103.33365018179748</v>
      </c>
      <c r="J799" s="306">
        <f t="shared" ca="1" si="362"/>
        <v>641.70676765127212</v>
      </c>
      <c r="K799" s="307">
        <f t="shared" ca="1" si="363"/>
        <v>-8.8582646142521746</v>
      </c>
      <c r="L799" s="304">
        <f t="shared" ca="1" si="348"/>
        <v>641.76790547784469</v>
      </c>
      <c r="M799" s="306">
        <f t="shared" ca="1" si="364"/>
        <v>-1.5028111136964046</v>
      </c>
      <c r="N799" s="304">
        <f t="shared" ca="1" si="365"/>
        <v>-86.104734220158889</v>
      </c>
      <c r="P799" s="310">
        <f t="shared" ca="1" si="366"/>
        <v>23</v>
      </c>
      <c r="Q799" s="304">
        <f t="shared" ca="1" si="367"/>
        <v>0</v>
      </c>
      <c r="R799" s="306">
        <f t="shared" ca="1" si="368"/>
        <v>0</v>
      </c>
      <c r="S799" s="307">
        <f t="shared" ca="1" si="369"/>
        <v>4.5130000000000017</v>
      </c>
      <c r="T799" s="304">
        <f t="shared" ca="1" si="349"/>
        <v>44.272530000000017</v>
      </c>
      <c r="U799" s="311">
        <f t="shared" ca="1" si="350"/>
        <v>0</v>
      </c>
      <c r="V799" s="306">
        <f t="shared" ca="1" si="351"/>
        <v>1.2260856182499325</v>
      </c>
      <c r="W799" s="304">
        <f t="shared" ca="1" si="352"/>
        <v>39.962653348601492</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0.93235405485746625</v>
      </c>
      <c r="AH799" s="304">
        <f t="shared" ca="1" si="376"/>
        <v>-8.8549833890133574</v>
      </c>
    </row>
    <row r="800" spans="1:34" x14ac:dyDescent="0.2">
      <c r="A800" s="347">
        <f t="shared" ca="1" si="354"/>
        <v>1E-4</v>
      </c>
      <c r="B800" s="304">
        <f t="shared" ca="1" si="355"/>
        <v>30.140500000000067</v>
      </c>
      <c r="D800" s="306">
        <f t="shared" ca="1" si="356"/>
        <v>-0.6015459998332825</v>
      </c>
      <c r="E800" s="307">
        <f t="shared" ca="1" si="357"/>
        <v>-0.97544749868651337</v>
      </c>
      <c r="F800" s="304">
        <f t="shared" ca="1" si="358"/>
        <v>1.1460171955992629</v>
      </c>
      <c r="G800" s="306">
        <f t="shared" ca="1" si="359"/>
        <v>7.0196896213081557</v>
      </c>
      <c r="H800" s="307">
        <f t="shared" ca="1" si="360"/>
        <v>-103.09503618374286</v>
      </c>
      <c r="I800" s="304">
        <f t="shared" ca="1" si="361"/>
        <v>103.33374341475658</v>
      </c>
      <c r="J800" s="306">
        <f t="shared" ca="1" si="362"/>
        <v>641.70676765127212</v>
      </c>
      <c r="K800" s="307">
        <f t="shared" ca="1" si="363"/>
        <v>-8.8685741129933113</v>
      </c>
      <c r="L800" s="304">
        <f t="shared" ca="1" si="348"/>
        <v>641.76804786171874</v>
      </c>
      <c r="M800" s="306">
        <f t="shared" ca="1" si="364"/>
        <v>-1.5028117586176821</v>
      </c>
      <c r="N800" s="304">
        <f t="shared" ca="1" si="365"/>
        <v>-86.104771171426208</v>
      </c>
      <c r="P800" s="310">
        <f t="shared" ca="1" si="366"/>
        <v>23</v>
      </c>
      <c r="Q800" s="304">
        <f t="shared" ca="1" si="367"/>
        <v>0</v>
      </c>
      <c r="R800" s="306">
        <f t="shared" ca="1" si="368"/>
        <v>0</v>
      </c>
      <c r="S800" s="307">
        <f t="shared" ca="1" si="369"/>
        <v>4.5130000000000017</v>
      </c>
      <c r="T800" s="304">
        <f t="shared" ca="1" si="349"/>
        <v>44.272530000000017</v>
      </c>
      <c r="U800" s="311">
        <f t="shared" ca="1" si="350"/>
        <v>0</v>
      </c>
      <c r="V800" s="306">
        <f t="shared" ca="1" si="351"/>
        <v>1.2260868822836459</v>
      </c>
      <c r="W800" s="304">
        <f t="shared" ca="1" si="352"/>
        <v>39.962766660972086</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0.93232937630309287</v>
      </c>
      <c r="AH800" s="304">
        <f t="shared" ca="1" si="376"/>
        <v>-8.8550084973635013</v>
      </c>
    </row>
    <row r="801" spans="1:34" x14ac:dyDescent="0.2">
      <c r="A801" s="347">
        <f t="shared" ca="1" si="354"/>
        <v>1E-4</v>
      </c>
      <c r="B801" s="304">
        <f t="shared" ca="1" si="355"/>
        <v>30.140600000000067</v>
      </c>
      <c r="D801" s="306">
        <f t="shared" ca="1" si="356"/>
        <v>-0.60154200788371337</v>
      </c>
      <c r="E801" s="307">
        <f t="shared" ca="1" si="357"/>
        <v>-0.97542206074692928</v>
      </c>
      <c r="F801" s="304">
        <f t="shared" ca="1" si="358"/>
        <v>1.1459934484282865</v>
      </c>
      <c r="G801" s="306">
        <f t="shared" ca="1" si="359"/>
        <v>7.0196294671073671</v>
      </c>
      <c r="H801" s="307">
        <f t="shared" ca="1" si="360"/>
        <v>-103.09513372594894</v>
      </c>
      <c r="I801" s="304">
        <f t="shared" ca="1" si="361"/>
        <v>103.3338366452479</v>
      </c>
      <c r="J801" s="306">
        <f t="shared" ca="1" si="362"/>
        <v>641.70676765127212</v>
      </c>
      <c r="K801" s="307">
        <f t="shared" ca="1" si="363"/>
        <v>-8.8788836214887965</v>
      </c>
      <c r="L801" s="304">
        <f t="shared" ca="1" si="348"/>
        <v>641.76819041131023</v>
      </c>
      <c r="M801" s="306">
        <f t="shared" ca="1" si="364"/>
        <v>-1.5028124035322694</v>
      </c>
      <c r="N801" s="304">
        <f t="shared" ca="1" si="365"/>
        <v>-86.104808122310203</v>
      </c>
      <c r="P801" s="310">
        <f t="shared" ca="1" si="366"/>
        <v>23</v>
      </c>
      <c r="Q801" s="304">
        <f t="shared" ca="1" si="367"/>
        <v>0</v>
      </c>
      <c r="R801" s="306">
        <f t="shared" ca="1" si="368"/>
        <v>0</v>
      </c>
      <c r="S801" s="307">
        <f t="shared" ca="1" si="369"/>
        <v>4.5130000000000017</v>
      </c>
      <c r="T801" s="304">
        <f t="shared" ca="1" si="349"/>
        <v>44.272530000000017</v>
      </c>
      <c r="U801" s="311">
        <f t="shared" ca="1" si="350"/>
        <v>0</v>
      </c>
      <c r="V801" s="306">
        <f t="shared" ca="1" si="351"/>
        <v>1.2260881463198592</v>
      </c>
      <c r="W801" s="304">
        <f t="shared" ca="1" si="352"/>
        <v>39.962879971729151</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0.93230469809773453</v>
      </c>
      <c r="AH801" s="304">
        <f t="shared" ca="1" si="376"/>
        <v>-8.8550336053560983</v>
      </c>
    </row>
    <row r="802" spans="1:34" x14ac:dyDescent="0.2">
      <c r="A802" s="347">
        <f t="shared" ca="1" si="354"/>
        <v>1E-4</v>
      </c>
      <c r="B802" s="304">
        <f t="shared" ca="1" si="355"/>
        <v>30.140700000000066</v>
      </c>
      <c r="D802" s="306">
        <f t="shared" ca="1" si="356"/>
        <v>-0.60153801593640133</v>
      </c>
      <c r="E802" s="307">
        <f t="shared" ca="1" si="357"/>
        <v>-0.97539662316954612</v>
      </c>
      <c r="F802" s="304">
        <f t="shared" ca="1" si="358"/>
        <v>1.1459697016532575</v>
      </c>
      <c r="G802" s="306">
        <f t="shared" ca="1" si="359"/>
        <v>7.0195693133057731</v>
      </c>
      <c r="H802" s="307">
        <f t="shared" ca="1" si="360"/>
        <v>-103.09523126561126</v>
      </c>
      <c r="I802" s="304">
        <f t="shared" ca="1" si="361"/>
        <v>103.33392987327142</v>
      </c>
      <c r="J802" s="306">
        <f t="shared" ca="1" si="362"/>
        <v>641.70676765127212</v>
      </c>
      <c r="K802" s="307">
        <f t="shared" ca="1" si="363"/>
        <v>-8.8891931397383743</v>
      </c>
      <c r="L802" s="304">
        <f t="shared" ca="1" si="348"/>
        <v>641.76833312661927</v>
      </c>
      <c r="M802" s="306">
        <f t="shared" ca="1" si="364"/>
        <v>-1.5028130484401665</v>
      </c>
      <c r="N802" s="304">
        <f t="shared" ca="1" si="365"/>
        <v>-86.104845072810889</v>
      </c>
      <c r="P802" s="310">
        <f t="shared" ca="1" si="366"/>
        <v>23</v>
      </c>
      <c r="Q802" s="304">
        <f t="shared" ca="1" si="367"/>
        <v>0</v>
      </c>
      <c r="R802" s="306">
        <f t="shared" ca="1" si="368"/>
        <v>0</v>
      </c>
      <c r="S802" s="307">
        <f t="shared" ca="1" si="369"/>
        <v>4.5130000000000017</v>
      </c>
      <c r="T802" s="304">
        <f t="shared" ca="1" si="349"/>
        <v>44.272530000000017</v>
      </c>
      <c r="U802" s="311">
        <f t="shared" ca="1" si="350"/>
        <v>0</v>
      </c>
      <c r="V802" s="306">
        <f t="shared" ca="1" si="351"/>
        <v>1.2260894103585722</v>
      </c>
      <c r="W802" s="304">
        <f t="shared" ca="1" si="352"/>
        <v>39.962993280872659</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0.93228002024137702</v>
      </c>
      <c r="AH802" s="304">
        <f t="shared" ca="1" si="376"/>
        <v>-8.8550587129911662</v>
      </c>
    </row>
    <row r="803" spans="1:34" x14ac:dyDescent="0.2">
      <c r="A803" s="347">
        <f t="shared" ca="1" si="354"/>
        <v>1E-4</v>
      </c>
      <c r="B803" s="304">
        <f t="shared" ca="1" si="355"/>
        <v>30.140800000000066</v>
      </c>
      <c r="D803" s="306">
        <f t="shared" ca="1" si="356"/>
        <v>-0.60153402399134714</v>
      </c>
      <c r="E803" s="307">
        <f t="shared" ca="1" si="357"/>
        <v>-0.975371185954371</v>
      </c>
      <c r="F803" s="304">
        <f t="shared" ca="1" si="358"/>
        <v>1.1459459552741826</v>
      </c>
      <c r="G803" s="306">
        <f t="shared" ca="1" si="359"/>
        <v>7.0195091599033743</v>
      </c>
      <c r="H803" s="307">
        <f t="shared" ca="1" si="360"/>
        <v>-103.09532880272985</v>
      </c>
      <c r="I803" s="304">
        <f t="shared" ca="1" si="361"/>
        <v>103.33402309882717</v>
      </c>
      <c r="J803" s="306">
        <f t="shared" ca="1" si="362"/>
        <v>641.70676765127212</v>
      </c>
      <c r="K803" s="307">
        <f t="shared" ca="1" si="363"/>
        <v>-8.8995026677417908</v>
      </c>
      <c r="L803" s="304">
        <f t="shared" ca="1" si="348"/>
        <v>641.76847600764631</v>
      </c>
      <c r="M803" s="306">
        <f t="shared" ca="1" si="364"/>
        <v>-1.5028136933413736</v>
      </c>
      <c r="N803" s="304">
        <f t="shared" ca="1" si="365"/>
        <v>-86.104882022928251</v>
      </c>
      <c r="P803" s="310">
        <f t="shared" ca="1" si="366"/>
        <v>23</v>
      </c>
      <c r="Q803" s="304">
        <f t="shared" ca="1" si="367"/>
        <v>0</v>
      </c>
      <c r="R803" s="306">
        <f t="shared" ca="1" si="368"/>
        <v>0</v>
      </c>
      <c r="S803" s="307">
        <f t="shared" ca="1" si="369"/>
        <v>4.5130000000000017</v>
      </c>
      <c r="T803" s="304">
        <f t="shared" ca="1" si="349"/>
        <v>44.272530000000017</v>
      </c>
      <c r="U803" s="311">
        <f t="shared" ca="1" si="350"/>
        <v>0</v>
      </c>
      <c r="V803" s="306">
        <f t="shared" ca="1" si="351"/>
        <v>1.2260906743997848</v>
      </c>
      <c r="W803" s="304">
        <f t="shared" ca="1" si="352"/>
        <v>39.963106588402631</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0.93225534273402388</v>
      </c>
      <c r="AH803" s="304">
        <f t="shared" ca="1" si="376"/>
        <v>-8.8550838202686997</v>
      </c>
    </row>
    <row r="804" spans="1:34" x14ac:dyDescent="0.2">
      <c r="A804" s="347">
        <f t="shared" ca="1" si="354"/>
        <v>1E-4</v>
      </c>
      <c r="B804" s="304">
        <f t="shared" ca="1" si="355"/>
        <v>30.140900000000066</v>
      </c>
      <c r="D804" s="306">
        <f t="shared" ca="1" si="356"/>
        <v>-0.60153003204855027</v>
      </c>
      <c r="E804" s="307">
        <f t="shared" ca="1" si="357"/>
        <v>-0.97534574910140037</v>
      </c>
      <c r="F804" s="304">
        <f t="shared" ca="1" si="358"/>
        <v>1.145922209291059</v>
      </c>
      <c r="G804" s="306">
        <f t="shared" ca="1" si="359"/>
        <v>7.0194490069001692</v>
      </c>
      <c r="H804" s="307">
        <f t="shared" ca="1" si="360"/>
        <v>-103.09542633730476</v>
      </c>
      <c r="I804" s="304">
        <f t="shared" ca="1" si="361"/>
        <v>103.3341163219152</v>
      </c>
      <c r="J804" s="306">
        <f t="shared" ca="1" si="362"/>
        <v>641.70676765127212</v>
      </c>
      <c r="K804" s="307">
        <f t="shared" ca="1" si="363"/>
        <v>-8.9098122054987918</v>
      </c>
      <c r="L804" s="304">
        <f t="shared" ca="1" si="348"/>
        <v>641.76861905439171</v>
      </c>
      <c r="M804" s="306">
        <f t="shared" ca="1" si="364"/>
        <v>-1.5028143382358905</v>
      </c>
      <c r="N804" s="304">
        <f t="shared" ca="1" si="365"/>
        <v>-86.104918972662304</v>
      </c>
      <c r="P804" s="310">
        <f t="shared" ca="1" si="366"/>
        <v>23</v>
      </c>
      <c r="Q804" s="304">
        <f t="shared" ca="1" si="367"/>
        <v>0</v>
      </c>
      <c r="R804" s="306">
        <f t="shared" ca="1" si="368"/>
        <v>0</v>
      </c>
      <c r="S804" s="307">
        <f t="shared" ca="1" si="369"/>
        <v>4.5130000000000017</v>
      </c>
      <c r="T804" s="304">
        <f t="shared" ca="1" si="349"/>
        <v>44.272530000000017</v>
      </c>
      <c r="U804" s="311">
        <f t="shared" ca="1" si="350"/>
        <v>0</v>
      </c>
      <c r="V804" s="306">
        <f t="shared" ca="1" si="351"/>
        <v>1.2260919384434974</v>
      </c>
      <c r="W804" s="304">
        <f t="shared" ca="1" si="352"/>
        <v>39.963219894319089</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0.93223066557567513</v>
      </c>
      <c r="AH804" s="304">
        <f t="shared" ca="1" si="376"/>
        <v>-8.8551089271887022</v>
      </c>
    </row>
    <row r="805" spans="1:34" x14ac:dyDescent="0.2">
      <c r="A805" s="347">
        <f t="shared" ca="1" si="354"/>
        <v>1E-4</v>
      </c>
      <c r="B805" s="304">
        <f t="shared" ca="1" si="355"/>
        <v>30.141000000000066</v>
      </c>
      <c r="D805" s="306">
        <f t="shared" ca="1" si="356"/>
        <v>-0.60152604010801447</v>
      </c>
      <c r="E805" s="307">
        <f t="shared" ca="1" si="357"/>
        <v>-0.97532031261062713</v>
      </c>
      <c r="F805" s="304">
        <f t="shared" ca="1" si="358"/>
        <v>1.1458984637038834</v>
      </c>
      <c r="G805" s="306">
        <f t="shared" ca="1" si="359"/>
        <v>7.0193888542961584</v>
      </c>
      <c r="H805" s="307">
        <f t="shared" ca="1" si="360"/>
        <v>-103.09552386933602</v>
      </c>
      <c r="I805" s="304">
        <f t="shared" ca="1" si="361"/>
        <v>103.33420954253558</v>
      </c>
      <c r="J805" s="306">
        <f t="shared" ca="1" si="362"/>
        <v>641.70676765127212</v>
      </c>
      <c r="K805" s="307">
        <f t="shared" ca="1" si="363"/>
        <v>-8.9201217530091235</v>
      </c>
      <c r="L805" s="304">
        <f t="shared" ca="1" si="348"/>
        <v>641.7687622668559</v>
      </c>
      <c r="M805" s="306">
        <f t="shared" ca="1" si="364"/>
        <v>-1.5028149831237176</v>
      </c>
      <c r="N805" s="304">
        <f t="shared" ca="1" si="365"/>
        <v>-86.104955922013062</v>
      </c>
      <c r="P805" s="310">
        <f t="shared" ca="1" si="366"/>
        <v>23</v>
      </c>
      <c r="Q805" s="304">
        <f t="shared" ca="1" si="367"/>
        <v>0</v>
      </c>
      <c r="R805" s="306">
        <f t="shared" ca="1" si="368"/>
        <v>0</v>
      </c>
      <c r="S805" s="307">
        <f t="shared" ca="1" si="369"/>
        <v>4.5130000000000017</v>
      </c>
      <c r="T805" s="304">
        <f t="shared" ca="1" si="349"/>
        <v>44.272530000000017</v>
      </c>
      <c r="U805" s="311">
        <f t="shared" ca="1" si="350"/>
        <v>0</v>
      </c>
      <c r="V805" s="306">
        <f t="shared" ca="1" si="351"/>
        <v>1.2260932024897093</v>
      </c>
      <c r="W805" s="304">
        <f t="shared" ca="1" si="352"/>
        <v>39.963333198622067</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0.93220598876632188</v>
      </c>
      <c r="AH805" s="304">
        <f t="shared" ca="1" si="376"/>
        <v>-8.8551340337511792</v>
      </c>
    </row>
    <row r="806" spans="1:34" x14ac:dyDescent="0.2">
      <c r="A806" s="347">
        <f t="shared" ca="1" si="354"/>
        <v>1E-4</v>
      </c>
      <c r="B806" s="304">
        <f t="shared" ca="1" si="355"/>
        <v>30.141100000000066</v>
      </c>
      <c r="D806" s="306">
        <f t="shared" ca="1" si="356"/>
        <v>-0.6015220481697372</v>
      </c>
      <c r="E806" s="307">
        <f t="shared" ca="1" si="357"/>
        <v>-0.97529487648204416</v>
      </c>
      <c r="F806" s="304">
        <f t="shared" ca="1" si="358"/>
        <v>1.1458747185126485</v>
      </c>
      <c r="G806" s="306">
        <f t="shared" ca="1" si="359"/>
        <v>7.0193287020913413</v>
      </c>
      <c r="H806" s="307">
        <f t="shared" ca="1" si="360"/>
        <v>-103.09562139882367</v>
      </c>
      <c r="I806" s="304">
        <f t="shared" ca="1" si="361"/>
        <v>103.33430276068829</v>
      </c>
      <c r="J806" s="306">
        <f t="shared" ca="1" si="362"/>
        <v>641.70676765127212</v>
      </c>
      <c r="K806" s="307">
        <f t="shared" ca="1" si="363"/>
        <v>-8.9304313102725317</v>
      </c>
      <c r="L806" s="304">
        <f t="shared" ca="1" si="348"/>
        <v>641.76890564503924</v>
      </c>
      <c r="M806" s="306">
        <f t="shared" ca="1" si="364"/>
        <v>-1.5028156280048548</v>
      </c>
      <c r="N806" s="304">
        <f t="shared" ca="1" si="365"/>
        <v>-86.10499287098051</v>
      </c>
      <c r="P806" s="310">
        <f t="shared" ca="1" si="366"/>
        <v>23</v>
      </c>
      <c r="Q806" s="304">
        <f t="shared" ca="1" si="367"/>
        <v>0</v>
      </c>
      <c r="R806" s="306">
        <f t="shared" ca="1" si="368"/>
        <v>0</v>
      </c>
      <c r="S806" s="307">
        <f t="shared" ca="1" si="369"/>
        <v>4.5130000000000017</v>
      </c>
      <c r="T806" s="304">
        <f t="shared" ca="1" si="349"/>
        <v>44.272530000000017</v>
      </c>
      <c r="U806" s="311">
        <f t="shared" ca="1" si="350"/>
        <v>0</v>
      </c>
      <c r="V806" s="306">
        <f t="shared" ca="1" si="351"/>
        <v>1.2260944665384206</v>
      </c>
      <c r="W806" s="304">
        <f t="shared" ca="1" si="352"/>
        <v>39.963446501311537</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0.93218131230596057</v>
      </c>
      <c r="AH806" s="304">
        <f t="shared" ca="1" si="376"/>
        <v>-8.8551591399561378</v>
      </c>
    </row>
    <row r="807" spans="1:34" x14ac:dyDescent="0.2">
      <c r="A807" s="347">
        <f t="shared" ca="1" si="354"/>
        <v>1E-4</v>
      </c>
      <c r="B807" s="304">
        <f t="shared" ca="1" si="355"/>
        <v>30.141200000000065</v>
      </c>
      <c r="D807" s="306">
        <f t="shared" ca="1" si="356"/>
        <v>-0.60151805623372134</v>
      </c>
      <c r="E807" s="307">
        <f t="shared" ca="1" si="357"/>
        <v>-0.97526944071566035</v>
      </c>
      <c r="F807" s="304">
        <f t="shared" ca="1" si="358"/>
        <v>1.1458509737173641</v>
      </c>
      <c r="G807" s="306">
        <f t="shared" ca="1" si="359"/>
        <v>7.0192685502857177</v>
      </c>
      <c r="H807" s="307">
        <f t="shared" ca="1" si="360"/>
        <v>-103.09571892576774</v>
      </c>
      <c r="I807" s="304">
        <f t="shared" ca="1" si="361"/>
        <v>103.3343959763734</v>
      </c>
      <c r="J807" s="306">
        <f t="shared" ca="1" si="362"/>
        <v>641.70676765127212</v>
      </c>
      <c r="K807" s="307">
        <f t="shared" ca="1" si="363"/>
        <v>-8.9407408772887607</v>
      </c>
      <c r="L807" s="304">
        <f t="shared" ca="1" si="348"/>
        <v>641.76904918894195</v>
      </c>
      <c r="M807" s="306">
        <f t="shared" ca="1" si="364"/>
        <v>-1.5028162728793022</v>
      </c>
      <c r="N807" s="304">
        <f t="shared" ca="1" si="365"/>
        <v>-86.105029819564663</v>
      </c>
      <c r="P807" s="310">
        <f t="shared" ca="1" si="366"/>
        <v>23</v>
      </c>
      <c r="Q807" s="304">
        <f t="shared" ca="1" si="367"/>
        <v>0</v>
      </c>
      <c r="R807" s="306">
        <f t="shared" ca="1" si="368"/>
        <v>0</v>
      </c>
      <c r="S807" s="307">
        <f t="shared" ca="1" si="369"/>
        <v>4.5130000000000017</v>
      </c>
      <c r="T807" s="304">
        <f t="shared" ca="1" si="349"/>
        <v>44.272530000000017</v>
      </c>
      <c r="U807" s="311">
        <f t="shared" ca="1" si="350"/>
        <v>0</v>
      </c>
      <c r="V807" s="306">
        <f t="shared" ca="1" si="351"/>
        <v>1.2260957305896316</v>
      </c>
      <c r="W807" s="304">
        <f t="shared" ca="1" si="352"/>
        <v>39.963559802387557</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0.93215663619459121</v>
      </c>
      <c r="AH807" s="304">
        <f t="shared" ca="1" si="376"/>
        <v>-8.8551842458035726</v>
      </c>
    </row>
    <row r="808" spans="1:34" x14ac:dyDescent="0.2">
      <c r="A808" s="347">
        <f t="shared" ca="1" si="354"/>
        <v>1E-4</v>
      </c>
      <c r="B808" s="304">
        <f t="shared" ca="1" si="355"/>
        <v>30.141300000000065</v>
      </c>
      <c r="D808" s="306">
        <f t="shared" ca="1" si="356"/>
        <v>-0.60151406429996701</v>
      </c>
      <c r="E808" s="307">
        <f t="shared" ca="1" si="357"/>
        <v>-0.97524400531146149</v>
      </c>
      <c r="F808" s="304">
        <f t="shared" ca="1" si="358"/>
        <v>1.1458272293180185</v>
      </c>
      <c r="G808" s="306">
        <f t="shared" ca="1" si="359"/>
        <v>7.0192083988792877</v>
      </c>
      <c r="H808" s="307">
        <f t="shared" ca="1" si="360"/>
        <v>-103.09581645016827</v>
      </c>
      <c r="I808" s="304">
        <f t="shared" ca="1" si="361"/>
        <v>103.33448918959093</v>
      </c>
      <c r="J808" s="306">
        <f t="shared" ca="1" si="362"/>
        <v>641.70676765127212</v>
      </c>
      <c r="K808" s="307">
        <f t="shared" ca="1" si="363"/>
        <v>-8.9510504540575582</v>
      </c>
      <c r="L808" s="304">
        <f t="shared" ca="1" si="348"/>
        <v>641.76919289856437</v>
      </c>
      <c r="M808" s="306">
        <f t="shared" ca="1" si="364"/>
        <v>-1.5028169177470601</v>
      </c>
      <c r="N808" s="304">
        <f t="shared" ca="1" si="365"/>
        <v>-86.105066767765521</v>
      </c>
      <c r="P808" s="310">
        <f t="shared" ca="1" si="366"/>
        <v>23</v>
      </c>
      <c r="Q808" s="304">
        <f t="shared" ca="1" si="367"/>
        <v>0</v>
      </c>
      <c r="R808" s="306">
        <f t="shared" ca="1" si="368"/>
        <v>0</v>
      </c>
      <c r="S808" s="307">
        <f t="shared" ca="1" si="369"/>
        <v>4.5130000000000017</v>
      </c>
      <c r="T808" s="304">
        <f t="shared" ca="1" si="349"/>
        <v>44.272530000000017</v>
      </c>
      <c r="U808" s="311">
        <f t="shared" ca="1" si="350"/>
        <v>0</v>
      </c>
      <c r="V808" s="306">
        <f t="shared" ca="1" si="351"/>
        <v>1.226096994643342</v>
      </c>
      <c r="W808" s="304">
        <f t="shared" ca="1" si="352"/>
        <v>39.963673101850119</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0.9321319604322067</v>
      </c>
      <c r="AH808" s="304">
        <f t="shared" ca="1" si="376"/>
        <v>-8.8552093512934942</v>
      </c>
    </row>
    <row r="809" spans="1:34" x14ac:dyDescent="0.2">
      <c r="A809" s="347">
        <f t="shared" ca="1" si="354"/>
        <v>1E-4</v>
      </c>
      <c r="B809" s="304">
        <f t="shared" ca="1" si="355"/>
        <v>30.141400000000065</v>
      </c>
      <c r="D809" s="306">
        <f t="shared" ca="1" si="356"/>
        <v>-0.60151007236847331</v>
      </c>
      <c r="E809" s="307">
        <f t="shared" ca="1" si="357"/>
        <v>-0.97521857026944581</v>
      </c>
      <c r="F809" s="304">
        <f t="shared" ca="1" si="358"/>
        <v>1.1458034853146102</v>
      </c>
      <c r="G809" s="306">
        <f t="shared" ca="1" si="359"/>
        <v>7.0191482478720513</v>
      </c>
      <c r="H809" s="307">
        <f t="shared" ca="1" si="360"/>
        <v>-103.0959139720253</v>
      </c>
      <c r="I809" s="304">
        <f t="shared" ca="1" si="361"/>
        <v>103.33458240034092</v>
      </c>
      <c r="J809" s="306">
        <f t="shared" ca="1" si="362"/>
        <v>641.70676765127212</v>
      </c>
      <c r="K809" s="307">
        <f t="shared" ca="1" si="363"/>
        <v>-8.9613600405786684</v>
      </c>
      <c r="L809" s="304">
        <f t="shared" ca="1" si="348"/>
        <v>641.76933677390718</v>
      </c>
      <c r="M809" s="306">
        <f t="shared" ca="1" si="364"/>
        <v>-1.5028175626081284</v>
      </c>
      <c r="N809" s="304">
        <f t="shared" ca="1" si="365"/>
        <v>-86.105103715583112</v>
      </c>
      <c r="P809" s="310">
        <f t="shared" ca="1" si="366"/>
        <v>23</v>
      </c>
      <c r="Q809" s="304">
        <f t="shared" ca="1" si="367"/>
        <v>0</v>
      </c>
      <c r="R809" s="306">
        <f t="shared" ca="1" si="368"/>
        <v>0</v>
      </c>
      <c r="S809" s="307">
        <f t="shared" ca="1" si="369"/>
        <v>4.5130000000000017</v>
      </c>
      <c r="T809" s="304">
        <f t="shared" ca="1" si="349"/>
        <v>44.272530000000017</v>
      </c>
      <c r="U809" s="311">
        <f t="shared" ca="1" si="350"/>
        <v>0</v>
      </c>
      <c r="V809" s="306">
        <f t="shared" ca="1" si="351"/>
        <v>1.2260982586995524</v>
      </c>
      <c r="W809" s="304">
        <f t="shared" ca="1" si="352"/>
        <v>39.963786399699273</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0.9321072850188088</v>
      </c>
      <c r="AH809" s="304">
        <f t="shared" ca="1" si="376"/>
        <v>-8.8552344564259045</v>
      </c>
    </row>
    <row r="810" spans="1:34" x14ac:dyDescent="0.2">
      <c r="A810" s="347">
        <f t="shared" ca="1" si="354"/>
        <v>1E-4</v>
      </c>
      <c r="B810" s="304">
        <f t="shared" ca="1" si="355"/>
        <v>30.141500000000065</v>
      </c>
      <c r="D810" s="306">
        <f t="shared" ca="1" si="356"/>
        <v>-0.60150608043924214</v>
      </c>
      <c r="E810" s="307">
        <f t="shared" ca="1" si="357"/>
        <v>-0.97519313558960796</v>
      </c>
      <c r="F810" s="304">
        <f t="shared" ca="1" si="358"/>
        <v>1.145779741707136</v>
      </c>
      <c r="G810" s="306">
        <f t="shared" ca="1" si="359"/>
        <v>7.0190880972640075</v>
      </c>
      <c r="H810" s="307">
        <f t="shared" ca="1" si="360"/>
        <v>-103.09601149133886</v>
      </c>
      <c r="I810" s="304">
        <f t="shared" ca="1" si="361"/>
        <v>103.33467560862339</v>
      </c>
      <c r="J810" s="306">
        <f t="shared" ca="1" si="362"/>
        <v>641.70676765127212</v>
      </c>
      <c r="K810" s="307">
        <f t="shared" ca="1" si="363"/>
        <v>-8.9716696368518374</v>
      </c>
      <c r="L810" s="304">
        <f t="shared" ca="1" si="348"/>
        <v>641.76948081497028</v>
      </c>
      <c r="M810" s="306">
        <f t="shared" ca="1" si="364"/>
        <v>-1.5028182074625072</v>
      </c>
      <c r="N810" s="304">
        <f t="shared" ca="1" si="365"/>
        <v>-86.105140663017423</v>
      </c>
      <c r="P810" s="310">
        <f t="shared" ca="1" si="366"/>
        <v>23</v>
      </c>
      <c r="Q810" s="304">
        <f t="shared" ca="1" si="367"/>
        <v>0</v>
      </c>
      <c r="R810" s="306">
        <f t="shared" ca="1" si="368"/>
        <v>0</v>
      </c>
      <c r="S810" s="307">
        <f t="shared" ca="1" si="369"/>
        <v>4.5130000000000017</v>
      </c>
      <c r="T810" s="304">
        <f t="shared" ca="1" si="349"/>
        <v>44.272530000000017</v>
      </c>
      <c r="U810" s="311">
        <f t="shared" ca="1" si="350"/>
        <v>0</v>
      </c>
      <c r="V810" s="306">
        <f t="shared" ca="1" si="351"/>
        <v>1.2260995227582618</v>
      </c>
      <c r="W810" s="304">
        <f t="shared" ca="1" si="352"/>
        <v>39.963899695934963</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0.93208260995438685</v>
      </c>
      <c r="AH810" s="304">
        <f t="shared" ca="1" si="376"/>
        <v>-8.8552595612008105</v>
      </c>
    </row>
    <row r="811" spans="1:34" x14ac:dyDescent="0.2">
      <c r="A811" s="347">
        <f t="shared" ca="1" si="354"/>
        <v>1E-4</v>
      </c>
      <c r="B811" s="304">
        <f t="shared" ca="1" si="355"/>
        <v>30.141600000000064</v>
      </c>
      <c r="D811" s="306">
        <f t="shared" ca="1" si="356"/>
        <v>-0.60150208851227382</v>
      </c>
      <c r="E811" s="307">
        <f t="shared" ca="1" si="357"/>
        <v>-0.97516770127195684</v>
      </c>
      <c r="F811" s="304">
        <f t="shared" ca="1" si="358"/>
        <v>1.1457559984956045</v>
      </c>
      <c r="G811" s="306">
        <f t="shared" ca="1" si="359"/>
        <v>7.0190279470551564</v>
      </c>
      <c r="H811" s="307">
        <f t="shared" ca="1" si="360"/>
        <v>-103.09610900810898</v>
      </c>
      <c r="I811" s="304">
        <f t="shared" ca="1" si="361"/>
        <v>103.33476881443841</v>
      </c>
      <c r="J811" s="306">
        <f t="shared" ca="1" si="362"/>
        <v>641.70676765127212</v>
      </c>
      <c r="K811" s="307">
        <f t="shared" ca="1" si="363"/>
        <v>-8.9819792428768093</v>
      </c>
      <c r="L811" s="304">
        <f t="shared" ca="1" si="348"/>
        <v>641.76962502175434</v>
      </c>
      <c r="M811" s="306">
        <f t="shared" ca="1" si="364"/>
        <v>-1.5028188523101966</v>
      </c>
      <c r="N811" s="304">
        <f t="shared" ca="1" si="365"/>
        <v>-86.105177610068452</v>
      </c>
      <c r="P811" s="310">
        <f t="shared" ca="1" si="366"/>
        <v>23</v>
      </c>
      <c r="Q811" s="304">
        <f t="shared" ca="1" si="367"/>
        <v>0</v>
      </c>
      <c r="R811" s="306">
        <f t="shared" ca="1" si="368"/>
        <v>0</v>
      </c>
      <c r="S811" s="307">
        <f t="shared" ca="1" si="369"/>
        <v>4.5130000000000017</v>
      </c>
      <c r="T811" s="304">
        <f t="shared" ca="1" si="349"/>
        <v>44.272530000000017</v>
      </c>
      <c r="U811" s="311">
        <f t="shared" ca="1" si="350"/>
        <v>0</v>
      </c>
      <c r="V811" s="306">
        <f t="shared" ca="1" si="351"/>
        <v>1.2261007868194704</v>
      </c>
      <c r="W811" s="304">
        <f t="shared" ca="1" si="352"/>
        <v>39.964012990557279</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0.93205793523895153</v>
      </c>
      <c r="AH811" s="304">
        <f t="shared" ca="1" si="376"/>
        <v>-8.8552846656182016</v>
      </c>
    </row>
    <row r="812" spans="1:34" x14ac:dyDescent="0.2">
      <c r="A812" s="347">
        <f t="shared" ca="1" si="354"/>
        <v>1E-4</v>
      </c>
      <c r="B812" s="304">
        <f t="shared" ca="1" si="355"/>
        <v>30.141700000000064</v>
      </c>
      <c r="D812" s="306">
        <f t="shared" ca="1" si="356"/>
        <v>-0.60149809658756925</v>
      </c>
      <c r="E812" s="307">
        <f t="shared" ca="1" si="357"/>
        <v>-0.97514226731647291</v>
      </c>
      <c r="F812" s="304">
        <f t="shared" ca="1" si="358"/>
        <v>1.1457322556799998</v>
      </c>
      <c r="G812" s="306">
        <f t="shared" ca="1" si="359"/>
        <v>7.018967797245498</v>
      </c>
      <c r="H812" s="307">
        <f t="shared" ca="1" si="360"/>
        <v>-103.09620652233572</v>
      </c>
      <c r="I812" s="304">
        <f t="shared" ca="1" si="361"/>
        <v>103.33486201778598</v>
      </c>
      <c r="J812" s="306">
        <f t="shared" ca="1" si="362"/>
        <v>641.70676765127212</v>
      </c>
      <c r="K812" s="307">
        <f t="shared" ca="1" si="363"/>
        <v>-8.9922888586533318</v>
      </c>
      <c r="L812" s="304">
        <f t="shared" ca="1" si="348"/>
        <v>641.7697693942597</v>
      </c>
      <c r="M812" s="306">
        <f t="shared" ca="1" si="364"/>
        <v>-1.5028194971511968</v>
      </c>
      <c r="N812" s="304">
        <f t="shared" ca="1" si="365"/>
        <v>-86.105214556736215</v>
      </c>
      <c r="P812" s="310">
        <f t="shared" ca="1" si="366"/>
        <v>23</v>
      </c>
      <c r="Q812" s="304">
        <f t="shared" ca="1" si="367"/>
        <v>0</v>
      </c>
      <c r="R812" s="306">
        <f t="shared" ca="1" si="368"/>
        <v>0</v>
      </c>
      <c r="S812" s="307">
        <f t="shared" ca="1" si="369"/>
        <v>4.5130000000000017</v>
      </c>
      <c r="T812" s="304">
        <f t="shared" ca="1" si="349"/>
        <v>44.272530000000017</v>
      </c>
      <c r="U812" s="311">
        <f t="shared" ca="1" si="350"/>
        <v>0</v>
      </c>
      <c r="V812" s="306">
        <f t="shared" ca="1" si="351"/>
        <v>1.2261020508831788</v>
      </c>
      <c r="W812" s="304">
        <f t="shared" ca="1" si="352"/>
        <v>39.964126283566202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0.93203326087248151</v>
      </c>
      <c r="AH812" s="304">
        <f t="shared" ca="1" si="376"/>
        <v>-8.8553097696780991</v>
      </c>
    </row>
    <row r="813" spans="1:34" x14ac:dyDescent="0.2">
      <c r="A813" s="347">
        <f t="shared" ca="1" si="354"/>
        <v>1E-4</v>
      </c>
      <c r="B813" s="304">
        <f t="shared" ca="1" si="355"/>
        <v>30.141800000000064</v>
      </c>
      <c r="D813" s="306">
        <f t="shared" ca="1" si="356"/>
        <v>-0.60149410466512909</v>
      </c>
      <c r="E813" s="307">
        <f t="shared" ca="1" si="357"/>
        <v>-0.97511683372315971</v>
      </c>
      <c r="F813" s="304">
        <f t="shared" ca="1" si="358"/>
        <v>1.1457085132603255</v>
      </c>
      <c r="G813" s="306">
        <f t="shared" ca="1" si="359"/>
        <v>7.0189076478350314</v>
      </c>
      <c r="H813" s="307">
        <f t="shared" ca="1" si="360"/>
        <v>-103.0963040340191</v>
      </c>
      <c r="I813" s="304">
        <f t="shared" ca="1" si="361"/>
        <v>103.33495521866615</v>
      </c>
      <c r="J813" s="306">
        <f t="shared" ca="1" si="362"/>
        <v>641.70676765127212</v>
      </c>
      <c r="K813" s="307">
        <f t="shared" ca="1" si="363"/>
        <v>-9.0025984841811493</v>
      </c>
      <c r="L813" s="304">
        <f t="shared" ca="1" si="348"/>
        <v>641.76991393248647</v>
      </c>
      <c r="M813" s="306">
        <f t="shared" ca="1" si="364"/>
        <v>-1.5028201419855078</v>
      </c>
      <c r="N813" s="304">
        <f t="shared" ca="1" si="365"/>
        <v>-86.105251503020725</v>
      </c>
      <c r="P813" s="310">
        <f t="shared" ca="1" si="366"/>
        <v>23</v>
      </c>
      <c r="Q813" s="304">
        <f t="shared" ca="1" si="367"/>
        <v>0</v>
      </c>
      <c r="R813" s="306">
        <f t="shared" ca="1" si="368"/>
        <v>0</v>
      </c>
      <c r="S813" s="307">
        <f t="shared" ca="1" si="369"/>
        <v>4.5130000000000017</v>
      </c>
      <c r="T813" s="304">
        <f t="shared" ca="1" si="349"/>
        <v>44.272530000000017</v>
      </c>
      <c r="U813" s="311">
        <f t="shared" ca="1" si="350"/>
        <v>0</v>
      </c>
      <c r="V813" s="306">
        <f t="shared" ca="1" si="351"/>
        <v>1.226103314949387</v>
      </c>
      <c r="W813" s="304">
        <f t="shared" ca="1" si="352"/>
        <v>39.964239574961766</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0.93200858685498389</v>
      </c>
      <c r="AH813" s="304">
        <f t="shared" ca="1" si="376"/>
        <v>-8.8553348733804977</v>
      </c>
    </row>
    <row r="814" spans="1:34" x14ac:dyDescent="0.2">
      <c r="A814" s="347">
        <f t="shared" ca="1" si="354"/>
        <v>1E-4</v>
      </c>
      <c r="B814" s="304">
        <f t="shared" ca="1" si="355"/>
        <v>30.141900000000064</v>
      </c>
      <c r="D814" s="306">
        <f t="shared" ca="1" si="356"/>
        <v>-0.60149011274495301</v>
      </c>
      <c r="E814" s="307">
        <f t="shared" ca="1" si="357"/>
        <v>-0.97509140049201193</v>
      </c>
      <c r="F814" s="304">
        <f t="shared" ca="1" si="358"/>
        <v>1.1456847712365779</v>
      </c>
      <c r="G814" s="306">
        <f t="shared" ca="1" si="359"/>
        <v>7.0188474988237566</v>
      </c>
      <c r="H814" s="307">
        <f t="shared" ca="1" si="360"/>
        <v>-103.09640154315915</v>
      </c>
      <c r="I814" s="304">
        <f t="shared" ca="1" si="361"/>
        <v>103.33504841707895</v>
      </c>
      <c r="J814" s="306">
        <f t="shared" ca="1" si="362"/>
        <v>641.70676765127212</v>
      </c>
      <c r="K814" s="307">
        <f t="shared" ca="1" si="363"/>
        <v>-9.0129081194600076</v>
      </c>
      <c r="L814" s="304">
        <f t="shared" ca="1" si="348"/>
        <v>641.77005863643524</v>
      </c>
      <c r="M814" s="306">
        <f t="shared" ca="1" si="364"/>
        <v>-1.5028207868131298</v>
      </c>
      <c r="N814" s="304">
        <f t="shared" ca="1" si="365"/>
        <v>-86.105288448921982</v>
      </c>
      <c r="P814" s="310">
        <f t="shared" ca="1" si="366"/>
        <v>23</v>
      </c>
      <c r="Q814" s="304">
        <f t="shared" ca="1" si="367"/>
        <v>0</v>
      </c>
      <c r="R814" s="306">
        <f t="shared" ca="1" si="368"/>
        <v>0</v>
      </c>
      <c r="S814" s="307">
        <f t="shared" ca="1" si="369"/>
        <v>4.5130000000000017</v>
      </c>
      <c r="T814" s="304">
        <f t="shared" ca="1" si="349"/>
        <v>44.272530000000017</v>
      </c>
      <c r="U814" s="311">
        <f t="shared" ca="1" si="350"/>
        <v>0</v>
      </c>
      <c r="V814" s="306">
        <f t="shared" ca="1" si="351"/>
        <v>1.2261045790180942</v>
      </c>
      <c r="W814" s="304">
        <f t="shared" ca="1" si="352"/>
        <v>39.964352864743958</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0.93198391318645157</v>
      </c>
      <c r="AH814" s="304">
        <f t="shared" ca="1" si="376"/>
        <v>-8.8553599767254045</v>
      </c>
    </row>
    <row r="815" spans="1:34" x14ac:dyDescent="0.2">
      <c r="A815" s="347">
        <f t="shared" ca="1" si="354"/>
        <v>1E-4</v>
      </c>
      <c r="B815" s="304">
        <f t="shared" ca="1" si="355"/>
        <v>30.142000000000063</v>
      </c>
      <c r="D815" s="306">
        <f t="shared" ca="1" si="356"/>
        <v>-0.60148612082704245</v>
      </c>
      <c r="E815" s="307">
        <f t="shared" ca="1" si="357"/>
        <v>-0.97506596762302777</v>
      </c>
      <c r="F815" s="304">
        <f t="shared" ca="1" si="358"/>
        <v>1.1456610296087559</v>
      </c>
      <c r="G815" s="306">
        <f t="shared" ca="1" si="359"/>
        <v>7.0187873502116735</v>
      </c>
      <c r="H815" s="307">
        <f t="shared" ca="1" si="360"/>
        <v>-103.09649904975591</v>
      </c>
      <c r="I815" s="304">
        <f t="shared" ca="1" si="361"/>
        <v>103.33514161302442</v>
      </c>
      <c r="J815" s="306">
        <f t="shared" ca="1" si="362"/>
        <v>641.70676765127212</v>
      </c>
      <c r="K815" s="307">
        <f t="shared" ca="1" si="363"/>
        <v>-9.0232177644896527</v>
      </c>
      <c r="L815" s="304">
        <f t="shared" ca="1" si="348"/>
        <v>641.77020350610633</v>
      </c>
      <c r="M815" s="306">
        <f t="shared" ca="1" si="364"/>
        <v>-1.5028214316340625</v>
      </c>
      <c r="N815" s="304">
        <f t="shared" ca="1" si="365"/>
        <v>-86.105325394439959</v>
      </c>
      <c r="P815" s="310">
        <f t="shared" ca="1" si="366"/>
        <v>23</v>
      </c>
      <c r="Q815" s="304">
        <f t="shared" ca="1" si="367"/>
        <v>0</v>
      </c>
      <c r="R815" s="306">
        <f t="shared" ca="1" si="368"/>
        <v>0</v>
      </c>
      <c r="S815" s="307">
        <f t="shared" ca="1" si="369"/>
        <v>4.5130000000000017</v>
      </c>
      <c r="T815" s="304">
        <f t="shared" ca="1" si="349"/>
        <v>44.272530000000017</v>
      </c>
      <c r="U815" s="311">
        <f t="shared" ca="1" si="350"/>
        <v>0</v>
      </c>
      <c r="V815" s="306">
        <f t="shared" ca="1" si="351"/>
        <v>1.2261058430893006</v>
      </c>
      <c r="W815" s="304">
        <f t="shared" ca="1" si="352"/>
        <v>39.964466152912813</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0.93195923986688456</v>
      </c>
      <c r="AH815" s="304">
        <f t="shared" ca="1" si="376"/>
        <v>-8.8553850797128177</v>
      </c>
    </row>
    <row r="816" spans="1:34" x14ac:dyDescent="0.2">
      <c r="A816" s="347">
        <f t="shared" ca="1" si="354"/>
        <v>1E-4</v>
      </c>
      <c r="B816" s="304">
        <f t="shared" ca="1" si="355"/>
        <v>30.142100000000063</v>
      </c>
      <c r="D816" s="306">
        <f t="shared" ca="1" si="356"/>
        <v>-0.6014821289114004</v>
      </c>
      <c r="E816" s="307">
        <f t="shared" ca="1" si="357"/>
        <v>-0.97504053511620725</v>
      </c>
      <c r="F816" s="304">
        <f t="shared" ca="1" si="358"/>
        <v>1.1456372883768624</v>
      </c>
      <c r="G816" s="306">
        <f t="shared" ca="1" si="359"/>
        <v>7.0187272019987823</v>
      </c>
      <c r="H816" s="307">
        <f t="shared" ca="1" si="360"/>
        <v>-103.09659655380942</v>
      </c>
      <c r="I816" s="304">
        <f t="shared" ca="1" si="361"/>
        <v>103.3352348065026</v>
      </c>
      <c r="J816" s="306">
        <f t="shared" ca="1" si="362"/>
        <v>641.70676765127212</v>
      </c>
      <c r="K816" s="307">
        <f t="shared" ca="1" si="363"/>
        <v>-9.0335274192698307</v>
      </c>
      <c r="L816" s="304">
        <f t="shared" ca="1" si="348"/>
        <v>641.77034854149997</v>
      </c>
      <c r="M816" s="306">
        <f t="shared" ca="1" si="364"/>
        <v>-1.5028220764483065</v>
      </c>
      <c r="N816" s="304">
        <f t="shared" ca="1" si="365"/>
        <v>-86.105362339574711</v>
      </c>
      <c r="P816" s="310">
        <f t="shared" ca="1" si="366"/>
        <v>23</v>
      </c>
      <c r="Q816" s="304">
        <f t="shared" ca="1" si="367"/>
        <v>0</v>
      </c>
      <c r="R816" s="306">
        <f t="shared" ca="1" si="368"/>
        <v>0</v>
      </c>
      <c r="S816" s="307">
        <f t="shared" ca="1" si="369"/>
        <v>4.5130000000000017</v>
      </c>
      <c r="T816" s="304">
        <f t="shared" ca="1" si="349"/>
        <v>44.272530000000017</v>
      </c>
      <c r="U816" s="311">
        <f t="shared" ca="1" si="350"/>
        <v>0</v>
      </c>
      <c r="V816" s="306">
        <f t="shared" ca="1" si="351"/>
        <v>1.2261071071630063</v>
      </c>
      <c r="W816" s="304">
        <f t="shared" ca="1" si="352"/>
        <v>39.964579439468345</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0.93193456689627929</v>
      </c>
      <c r="AH816" s="304">
        <f t="shared" ca="1" si="376"/>
        <v>-8.8554101823427427</v>
      </c>
    </row>
    <row r="817" spans="1:34" x14ac:dyDescent="0.2">
      <c r="A817" s="347">
        <f t="shared" ca="1" si="354"/>
        <v>1E-4</v>
      </c>
      <c r="B817" s="304">
        <f t="shared" ca="1" si="355"/>
        <v>30.142200000000063</v>
      </c>
      <c r="D817" s="306">
        <f t="shared" ca="1" si="356"/>
        <v>-0.60147813699802299</v>
      </c>
      <c r="E817" s="307">
        <f t="shared" ca="1" si="357"/>
        <v>-0.9750151029715397</v>
      </c>
      <c r="F817" s="304">
        <f t="shared" ca="1" si="358"/>
        <v>1.1456135475408864</v>
      </c>
      <c r="G817" s="306">
        <f t="shared" ca="1" si="359"/>
        <v>7.0186670541850829</v>
      </c>
      <c r="H817" s="307">
        <f t="shared" ca="1" si="360"/>
        <v>-103.09669405531972</v>
      </c>
      <c r="I817" s="304">
        <f t="shared" ca="1" si="361"/>
        <v>103.33532799751352</v>
      </c>
      <c r="J817" s="306">
        <f t="shared" ca="1" si="362"/>
        <v>641.70676765127212</v>
      </c>
      <c r="K817" s="307">
        <f t="shared" ca="1" si="363"/>
        <v>-9.0438370838002875</v>
      </c>
      <c r="L817" s="304">
        <f t="shared" ca="1" si="348"/>
        <v>641.77049374261674</v>
      </c>
      <c r="M817" s="306">
        <f t="shared" ca="1" si="364"/>
        <v>-1.5028227212558616</v>
      </c>
      <c r="N817" s="304">
        <f t="shared" ca="1" si="365"/>
        <v>-86.105399284326225</v>
      </c>
      <c r="P817" s="310">
        <f t="shared" ca="1" si="366"/>
        <v>23</v>
      </c>
      <c r="Q817" s="304">
        <f t="shared" ca="1" si="367"/>
        <v>0</v>
      </c>
      <c r="R817" s="306">
        <f t="shared" ca="1" si="368"/>
        <v>0</v>
      </c>
      <c r="S817" s="307">
        <f t="shared" ca="1" si="369"/>
        <v>4.5130000000000017</v>
      </c>
      <c r="T817" s="304">
        <f t="shared" ca="1" si="349"/>
        <v>44.272530000000017</v>
      </c>
      <c r="U817" s="311">
        <f t="shared" ca="1" si="350"/>
        <v>0</v>
      </c>
      <c r="V817" s="306">
        <f t="shared" ca="1" si="351"/>
        <v>1.2261083712392118</v>
      </c>
      <c r="W817" s="304">
        <f t="shared" ca="1" si="352"/>
        <v>39.96469272441059</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0.93190989427463222</v>
      </c>
      <c r="AH817" s="304">
        <f t="shared" ca="1" si="376"/>
        <v>-8.8554352846151847</v>
      </c>
    </row>
    <row r="818" spans="1:34" x14ac:dyDescent="0.2">
      <c r="A818" s="347">
        <f t="shared" ca="1" si="354"/>
        <v>1E-4</v>
      </c>
      <c r="B818" s="304">
        <f t="shared" ca="1" si="355"/>
        <v>30.142300000000063</v>
      </c>
      <c r="D818" s="306">
        <f t="shared" ca="1" si="356"/>
        <v>-0.60147414508691355</v>
      </c>
      <c r="E818" s="307">
        <f t="shared" ca="1" si="357"/>
        <v>-0.9749896711890198</v>
      </c>
      <c r="F818" s="304">
        <f t="shared" ca="1" si="358"/>
        <v>1.1455898071008255</v>
      </c>
      <c r="G818" s="306">
        <f t="shared" ca="1" si="359"/>
        <v>7.0186069067705743</v>
      </c>
      <c r="H818" s="307">
        <f t="shared" ca="1" si="360"/>
        <v>-103.09679155428684</v>
      </c>
      <c r="I818" s="304">
        <f t="shared" ca="1" si="361"/>
        <v>103.33542118605719</v>
      </c>
      <c r="J818" s="306">
        <f t="shared" ca="1" si="362"/>
        <v>641.70676765127212</v>
      </c>
      <c r="K818" s="307">
        <f t="shared" ca="1" si="363"/>
        <v>-9.0541467580807673</v>
      </c>
      <c r="L818" s="304">
        <f t="shared" ca="1" si="348"/>
        <v>641.77063910945674</v>
      </c>
      <c r="M818" s="306">
        <f t="shared" ca="1" si="364"/>
        <v>-1.5028233660567278</v>
      </c>
      <c r="N818" s="304">
        <f t="shared" ca="1" si="365"/>
        <v>-86.105436228694487</v>
      </c>
      <c r="P818" s="310">
        <f t="shared" ca="1" si="366"/>
        <v>23</v>
      </c>
      <c r="Q818" s="304">
        <f t="shared" ca="1" si="367"/>
        <v>0</v>
      </c>
      <c r="R818" s="306">
        <f t="shared" ca="1" si="368"/>
        <v>0</v>
      </c>
      <c r="S818" s="307">
        <f t="shared" ca="1" si="369"/>
        <v>4.5130000000000017</v>
      </c>
      <c r="T818" s="304">
        <f t="shared" ca="1" si="349"/>
        <v>44.272530000000017</v>
      </c>
      <c r="U818" s="311">
        <f t="shared" ca="1" si="350"/>
        <v>0</v>
      </c>
      <c r="V818" s="306">
        <f t="shared" ca="1" si="351"/>
        <v>1.2261096353179157</v>
      </c>
      <c r="W818" s="304">
        <f t="shared" ca="1" si="352"/>
        <v>39.964806007739497</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0.93188522200193624</v>
      </c>
      <c r="AH818" s="304">
        <f t="shared" ca="1" si="376"/>
        <v>-8.8554603865301509</v>
      </c>
    </row>
    <row r="819" spans="1:34" x14ac:dyDescent="0.2">
      <c r="A819" s="347">
        <f t="shared" ca="1" si="354"/>
        <v>1E-4</v>
      </c>
      <c r="B819" s="304">
        <f t="shared" ca="1" si="355"/>
        <v>30.142400000000062</v>
      </c>
      <c r="D819" s="306">
        <f t="shared" ca="1" si="356"/>
        <v>-0.60147015317807295</v>
      </c>
      <c r="E819" s="307">
        <f t="shared" ca="1" si="357"/>
        <v>-0.9749642397686582</v>
      </c>
      <c r="F819" s="304">
        <f t="shared" ca="1" si="358"/>
        <v>1.1455660670566898</v>
      </c>
      <c r="G819" s="306">
        <f t="shared" ca="1" si="359"/>
        <v>7.0185467597552567</v>
      </c>
      <c r="H819" s="307">
        <f t="shared" ca="1" si="360"/>
        <v>-103.09688905071081</v>
      </c>
      <c r="I819" s="304">
        <f t="shared" ca="1" si="361"/>
        <v>103.33551437213367</v>
      </c>
      <c r="J819" s="306">
        <f t="shared" ca="1" si="362"/>
        <v>641.70676765127212</v>
      </c>
      <c r="K819" s="307">
        <f t="shared" ca="1" si="363"/>
        <v>-9.0644564421110179</v>
      </c>
      <c r="L819" s="304">
        <f t="shared" ca="1" si="348"/>
        <v>641.77078464202054</v>
      </c>
      <c r="M819" s="306">
        <f t="shared" ca="1" si="364"/>
        <v>-1.5028240108509057</v>
      </c>
      <c r="N819" s="304">
        <f t="shared" ca="1" si="365"/>
        <v>-86.105473172679524</v>
      </c>
      <c r="P819" s="310">
        <f t="shared" ca="1" si="366"/>
        <v>23</v>
      </c>
      <c r="Q819" s="304">
        <f t="shared" ca="1" si="367"/>
        <v>0</v>
      </c>
      <c r="R819" s="306">
        <f t="shared" ca="1" si="368"/>
        <v>0</v>
      </c>
      <c r="S819" s="307">
        <f t="shared" ca="1" si="369"/>
        <v>4.5130000000000017</v>
      </c>
      <c r="T819" s="304">
        <f t="shared" ca="1" si="349"/>
        <v>44.272530000000017</v>
      </c>
      <c r="U819" s="311">
        <f t="shared" ca="1" si="350"/>
        <v>0</v>
      </c>
      <c r="V819" s="306">
        <f t="shared" ca="1" si="351"/>
        <v>1.2261108993991197</v>
      </c>
      <c r="W819" s="304">
        <f t="shared" ca="1" si="352"/>
        <v>39.964919289455139</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0.9318605500781949</v>
      </c>
      <c r="AH819" s="304">
        <f t="shared" ca="1" si="376"/>
        <v>-8.8554854880876324</v>
      </c>
    </row>
    <row r="820" spans="1:34" x14ac:dyDescent="0.2">
      <c r="A820" s="347">
        <f t="shared" ca="1" si="354"/>
        <v>1E-4</v>
      </c>
      <c r="B820" s="304">
        <f t="shared" ca="1" si="355"/>
        <v>30.142500000000062</v>
      </c>
      <c r="D820" s="306">
        <f t="shared" ca="1" si="356"/>
        <v>-0.6014661612714991</v>
      </c>
      <c r="E820" s="307">
        <f t="shared" ca="1" si="357"/>
        <v>-0.97493880871044247</v>
      </c>
      <c r="F820" s="304">
        <f t="shared" ca="1" si="358"/>
        <v>1.145542327408468</v>
      </c>
      <c r="G820" s="306">
        <f t="shared" ca="1" si="359"/>
        <v>7.0184866131391299</v>
      </c>
      <c r="H820" s="307">
        <f t="shared" ca="1" si="360"/>
        <v>-103.09698654459169</v>
      </c>
      <c r="I820" s="304">
        <f t="shared" ca="1" si="361"/>
        <v>103.33560755574301</v>
      </c>
      <c r="J820" s="306">
        <f t="shared" ca="1" si="362"/>
        <v>641.70676765127212</v>
      </c>
      <c r="K820" s="307">
        <f t="shared" ca="1" si="363"/>
        <v>-9.0747661358907834</v>
      </c>
      <c r="L820" s="304">
        <f t="shared" ca="1" si="348"/>
        <v>641.77093034030827</v>
      </c>
      <c r="M820" s="306">
        <f t="shared" ca="1" si="364"/>
        <v>-1.5028246556383946</v>
      </c>
      <c r="N820" s="304">
        <f t="shared" ca="1" si="365"/>
        <v>-86.105510116281323</v>
      </c>
      <c r="P820" s="310">
        <f t="shared" ca="1" si="366"/>
        <v>23</v>
      </c>
      <c r="Q820" s="304">
        <f t="shared" ca="1" si="367"/>
        <v>0</v>
      </c>
      <c r="R820" s="306">
        <f t="shared" ca="1" si="368"/>
        <v>0</v>
      </c>
      <c r="S820" s="307">
        <f t="shared" ca="1" si="369"/>
        <v>4.5130000000000017</v>
      </c>
      <c r="T820" s="304">
        <f t="shared" ca="1" si="349"/>
        <v>44.272530000000017</v>
      </c>
      <c r="U820" s="311">
        <f t="shared" ca="1" si="350"/>
        <v>0</v>
      </c>
      <c r="V820" s="306">
        <f t="shared" ca="1" si="351"/>
        <v>1.2261121634828223</v>
      </c>
      <c r="W820" s="304">
        <f t="shared" ca="1" si="352"/>
        <v>39.965032569557529</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0.9318358785034011</v>
      </c>
      <c r="AH820" s="304">
        <f t="shared" ca="1" si="376"/>
        <v>-8.8555105892876416</v>
      </c>
    </row>
    <row r="821" spans="1:34" x14ac:dyDescent="0.2">
      <c r="A821" s="347">
        <f t="shared" ca="1" si="354"/>
        <v>1E-4</v>
      </c>
      <c r="B821" s="304">
        <f t="shared" ca="1" si="355"/>
        <v>30.142600000000062</v>
      </c>
      <c r="D821" s="306">
        <f t="shared" ca="1" si="356"/>
        <v>-0.60146216936719732</v>
      </c>
      <c r="E821" s="307">
        <f t="shared" ca="1" si="357"/>
        <v>-0.97491337801436551</v>
      </c>
      <c r="F821" s="304">
        <f t="shared" ca="1" si="358"/>
        <v>1.1455185881561576</v>
      </c>
      <c r="G821" s="306">
        <f t="shared" ca="1" si="359"/>
        <v>7.0184264669221932</v>
      </c>
      <c r="H821" s="307">
        <f t="shared" ca="1" si="360"/>
        <v>-103.09708403592948</v>
      </c>
      <c r="I821" s="304">
        <f t="shared" ca="1" si="361"/>
        <v>103.33570073688523</v>
      </c>
      <c r="J821" s="306">
        <f t="shared" ca="1" si="362"/>
        <v>641.70676765127212</v>
      </c>
      <c r="K821" s="307">
        <f t="shared" ca="1" si="363"/>
        <v>-9.0850758394198099</v>
      </c>
      <c r="L821" s="304">
        <f t="shared" ca="1" si="348"/>
        <v>641.77107620432048</v>
      </c>
      <c r="M821" s="306">
        <f t="shared" ca="1" si="364"/>
        <v>-1.5028253004191954</v>
      </c>
      <c r="N821" s="304">
        <f t="shared" ca="1" si="365"/>
        <v>-86.105547059499926</v>
      </c>
      <c r="P821" s="310">
        <f t="shared" ca="1" si="366"/>
        <v>23</v>
      </c>
      <c r="Q821" s="304">
        <f t="shared" ca="1" si="367"/>
        <v>0</v>
      </c>
      <c r="R821" s="306">
        <f t="shared" ca="1" si="368"/>
        <v>0</v>
      </c>
      <c r="S821" s="307">
        <f t="shared" ca="1" si="369"/>
        <v>4.5130000000000017</v>
      </c>
      <c r="T821" s="304">
        <f t="shared" ca="1" si="349"/>
        <v>44.272530000000017</v>
      </c>
      <c r="U821" s="311">
        <f t="shared" ca="1" si="350"/>
        <v>0</v>
      </c>
      <c r="V821" s="306">
        <f t="shared" ca="1" si="351"/>
        <v>1.2261134275690242</v>
      </c>
      <c r="W821" s="304">
        <f t="shared" ca="1" si="352"/>
        <v>39.965145848046681</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0.93181120727754951</v>
      </c>
      <c r="AH821" s="304">
        <f t="shared" ca="1" si="376"/>
        <v>-8.855535690130182</v>
      </c>
    </row>
    <row r="822" spans="1:34" x14ac:dyDescent="0.2">
      <c r="A822" s="347">
        <f t="shared" ca="1" si="354"/>
        <v>1E-4</v>
      </c>
      <c r="B822" s="304">
        <f t="shared" ca="1" si="355"/>
        <v>30.142700000000062</v>
      </c>
      <c r="D822" s="306">
        <f t="shared" ca="1" si="356"/>
        <v>-0.6014581774651635</v>
      </c>
      <c r="E822" s="307">
        <f t="shared" ca="1" si="357"/>
        <v>-0.97488794768042375</v>
      </c>
      <c r="F822" s="304">
        <f t="shared" ca="1" si="358"/>
        <v>1.1454948492997534</v>
      </c>
      <c r="G822" s="306">
        <f t="shared" ca="1" si="359"/>
        <v>7.0183663211044465</v>
      </c>
      <c r="H822" s="307">
        <f t="shared" ca="1" si="360"/>
        <v>-103.09718152472425</v>
      </c>
      <c r="I822" s="304">
        <f t="shared" ca="1" si="361"/>
        <v>103.33579391556033</v>
      </c>
      <c r="J822" s="306">
        <f t="shared" ca="1" si="362"/>
        <v>641.70676765127212</v>
      </c>
      <c r="K822" s="307">
        <f t="shared" ca="1" si="363"/>
        <v>-9.0953855526978433</v>
      </c>
      <c r="L822" s="304">
        <f t="shared" ca="1" si="348"/>
        <v>641.7712222340574</v>
      </c>
      <c r="M822" s="306">
        <f t="shared" ca="1" si="364"/>
        <v>-1.5028259451933077</v>
      </c>
      <c r="N822" s="304">
        <f t="shared" ca="1" si="365"/>
        <v>-86.105584002335291</v>
      </c>
      <c r="P822" s="310">
        <f t="shared" ca="1" si="366"/>
        <v>23</v>
      </c>
      <c r="Q822" s="304">
        <f t="shared" ca="1" si="367"/>
        <v>0</v>
      </c>
      <c r="R822" s="306">
        <f t="shared" ca="1" si="368"/>
        <v>0</v>
      </c>
      <c r="S822" s="307">
        <f t="shared" ca="1" si="369"/>
        <v>4.5130000000000017</v>
      </c>
      <c r="T822" s="304">
        <f t="shared" ca="1" si="349"/>
        <v>44.272530000000017</v>
      </c>
      <c r="U822" s="311">
        <f t="shared" ca="1" si="350"/>
        <v>0</v>
      </c>
      <c r="V822" s="306">
        <f t="shared" ca="1" si="351"/>
        <v>1.2261146916577255</v>
      </c>
      <c r="W822" s="304">
        <f t="shared" ca="1" si="352"/>
        <v>39.965259124922582</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0.93178653640063835</v>
      </c>
      <c r="AH822" s="304">
        <f t="shared" ca="1" si="376"/>
        <v>-8.8555607906152591</v>
      </c>
    </row>
    <row r="823" spans="1:34" x14ac:dyDescent="0.2">
      <c r="A823" s="347">
        <f t="shared" ca="1" si="354"/>
        <v>1E-4</v>
      </c>
      <c r="B823" s="304">
        <f t="shared" ca="1" si="355"/>
        <v>30.142800000000062</v>
      </c>
      <c r="D823" s="306">
        <f t="shared" ca="1" si="356"/>
        <v>-0.60145418556540053</v>
      </c>
      <c r="E823" s="307">
        <f t="shared" ca="1" si="357"/>
        <v>-0.97486251770862253</v>
      </c>
      <c r="F823" s="304">
        <f t="shared" ca="1" si="358"/>
        <v>1.1454711108392623</v>
      </c>
      <c r="G823" s="306">
        <f t="shared" ca="1" si="359"/>
        <v>7.0183061756858898</v>
      </c>
      <c r="H823" s="307">
        <f t="shared" ca="1" si="360"/>
        <v>-103.09727901097602</v>
      </c>
      <c r="I823" s="304">
        <f t="shared" ca="1" si="361"/>
        <v>103.3358870917684</v>
      </c>
      <c r="J823" s="306">
        <f t="shared" ca="1" si="362"/>
        <v>641.70676765127212</v>
      </c>
      <c r="K823" s="307">
        <f t="shared" ca="1" si="363"/>
        <v>-9.1056952757246279</v>
      </c>
      <c r="L823" s="304">
        <f t="shared" ca="1" si="348"/>
        <v>641.7713684295195</v>
      </c>
      <c r="M823" s="306">
        <f t="shared" ca="1" si="364"/>
        <v>-1.5028265899607316</v>
      </c>
      <c r="N823" s="304">
        <f t="shared" ca="1" si="365"/>
        <v>-86.105620944787461</v>
      </c>
      <c r="P823" s="310">
        <f t="shared" ca="1" si="366"/>
        <v>23</v>
      </c>
      <c r="Q823" s="304">
        <f t="shared" ca="1" si="367"/>
        <v>0</v>
      </c>
      <c r="R823" s="306">
        <f t="shared" ca="1" si="368"/>
        <v>0</v>
      </c>
      <c r="S823" s="307">
        <f t="shared" ca="1" si="369"/>
        <v>4.5130000000000017</v>
      </c>
      <c r="T823" s="304">
        <f t="shared" ca="1" si="349"/>
        <v>44.272530000000017</v>
      </c>
      <c r="U823" s="311">
        <f t="shared" ca="1" si="350"/>
        <v>0</v>
      </c>
      <c r="V823" s="306">
        <f t="shared" ca="1" si="351"/>
        <v>1.2261159557489258</v>
      </c>
      <c r="W823" s="304">
        <f t="shared" ca="1" si="352"/>
        <v>39.965372400185288</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0.93176186587266763</v>
      </c>
      <c r="AH823" s="304">
        <f t="shared" ca="1" si="376"/>
        <v>-8.8555858907428693</v>
      </c>
    </row>
    <row r="824" spans="1:34" x14ac:dyDescent="0.2">
      <c r="A824" s="347">
        <f t="shared" ca="1" si="354"/>
        <v>1E-4</v>
      </c>
      <c r="B824" s="304">
        <f t="shared" ca="1" si="355"/>
        <v>30.142900000000061</v>
      </c>
      <c r="D824" s="306">
        <f t="shared" ca="1" si="356"/>
        <v>-0.60145019366791019</v>
      </c>
      <c r="E824" s="307">
        <f t="shared" ca="1" si="357"/>
        <v>-0.97483708809894765</v>
      </c>
      <c r="F824" s="304">
        <f t="shared" ca="1" si="358"/>
        <v>1.1454473727746737</v>
      </c>
      <c r="G824" s="306">
        <f t="shared" ca="1" si="359"/>
        <v>7.0182460306665231</v>
      </c>
      <c r="H824" s="307">
        <f t="shared" ca="1" si="360"/>
        <v>-103.09737649468484</v>
      </c>
      <c r="I824" s="304">
        <f t="shared" ca="1" si="361"/>
        <v>103.33598026550946</v>
      </c>
      <c r="J824" s="306">
        <f t="shared" ca="1" si="362"/>
        <v>641.70676765127212</v>
      </c>
      <c r="K824" s="307">
        <f t="shared" ca="1" si="363"/>
        <v>-9.1160050084999114</v>
      </c>
      <c r="L824" s="304">
        <f t="shared" ca="1" si="348"/>
        <v>641.7715147907071</v>
      </c>
      <c r="M824" s="306">
        <f t="shared" ca="1" si="364"/>
        <v>-1.5028272347214675</v>
      </c>
      <c r="N824" s="304">
        <f t="shared" ca="1" si="365"/>
        <v>-86.10565788685642</v>
      </c>
      <c r="P824" s="310">
        <f t="shared" ca="1" si="366"/>
        <v>23</v>
      </c>
      <c r="Q824" s="304">
        <f t="shared" ca="1" si="367"/>
        <v>0</v>
      </c>
      <c r="R824" s="306">
        <f t="shared" ca="1" si="368"/>
        <v>0</v>
      </c>
      <c r="S824" s="307">
        <f t="shared" ca="1" si="369"/>
        <v>4.5130000000000017</v>
      </c>
      <c r="T824" s="304">
        <f t="shared" ca="1" si="349"/>
        <v>44.272530000000017</v>
      </c>
      <c r="U824" s="311">
        <f t="shared" ca="1" si="350"/>
        <v>0</v>
      </c>
      <c r="V824" s="306">
        <f t="shared" ca="1" si="351"/>
        <v>1.2261172198426253</v>
      </c>
      <c r="W824" s="304">
        <f t="shared" ca="1" si="352"/>
        <v>39.965485673834799</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0.93173719569362845</v>
      </c>
      <c r="AH824" s="304">
        <f t="shared" ca="1" si="376"/>
        <v>-8.8556109905130231</v>
      </c>
    </row>
    <row r="825" spans="1:34" x14ac:dyDescent="0.2">
      <c r="A825" s="347">
        <f t="shared" ca="1" si="354"/>
        <v>1E-4</v>
      </c>
      <c r="B825" s="304">
        <f t="shared" ca="1" si="355"/>
        <v>30.143000000000061</v>
      </c>
      <c r="D825" s="306">
        <f t="shared" ca="1" si="356"/>
        <v>-0.60144620177269015</v>
      </c>
      <c r="E825" s="307">
        <f t="shared" ca="1" si="357"/>
        <v>-0.97481165885140086</v>
      </c>
      <c r="F825" s="304">
        <f t="shared" ca="1" si="358"/>
        <v>1.1454236351059879</v>
      </c>
      <c r="G825" s="306">
        <f t="shared" ca="1" si="359"/>
        <v>7.0181858860463455</v>
      </c>
      <c r="H825" s="307">
        <f t="shared" ca="1" si="360"/>
        <v>-103.09747397585072</v>
      </c>
      <c r="I825" s="304">
        <f t="shared" ca="1" si="361"/>
        <v>103.33607343678352</v>
      </c>
      <c r="J825" s="306">
        <f t="shared" ca="1" si="362"/>
        <v>641.70676765127212</v>
      </c>
      <c r="K825" s="307">
        <f t="shared" ca="1" si="363"/>
        <v>-9.1263147510234379</v>
      </c>
      <c r="L825" s="304">
        <f t="shared" ca="1" si="348"/>
        <v>641.77166131762044</v>
      </c>
      <c r="M825" s="306">
        <f t="shared" ca="1" si="364"/>
        <v>-1.502827879475515</v>
      </c>
      <c r="N825" s="304">
        <f t="shared" ca="1" si="365"/>
        <v>-86.105694828542156</v>
      </c>
      <c r="P825" s="310">
        <f t="shared" ca="1" si="366"/>
        <v>23</v>
      </c>
      <c r="Q825" s="304">
        <f t="shared" ca="1" si="367"/>
        <v>0</v>
      </c>
      <c r="R825" s="306">
        <f t="shared" ca="1" si="368"/>
        <v>0</v>
      </c>
      <c r="S825" s="307">
        <f t="shared" ca="1" si="369"/>
        <v>4.5130000000000017</v>
      </c>
      <c r="T825" s="304">
        <f t="shared" ca="1" si="349"/>
        <v>44.272530000000017</v>
      </c>
      <c r="U825" s="311">
        <f t="shared" ca="1" si="350"/>
        <v>0</v>
      </c>
      <c r="V825" s="306">
        <f t="shared" ca="1" si="351"/>
        <v>1.2261184839388237</v>
      </c>
      <c r="W825" s="304">
        <f t="shared" ca="1" si="352"/>
        <v>39.965598945871101</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0.93171252586351727</v>
      </c>
      <c r="AH825" s="304">
        <f t="shared" ca="1" si="376"/>
        <v>-8.8556360899257225</v>
      </c>
    </row>
    <row r="826" spans="1:34" x14ac:dyDescent="0.2">
      <c r="A826" s="347">
        <f t="shared" ca="1" si="354"/>
        <v>1E-4</v>
      </c>
      <c r="B826" s="304">
        <f t="shared" ca="1" si="355"/>
        <v>30.143100000000061</v>
      </c>
      <c r="D826" s="306">
        <f t="shared" ca="1" si="356"/>
        <v>-0.60144220987974484</v>
      </c>
      <c r="E826" s="307">
        <f t="shared" ca="1" si="357"/>
        <v>-0.97478622996598396</v>
      </c>
      <c r="F826" s="304">
        <f t="shared" ca="1" si="358"/>
        <v>1.1453998978332098</v>
      </c>
      <c r="G826" s="306">
        <f t="shared" ca="1" si="359"/>
        <v>7.018125741825358</v>
      </c>
      <c r="H826" s="307">
        <f t="shared" ca="1" si="360"/>
        <v>-103.09757145447371</v>
      </c>
      <c r="I826" s="304">
        <f t="shared" ca="1" si="361"/>
        <v>103.33616660559063</v>
      </c>
      <c r="J826" s="306">
        <f t="shared" ca="1" si="362"/>
        <v>641.70676765127212</v>
      </c>
      <c r="K826" s="307">
        <f t="shared" ca="1" si="363"/>
        <v>-9.1366245032949536</v>
      </c>
      <c r="L826" s="304">
        <f t="shared" ca="1" si="348"/>
        <v>641.77180801025997</v>
      </c>
      <c r="M826" s="306">
        <f t="shared" ca="1" si="364"/>
        <v>-1.5028285242228747</v>
      </c>
      <c r="N826" s="304">
        <f t="shared" ca="1" si="365"/>
        <v>-86.105731769844724</v>
      </c>
      <c r="P826" s="310">
        <f t="shared" ca="1" si="366"/>
        <v>23</v>
      </c>
      <c r="Q826" s="304">
        <f t="shared" ca="1" si="367"/>
        <v>0</v>
      </c>
      <c r="R826" s="306">
        <f t="shared" ca="1" si="368"/>
        <v>0</v>
      </c>
      <c r="S826" s="307">
        <f t="shared" ca="1" si="369"/>
        <v>4.5130000000000017</v>
      </c>
      <c r="T826" s="304">
        <f t="shared" ca="1" si="349"/>
        <v>44.272530000000017</v>
      </c>
      <c r="U826" s="311">
        <f t="shared" ca="1" si="350"/>
        <v>0</v>
      </c>
      <c r="V826" s="306">
        <f t="shared" ca="1" si="351"/>
        <v>1.2261197480375214</v>
      </c>
      <c r="W826" s="304">
        <f t="shared" ca="1" si="352"/>
        <v>39.965712216294264</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0.93168785638234297</v>
      </c>
      <c r="AH826" s="304">
        <f t="shared" ca="1" si="376"/>
        <v>-8.8556611889809638</v>
      </c>
    </row>
    <row r="827" spans="1:34" x14ac:dyDescent="0.2">
      <c r="A827" s="347">
        <f t="shared" ca="1" si="354"/>
        <v>1E-4</v>
      </c>
      <c r="B827" s="304">
        <f t="shared" ca="1" si="355"/>
        <v>30.143200000000061</v>
      </c>
      <c r="D827" s="306">
        <f t="shared" ca="1" si="356"/>
        <v>-0.60143821798907093</v>
      </c>
      <c r="E827" s="307">
        <f t="shared" ca="1" si="357"/>
        <v>-0.97476080144268273</v>
      </c>
      <c r="F827" s="304">
        <f t="shared" ca="1" si="358"/>
        <v>1.1453761609563256</v>
      </c>
      <c r="G827" s="306">
        <f t="shared" ca="1" si="359"/>
        <v>7.0180655980035587</v>
      </c>
      <c r="H827" s="307">
        <f t="shared" ca="1" si="360"/>
        <v>-103.09766893055385</v>
      </c>
      <c r="I827" s="304">
        <f t="shared" ca="1" si="361"/>
        <v>103.33625977193083</v>
      </c>
      <c r="J827" s="306">
        <f t="shared" ca="1" si="362"/>
        <v>641.70676765127212</v>
      </c>
      <c r="K827" s="307">
        <f t="shared" ca="1" si="363"/>
        <v>-9.1469342653142043</v>
      </c>
      <c r="L827" s="304">
        <f t="shared" ca="1" si="348"/>
        <v>641.77195486862604</v>
      </c>
      <c r="M827" s="306">
        <f t="shared" ca="1" si="364"/>
        <v>-1.5028291689635465</v>
      </c>
      <c r="N827" s="304">
        <f t="shared" ca="1" si="365"/>
        <v>-86.105768710764096</v>
      </c>
      <c r="P827" s="310">
        <f t="shared" ca="1" si="366"/>
        <v>23</v>
      </c>
      <c r="Q827" s="304">
        <f t="shared" ca="1" si="367"/>
        <v>0</v>
      </c>
      <c r="R827" s="306">
        <f t="shared" ca="1" si="368"/>
        <v>0</v>
      </c>
      <c r="S827" s="307">
        <f t="shared" ca="1" si="369"/>
        <v>4.5130000000000017</v>
      </c>
      <c r="T827" s="304">
        <f t="shared" ca="1" si="349"/>
        <v>44.272530000000017</v>
      </c>
      <c r="U827" s="311">
        <f t="shared" ca="1" si="350"/>
        <v>0</v>
      </c>
      <c r="V827" s="306">
        <f t="shared" ca="1" si="351"/>
        <v>1.2261210121387183</v>
      </c>
      <c r="W827" s="304">
        <f t="shared" ca="1" si="352"/>
        <v>39.965825485104261</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0.93166318725008423</v>
      </c>
      <c r="AH827" s="304">
        <f t="shared" ca="1" si="376"/>
        <v>-8.8556862876787612</v>
      </c>
    </row>
    <row r="828" spans="1:34" x14ac:dyDescent="0.2">
      <c r="A828" s="347">
        <f t="shared" ca="1" si="354"/>
        <v>1E-4</v>
      </c>
      <c r="B828" s="304">
        <f t="shared" ca="1" si="355"/>
        <v>30.14330000000006</v>
      </c>
      <c r="D828" s="306">
        <f t="shared" ca="1" si="356"/>
        <v>-0.60143422610067121</v>
      </c>
      <c r="E828" s="307">
        <f t="shared" ca="1" si="357"/>
        <v>-0.97473537328149895</v>
      </c>
      <c r="F828" s="304">
        <f t="shared" ca="1" si="358"/>
        <v>1.1453524244753386</v>
      </c>
      <c r="G828" s="306">
        <f t="shared" ca="1" si="359"/>
        <v>7.0180054545809485</v>
      </c>
      <c r="H828" s="307">
        <f t="shared" ca="1" si="360"/>
        <v>-103.09776640409117</v>
      </c>
      <c r="I828" s="304">
        <f t="shared" ca="1" si="361"/>
        <v>103.33635293580416</v>
      </c>
      <c r="J828" s="306">
        <f t="shared" ca="1" si="362"/>
        <v>641.70676765127212</v>
      </c>
      <c r="K828" s="307">
        <f t="shared" ca="1" si="363"/>
        <v>-9.157244037080936</v>
      </c>
      <c r="L828" s="304">
        <f t="shared" ca="1" si="348"/>
        <v>641.77210189271887</v>
      </c>
      <c r="M828" s="306">
        <f t="shared" ca="1" si="364"/>
        <v>-1.5028298136975304</v>
      </c>
      <c r="N828" s="304">
        <f t="shared" ca="1" si="365"/>
        <v>-86.105805651300287</v>
      </c>
      <c r="P828" s="310">
        <f t="shared" ca="1" si="366"/>
        <v>23</v>
      </c>
      <c r="Q828" s="304">
        <f t="shared" ca="1" si="367"/>
        <v>0</v>
      </c>
      <c r="R828" s="306">
        <f t="shared" ca="1" si="368"/>
        <v>0</v>
      </c>
      <c r="S828" s="307">
        <f t="shared" ca="1" si="369"/>
        <v>4.5130000000000017</v>
      </c>
      <c r="T828" s="304">
        <f t="shared" ca="1" si="349"/>
        <v>44.272530000000017</v>
      </c>
      <c r="U828" s="311">
        <f t="shared" ca="1" si="350"/>
        <v>0</v>
      </c>
      <c r="V828" s="306">
        <f t="shared" ca="1" si="351"/>
        <v>1.2261222762424138</v>
      </c>
      <c r="W828" s="304">
        <f t="shared" ca="1" si="352"/>
        <v>39.96593875230112</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0.93163851846674994</v>
      </c>
      <c r="AH828" s="304">
        <f t="shared" ca="1" si="376"/>
        <v>-8.8557113860191112</v>
      </c>
    </row>
    <row r="829" spans="1:34" x14ac:dyDescent="0.2">
      <c r="A829" s="347">
        <f t="shared" ca="1" si="354"/>
        <v>1E-4</v>
      </c>
      <c r="B829" s="304">
        <f t="shared" ca="1" si="355"/>
        <v>30.14340000000006</v>
      </c>
      <c r="D829" s="306">
        <f t="shared" ca="1" si="356"/>
        <v>-0.60143023421454511</v>
      </c>
      <c r="E829" s="307">
        <f t="shared" ca="1" si="357"/>
        <v>-0.97470994548243262</v>
      </c>
      <c r="F829" s="304">
        <f t="shared" ca="1" si="358"/>
        <v>1.1453286883902496</v>
      </c>
      <c r="G829" s="306">
        <f t="shared" ca="1" si="359"/>
        <v>7.0179453115575274</v>
      </c>
      <c r="H829" s="307">
        <f t="shared" ca="1" si="360"/>
        <v>-103.09786387508572</v>
      </c>
      <c r="I829" s="304">
        <f t="shared" ca="1" si="361"/>
        <v>103.33644609721063</v>
      </c>
      <c r="J829" s="306">
        <f t="shared" ca="1" si="362"/>
        <v>641.70676765127212</v>
      </c>
      <c r="K829" s="307">
        <f t="shared" ca="1" si="363"/>
        <v>-9.1675538185948948</v>
      </c>
      <c r="L829" s="304">
        <f t="shared" ca="1" si="348"/>
        <v>641.77224908253902</v>
      </c>
      <c r="M829" s="306">
        <f t="shared" ca="1" si="364"/>
        <v>-1.5028304584248264</v>
      </c>
      <c r="N829" s="304">
        <f t="shared" ca="1" si="365"/>
        <v>-86.105842591453282</v>
      </c>
      <c r="P829" s="310">
        <f t="shared" ca="1" si="366"/>
        <v>23</v>
      </c>
      <c r="Q829" s="304">
        <f t="shared" ca="1" si="367"/>
        <v>0</v>
      </c>
      <c r="R829" s="306">
        <f t="shared" ca="1" si="368"/>
        <v>0</v>
      </c>
      <c r="S829" s="307">
        <f t="shared" ca="1" si="369"/>
        <v>4.5130000000000017</v>
      </c>
      <c r="T829" s="304">
        <f t="shared" ca="1" si="349"/>
        <v>44.272530000000017</v>
      </c>
      <c r="U829" s="311">
        <f t="shared" ca="1" si="350"/>
        <v>0</v>
      </c>
      <c r="V829" s="306">
        <f t="shared" ca="1" si="351"/>
        <v>1.2261235403486086</v>
      </c>
      <c r="W829" s="304">
        <f t="shared" ca="1" si="352"/>
        <v>39.966052017884863</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0.93161385003233477</v>
      </c>
      <c r="AH829" s="304">
        <f t="shared" ca="1" si="376"/>
        <v>-8.8557364840020174</v>
      </c>
    </row>
    <row r="830" spans="1:34" x14ac:dyDescent="0.2">
      <c r="A830" s="347">
        <f t="shared" ca="1" si="354"/>
        <v>1E-4</v>
      </c>
      <c r="B830" s="304">
        <f t="shared" ca="1" si="355"/>
        <v>30.14350000000006</v>
      </c>
      <c r="D830" s="306">
        <f t="shared" ca="1" si="356"/>
        <v>-0.6014262423306963</v>
      </c>
      <c r="E830" s="307">
        <f t="shared" ca="1" si="357"/>
        <v>-0.97468451804547485</v>
      </c>
      <c r="F830" s="304">
        <f t="shared" ca="1" si="358"/>
        <v>1.145304952701053</v>
      </c>
      <c r="G830" s="306">
        <f t="shared" ca="1" si="359"/>
        <v>7.0178851689332946</v>
      </c>
      <c r="H830" s="307">
        <f t="shared" ca="1" si="360"/>
        <v>-103.09796134353752</v>
      </c>
      <c r="I830" s="304">
        <f t="shared" ca="1" si="361"/>
        <v>103.33653925615029</v>
      </c>
      <c r="J830" s="306">
        <f t="shared" ca="1" si="362"/>
        <v>641.70676765127212</v>
      </c>
      <c r="K830" s="307">
        <f t="shared" ca="1" si="363"/>
        <v>-9.1778636098558266</v>
      </c>
      <c r="L830" s="304">
        <f t="shared" ca="1" si="348"/>
        <v>641.77239643808684</v>
      </c>
      <c r="M830" s="306">
        <f t="shared" ca="1" si="364"/>
        <v>-1.5028311031454349</v>
      </c>
      <c r="N830" s="304">
        <f t="shared" ca="1" si="365"/>
        <v>-86.10587953122311</v>
      </c>
      <c r="P830" s="310">
        <f t="shared" ca="1" si="366"/>
        <v>23</v>
      </c>
      <c r="Q830" s="304">
        <f t="shared" ca="1" si="367"/>
        <v>0</v>
      </c>
      <c r="R830" s="306">
        <f t="shared" ca="1" si="368"/>
        <v>0</v>
      </c>
      <c r="S830" s="307">
        <f t="shared" ca="1" si="369"/>
        <v>4.5130000000000017</v>
      </c>
      <c r="T830" s="304">
        <f t="shared" ca="1" si="349"/>
        <v>44.272530000000017</v>
      </c>
      <c r="U830" s="311">
        <f t="shared" ca="1" si="350"/>
        <v>0</v>
      </c>
      <c r="V830" s="306">
        <f t="shared" ca="1" si="351"/>
        <v>1.2261248044573025</v>
      </c>
      <c r="W830" s="304">
        <f t="shared" ca="1" si="352"/>
        <v>39.966165281855503</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0.9315891819468316</v>
      </c>
      <c r="AH830" s="304">
        <f t="shared" ca="1" si="376"/>
        <v>-8.8557615816274868</v>
      </c>
    </row>
    <row r="831" spans="1:34" x14ac:dyDescent="0.2">
      <c r="A831" s="347">
        <f t="shared" ca="1" si="354"/>
        <v>1E-4</v>
      </c>
      <c r="B831" s="304">
        <f t="shared" ca="1" si="355"/>
        <v>30.14360000000006</v>
      </c>
      <c r="D831" s="306">
        <f t="shared" ca="1" si="356"/>
        <v>-0.60142225044912234</v>
      </c>
      <c r="E831" s="307">
        <f t="shared" ca="1" si="357"/>
        <v>-0.97465909097062209</v>
      </c>
      <c r="F831" s="304">
        <f t="shared" ca="1" si="358"/>
        <v>1.1452812174077449</v>
      </c>
      <c r="G831" s="306">
        <f t="shared" ca="1" si="359"/>
        <v>7.01782502670825</v>
      </c>
      <c r="H831" s="307">
        <f t="shared" ca="1" si="360"/>
        <v>-103.09805880944661</v>
      </c>
      <c r="I831" s="304">
        <f t="shared" ca="1" si="361"/>
        <v>103.33663241262319</v>
      </c>
      <c r="J831" s="306">
        <f t="shared" ca="1" si="362"/>
        <v>641.70676765127212</v>
      </c>
      <c r="K831" s="307">
        <f t="shared" ca="1" si="363"/>
        <v>-9.1881734108634756</v>
      </c>
      <c r="L831" s="304">
        <f t="shared" ca="1" si="348"/>
        <v>641.77254395936245</v>
      </c>
      <c r="M831" s="306">
        <f t="shared" ca="1" si="364"/>
        <v>-1.5028317478593558</v>
      </c>
      <c r="N831" s="304">
        <f t="shared" ca="1" si="365"/>
        <v>-86.10591647060977</v>
      </c>
      <c r="P831" s="310">
        <f t="shared" ca="1" si="366"/>
        <v>23</v>
      </c>
      <c r="Q831" s="304">
        <f t="shared" ca="1" si="367"/>
        <v>0</v>
      </c>
      <c r="R831" s="306">
        <f t="shared" ca="1" si="368"/>
        <v>0</v>
      </c>
      <c r="S831" s="307">
        <f t="shared" ca="1" si="369"/>
        <v>4.5130000000000017</v>
      </c>
      <c r="T831" s="304">
        <f t="shared" ca="1" si="349"/>
        <v>44.272530000000017</v>
      </c>
      <c r="U831" s="311">
        <f t="shared" ca="1" si="350"/>
        <v>0</v>
      </c>
      <c r="V831" s="306">
        <f t="shared" ca="1" si="351"/>
        <v>1.2261260685684949</v>
      </c>
      <c r="W831" s="304">
        <f t="shared" ca="1" si="352"/>
        <v>39.966278544213047</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0.93156451421024222</v>
      </c>
      <c r="AH831" s="304">
        <f t="shared" ca="1" si="376"/>
        <v>-8.8557866788955213</v>
      </c>
    </row>
    <row r="832" spans="1:34" x14ac:dyDescent="0.2">
      <c r="A832" s="347">
        <f t="shared" ca="1" si="354"/>
        <v>1E-4</v>
      </c>
      <c r="B832" s="304">
        <f t="shared" ca="1" si="355"/>
        <v>30.143700000000059</v>
      </c>
      <c r="D832" s="306">
        <f t="shared" ca="1" si="356"/>
        <v>-0.60141825856982434</v>
      </c>
      <c r="E832" s="307">
        <f t="shared" ca="1" si="357"/>
        <v>-0.97463366425787434</v>
      </c>
      <c r="F832" s="304">
        <f t="shared" ca="1" si="358"/>
        <v>1.1452574825103266</v>
      </c>
      <c r="G832" s="306">
        <f t="shared" ca="1" si="359"/>
        <v>7.0177648848823928</v>
      </c>
      <c r="H832" s="307">
        <f t="shared" ca="1" si="360"/>
        <v>-103.09815627281304</v>
      </c>
      <c r="I832" s="304">
        <f t="shared" ca="1" si="361"/>
        <v>103.33672556662935</v>
      </c>
      <c r="J832" s="306">
        <f t="shared" ca="1" si="362"/>
        <v>641.70676765127212</v>
      </c>
      <c r="K832" s="307">
        <f t="shared" ca="1" si="363"/>
        <v>-9.1984832216175878</v>
      </c>
      <c r="L832" s="304">
        <f t="shared" ca="1" si="348"/>
        <v>641.77269164636641</v>
      </c>
      <c r="M832" s="306">
        <f t="shared" ca="1" si="364"/>
        <v>-1.5028323925665894</v>
      </c>
      <c r="N832" s="304">
        <f t="shared" ca="1" si="365"/>
        <v>-86.105953409613278</v>
      </c>
      <c r="P832" s="310">
        <f t="shared" ca="1" si="366"/>
        <v>23</v>
      </c>
      <c r="Q832" s="304">
        <f t="shared" ca="1" si="367"/>
        <v>0</v>
      </c>
      <c r="R832" s="306">
        <f t="shared" ca="1" si="368"/>
        <v>0</v>
      </c>
      <c r="S832" s="307">
        <f t="shared" ca="1" si="369"/>
        <v>4.5130000000000017</v>
      </c>
      <c r="T832" s="304">
        <f t="shared" ca="1" si="349"/>
        <v>44.272530000000017</v>
      </c>
      <c r="U832" s="311">
        <f t="shared" ca="1" si="350"/>
        <v>0</v>
      </c>
      <c r="V832" s="306">
        <f t="shared" ca="1" si="351"/>
        <v>1.2261273326821867</v>
      </c>
      <c r="W832" s="304">
        <f t="shared" ca="1" si="352"/>
        <v>39.966391804957546</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0.9315398468225613</v>
      </c>
      <c r="AH832" s="304">
        <f t="shared" ca="1" si="376"/>
        <v>-8.8558117758061226</v>
      </c>
    </row>
    <row r="833" spans="1:34" x14ac:dyDescent="0.2">
      <c r="A833" s="347">
        <f t="shared" ca="1" si="354"/>
        <v>1E-4</v>
      </c>
      <c r="B833" s="304">
        <f t="shared" ca="1" si="355"/>
        <v>30.143800000000059</v>
      </c>
      <c r="D833" s="306">
        <f t="shared" ca="1" si="356"/>
        <v>-0.60141426669280251</v>
      </c>
      <c r="E833" s="307">
        <f t="shared" ca="1" si="357"/>
        <v>-0.97460823790722095</v>
      </c>
      <c r="F833" s="304">
        <f t="shared" ca="1" si="358"/>
        <v>1.1452337480087895</v>
      </c>
      <c r="G833" s="306">
        <f t="shared" ca="1" si="359"/>
        <v>7.0177047434557238</v>
      </c>
      <c r="H833" s="307">
        <f t="shared" ca="1" si="360"/>
        <v>-103.09825373363684</v>
      </c>
      <c r="I833" s="304">
        <f t="shared" ca="1" si="361"/>
        <v>103.33681871816881</v>
      </c>
      <c r="J833" s="306">
        <f t="shared" ca="1" si="362"/>
        <v>641.70676765127212</v>
      </c>
      <c r="K833" s="307">
        <f t="shared" ca="1" si="363"/>
        <v>-9.2087930421179109</v>
      </c>
      <c r="L833" s="304">
        <f t="shared" ca="1" si="348"/>
        <v>641.77283949909895</v>
      </c>
      <c r="M833" s="306">
        <f t="shared" ca="1" si="364"/>
        <v>-1.5028330372671355</v>
      </c>
      <c r="N833" s="304">
        <f t="shared" ca="1" si="365"/>
        <v>-86.105990348233618</v>
      </c>
      <c r="P833" s="310">
        <f t="shared" ca="1" si="366"/>
        <v>23</v>
      </c>
      <c r="Q833" s="304">
        <f t="shared" ca="1" si="367"/>
        <v>0</v>
      </c>
      <c r="R833" s="306">
        <f t="shared" ca="1" si="368"/>
        <v>0</v>
      </c>
      <c r="S833" s="307">
        <f t="shared" ca="1" si="369"/>
        <v>4.5130000000000017</v>
      </c>
      <c r="T833" s="304">
        <f t="shared" ca="1" si="349"/>
        <v>44.272530000000017</v>
      </c>
      <c r="U833" s="311">
        <f t="shared" ca="1" si="350"/>
        <v>0</v>
      </c>
      <c r="V833" s="306">
        <f t="shared" ca="1" si="351"/>
        <v>1.2261285967983768</v>
      </c>
      <c r="W833" s="304">
        <f t="shared" ca="1" si="352"/>
        <v>39.966505064088956</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0.9315151797837764</v>
      </c>
      <c r="AH833" s="304">
        <f t="shared" ca="1" si="376"/>
        <v>-8.8558368723593031</v>
      </c>
    </row>
    <row r="834" spans="1:34" x14ac:dyDescent="0.2">
      <c r="A834" s="347">
        <f t="shared" ca="1" si="354"/>
        <v>1E-4</v>
      </c>
      <c r="B834" s="304">
        <f t="shared" ca="1" si="355"/>
        <v>30.143900000000059</v>
      </c>
      <c r="D834" s="306">
        <f t="shared" ca="1" si="356"/>
        <v>-0.60141027481805898</v>
      </c>
      <c r="E834" s="307">
        <f t="shared" ca="1" si="357"/>
        <v>-0.9745828119186708</v>
      </c>
      <c r="F834" s="304">
        <f t="shared" ca="1" si="358"/>
        <v>1.1452100139031427</v>
      </c>
      <c r="G834" s="306">
        <f t="shared" ca="1" si="359"/>
        <v>7.0176446024282422</v>
      </c>
      <c r="H834" s="307">
        <f t="shared" ca="1" si="360"/>
        <v>-103.09835119191803</v>
      </c>
      <c r="I834" s="304">
        <f t="shared" ca="1" si="361"/>
        <v>103.3369118672416</v>
      </c>
      <c r="J834" s="306">
        <f t="shared" ca="1" si="362"/>
        <v>641.70676765127212</v>
      </c>
      <c r="K834" s="307">
        <f t="shared" ca="1" si="363"/>
        <v>-9.2191028723641892</v>
      </c>
      <c r="L834" s="304">
        <f t="shared" ca="1" si="348"/>
        <v>641.77298751756052</v>
      </c>
      <c r="M834" s="306">
        <f t="shared" ca="1" si="364"/>
        <v>-1.5028336819609942</v>
      </c>
      <c r="N834" s="304">
        <f t="shared" ca="1" si="365"/>
        <v>-86.106027286470805</v>
      </c>
      <c r="P834" s="310">
        <f t="shared" ca="1" si="366"/>
        <v>23</v>
      </c>
      <c r="Q834" s="304">
        <f t="shared" ca="1" si="367"/>
        <v>0</v>
      </c>
      <c r="R834" s="306">
        <f t="shared" ca="1" si="368"/>
        <v>0</v>
      </c>
      <c r="S834" s="307">
        <f t="shared" ca="1" si="369"/>
        <v>4.5130000000000017</v>
      </c>
      <c r="T834" s="304">
        <f t="shared" ca="1" si="349"/>
        <v>44.272530000000017</v>
      </c>
      <c r="U834" s="311">
        <f t="shared" ca="1" si="350"/>
        <v>0</v>
      </c>
      <c r="V834" s="306">
        <f t="shared" ca="1" si="351"/>
        <v>1.2261298609170659</v>
      </c>
      <c r="W834" s="304">
        <f t="shared" ca="1" si="352"/>
        <v>39.966618321607335</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0.93149051309390174</v>
      </c>
      <c r="AH834" s="304">
        <f t="shared" ca="1" si="376"/>
        <v>-8.8558619685550504</v>
      </c>
    </row>
    <row r="835" spans="1:34" x14ac:dyDescent="0.2">
      <c r="A835" s="347">
        <f t="shared" ca="1" si="354"/>
        <v>1E-4</v>
      </c>
      <c r="B835" s="304">
        <f t="shared" ca="1" si="355"/>
        <v>30.144000000000059</v>
      </c>
      <c r="D835" s="306">
        <f t="shared" ca="1" si="356"/>
        <v>-0.60140628294559417</v>
      </c>
      <c r="E835" s="307">
        <f t="shared" ca="1" si="357"/>
        <v>-0.97455738629221145</v>
      </c>
      <c r="F835" s="304">
        <f t="shared" ca="1" si="358"/>
        <v>1.1451862801933765</v>
      </c>
      <c r="G835" s="306">
        <f t="shared" ca="1" si="359"/>
        <v>7.0175844617999479</v>
      </c>
      <c r="H835" s="307">
        <f t="shared" ca="1" si="360"/>
        <v>-103.09844864765665</v>
      </c>
      <c r="I835" s="304">
        <f t="shared" ca="1" si="361"/>
        <v>103.33700501384773</v>
      </c>
      <c r="J835" s="306">
        <f t="shared" ca="1" si="362"/>
        <v>641.70676765127212</v>
      </c>
      <c r="K835" s="307">
        <f t="shared" ca="1" si="363"/>
        <v>-9.2294127123561687</v>
      </c>
      <c r="L835" s="304">
        <f t="shared" ca="1" si="348"/>
        <v>641.77313570175147</v>
      </c>
      <c r="M835" s="306">
        <f t="shared" ca="1" si="364"/>
        <v>-1.5028343266481656</v>
      </c>
      <c r="N835" s="304">
        <f t="shared" ca="1" si="365"/>
        <v>-86.10606422432484</v>
      </c>
      <c r="P835" s="310">
        <f t="shared" ca="1" si="366"/>
        <v>23</v>
      </c>
      <c r="Q835" s="304">
        <f t="shared" ca="1" si="367"/>
        <v>0</v>
      </c>
      <c r="R835" s="306">
        <f t="shared" ca="1" si="368"/>
        <v>0</v>
      </c>
      <c r="S835" s="307">
        <f t="shared" ca="1" si="369"/>
        <v>4.5130000000000017</v>
      </c>
      <c r="T835" s="304">
        <f t="shared" ca="1" si="349"/>
        <v>44.272530000000017</v>
      </c>
      <c r="U835" s="311">
        <f t="shared" ca="1" si="350"/>
        <v>0</v>
      </c>
      <c r="V835" s="306">
        <f t="shared" ca="1" si="351"/>
        <v>1.2261311250382543</v>
      </c>
      <c r="W835" s="304">
        <f t="shared" ca="1" si="352"/>
        <v>39.966731577512689</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0.9314658467529231</v>
      </c>
      <c r="AH835" s="304">
        <f t="shared" ca="1" si="376"/>
        <v>-8.8558870643933787</v>
      </c>
    </row>
    <row r="836" spans="1:34" x14ac:dyDescent="0.2">
      <c r="A836" s="347">
        <f t="shared" ca="1" si="354"/>
        <v>1E-4</v>
      </c>
      <c r="B836" s="304">
        <f t="shared" ca="1" si="355"/>
        <v>30.144100000000059</v>
      </c>
      <c r="D836" s="306">
        <f t="shared" ca="1" si="356"/>
        <v>-0.60140229107540955</v>
      </c>
      <c r="E836" s="307">
        <f t="shared" ca="1" si="357"/>
        <v>-0.97453196102783757</v>
      </c>
      <c r="F836" s="304">
        <f t="shared" ca="1" si="358"/>
        <v>1.1451625468794875</v>
      </c>
      <c r="G836" s="306">
        <f t="shared" ca="1" si="359"/>
        <v>7.0175243215708401</v>
      </c>
      <c r="H836" s="307">
        <f t="shared" ca="1" si="360"/>
        <v>-103.09854610085276</v>
      </c>
      <c r="I836" s="304">
        <f t="shared" ca="1" si="361"/>
        <v>103.3370981579873</v>
      </c>
      <c r="J836" s="306">
        <f t="shared" ca="1" si="362"/>
        <v>641.70676765127212</v>
      </c>
      <c r="K836" s="307">
        <f t="shared" ca="1" si="363"/>
        <v>-9.2397225620935934</v>
      </c>
      <c r="L836" s="304">
        <f t="shared" ref="L836:L899" ca="1" si="377">SQRT(pos_x^2+pos_z^2)</f>
        <v>641.77328405167214</v>
      </c>
      <c r="M836" s="306">
        <f t="shared" ca="1" si="364"/>
        <v>-1.5028349713286502</v>
      </c>
      <c r="N836" s="304">
        <f t="shared" ca="1" si="365"/>
        <v>-86.106101161795735</v>
      </c>
      <c r="P836" s="310">
        <f t="shared" ca="1" si="366"/>
        <v>23</v>
      </c>
      <c r="Q836" s="304">
        <f t="shared" ca="1" si="367"/>
        <v>0</v>
      </c>
      <c r="R836" s="306">
        <f t="shared" ca="1" si="368"/>
        <v>0</v>
      </c>
      <c r="S836" s="307">
        <f t="shared" ca="1" si="369"/>
        <v>4.5130000000000017</v>
      </c>
      <c r="T836" s="304">
        <f t="shared" ref="T836:T899" ca="1" si="378">m*g</f>
        <v>44.272530000000017</v>
      </c>
      <c r="U836" s="311">
        <f t="shared" ref="U836:U899" ca="1" si="379">IF(pos_xz&lt;L_rampe,Poids*COS(Beta),0)</f>
        <v>0</v>
      </c>
      <c r="V836" s="306">
        <f t="shared" ref="V836:V899" ca="1" si="380">Rho_moyen*(20000-Alt_rampe-pos_z)/(20000+Alt_rampe+pos_z)</f>
        <v>1.2261323891619411</v>
      </c>
      <c r="W836" s="304">
        <f t="shared" ref="W836:W899" ca="1" si="381">1/2*Rho*Sref*Cx*vit_xz^2</f>
        <v>39.966844831805048</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0.93144118076083871</v>
      </c>
      <c r="AH836" s="304">
        <f t="shared" ca="1" si="376"/>
        <v>-8.8559121598742916</v>
      </c>
    </row>
    <row r="837" spans="1:34" x14ac:dyDescent="0.2">
      <c r="A837" s="347">
        <f t="shared" ref="A837:A900" ca="1" si="383">IF(B836+0.01&lt;=T_ini+ROUNDUP(Temps_fin_propu,0), 0.01, IF(K836&gt;0, 0.1, 0.0001))</f>
        <v>1E-4</v>
      </c>
      <c r="B837" s="304">
        <f t="shared" ref="B837:B900" ca="1" si="384">B836+pas</f>
        <v>30.144200000000058</v>
      </c>
      <c r="D837" s="306">
        <f t="shared" ref="D837:D900" ca="1" si="385">IF(AND(L836&lt;L_rampe,Poussee&lt;Poids*SIN(M836)),0,(-W836+Poussee)/m*COS(M836)-U836/m*SIN(M836))</f>
        <v>-0.60139829920750232</v>
      </c>
      <c r="E837" s="307">
        <f t="shared" ref="E837:E900" ca="1" si="386">IF(AND(L836&lt;L_rampe,Poussee&lt;Poids*SIN(M836)),0,(-W836+Poussee)/m*SIN(M836)+U836/m*COS(M836)-Poids/m)</f>
        <v>-0.97450653612554916</v>
      </c>
      <c r="F837" s="304">
        <f t="shared" ref="F837:F900" ca="1" si="387">SQRT(acc_x^2+acc_z^2)</f>
        <v>1.1451388139614747</v>
      </c>
      <c r="G837" s="306">
        <f t="shared" ref="G837:G900" ca="1" si="388">G836+acc_x*pas</f>
        <v>7.0174641817409196</v>
      </c>
      <c r="H837" s="307">
        <f t="shared" ref="H837:H900" ca="1" si="389">H836+acc_z*pas</f>
        <v>-103.09864355150637</v>
      </c>
      <c r="I837" s="304">
        <f t="shared" ref="I837:I900" ca="1" si="390">SQRT(vit_x^2+vit_z^2)</f>
        <v>103.33719129966028</v>
      </c>
      <c r="J837" s="306">
        <f t="shared" ref="J837:J900" ca="1" si="391">J836+0.5*(vit_x+G836)*pas*(K836&gt;=0)</f>
        <v>641.70676765127212</v>
      </c>
      <c r="K837" s="307">
        <f t="shared" ref="K837:K900" ca="1" si="392">K836+0.5*(vit_z+H836)*pas</f>
        <v>-9.2500324215762113</v>
      </c>
      <c r="L837" s="304">
        <f t="shared" ca="1" si="377"/>
        <v>641.77343256732274</v>
      </c>
      <c r="M837" s="306">
        <f t="shared" ref="M837:M900" ca="1" si="393">IF(AND(L836&gt;L_rampe,G837&gt;0),ATAN2(G837,H837),$M$4)</f>
        <v>-1.5028356160024476</v>
      </c>
      <c r="N837" s="304">
        <f t="shared" ref="N837:N900" ca="1" si="394">DEGREES(Beta)</f>
        <v>-86.106138098883491</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4.5130000000000017</v>
      </c>
      <c r="T837" s="304">
        <f t="shared" ca="1" si="378"/>
        <v>44.272530000000017</v>
      </c>
      <c r="U837" s="311">
        <f t="shared" ca="1" si="379"/>
        <v>0</v>
      </c>
      <c r="V837" s="306">
        <f t="shared" ca="1" si="380"/>
        <v>1.2261336532881266</v>
      </c>
      <c r="W837" s="304">
        <f t="shared" ca="1" si="381"/>
        <v>39.966958084484382</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0.93141651511764323</v>
      </c>
      <c r="AH837" s="304">
        <f t="shared" ref="AH837:AH900" ca="1" si="405">IF(AND(L836&lt;L_rampe,Poussee&lt;Poids*SIN(M836)), g*SIN(M836), (-W836+Poussee)/m)</f>
        <v>-8.8559372549977908</v>
      </c>
    </row>
    <row r="838" spans="1:34" x14ac:dyDescent="0.2">
      <c r="A838" s="347">
        <f t="shared" ca="1" si="383"/>
        <v>1E-4</v>
      </c>
      <c r="B838" s="304">
        <f t="shared" ca="1" si="384"/>
        <v>30.144300000000058</v>
      </c>
      <c r="D838" s="306">
        <f t="shared" ca="1" si="385"/>
        <v>-0.60139430734187549</v>
      </c>
      <c r="E838" s="307">
        <f t="shared" ca="1" si="386"/>
        <v>-0.97448111158534978</v>
      </c>
      <c r="F838" s="304">
        <f t="shared" ca="1" si="387"/>
        <v>1.1451150814393429</v>
      </c>
      <c r="G838" s="306">
        <f t="shared" ca="1" si="388"/>
        <v>7.0174040423101856</v>
      </c>
      <c r="H838" s="307">
        <f t="shared" ca="1" si="389"/>
        <v>-103.09874099961753</v>
      </c>
      <c r="I838" s="304">
        <f t="shared" ca="1" si="390"/>
        <v>103.33728443886673</v>
      </c>
      <c r="J838" s="306">
        <f t="shared" ca="1" si="391"/>
        <v>641.70676765127212</v>
      </c>
      <c r="K838" s="307">
        <f t="shared" ca="1" si="392"/>
        <v>-9.2603422908037683</v>
      </c>
      <c r="L838" s="304">
        <f t="shared" ca="1" si="377"/>
        <v>641.77358124870375</v>
      </c>
      <c r="M838" s="306">
        <f t="shared" ca="1" si="393"/>
        <v>-1.502836260669558</v>
      </c>
      <c r="N838" s="304">
        <f t="shared" ca="1" si="394"/>
        <v>-86.106175035588109</v>
      </c>
      <c r="P838" s="310">
        <f t="shared" ca="1" si="395"/>
        <v>23</v>
      </c>
      <c r="Q838" s="304">
        <f t="shared" ca="1" si="396"/>
        <v>0</v>
      </c>
      <c r="R838" s="306">
        <f t="shared" ca="1" si="397"/>
        <v>0</v>
      </c>
      <c r="S838" s="307">
        <f t="shared" ca="1" si="398"/>
        <v>4.5130000000000017</v>
      </c>
      <c r="T838" s="304">
        <f t="shared" ca="1" si="378"/>
        <v>44.272530000000017</v>
      </c>
      <c r="U838" s="311">
        <f t="shared" ca="1" si="379"/>
        <v>0</v>
      </c>
      <c r="V838" s="306">
        <f t="shared" ca="1" si="380"/>
        <v>1.226134917416811</v>
      </c>
      <c r="W838" s="304">
        <f t="shared" ca="1" si="381"/>
        <v>39.967071335550756</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0.931391849823342</v>
      </c>
      <c r="AH838" s="304">
        <f t="shared" ca="1" si="405"/>
        <v>-8.8559623497638746</v>
      </c>
    </row>
    <row r="839" spans="1:34" x14ac:dyDescent="0.2">
      <c r="A839" s="347">
        <f t="shared" ca="1" si="383"/>
        <v>1E-4</v>
      </c>
      <c r="B839" s="304">
        <f t="shared" ca="1" si="384"/>
        <v>30.144400000000058</v>
      </c>
      <c r="D839" s="306">
        <f t="shared" ca="1" si="385"/>
        <v>-0.60139031547853139</v>
      </c>
      <c r="E839" s="307">
        <f t="shared" ca="1" si="386"/>
        <v>-0.97445568740722166</v>
      </c>
      <c r="F839" s="304">
        <f t="shared" ca="1" si="387"/>
        <v>1.1450913493130792</v>
      </c>
      <c r="G839" s="306">
        <f t="shared" ca="1" si="388"/>
        <v>7.017343903278638</v>
      </c>
      <c r="H839" s="307">
        <f t="shared" ca="1" si="389"/>
        <v>-103.09883844518627</v>
      </c>
      <c r="I839" s="304">
        <f t="shared" ca="1" si="390"/>
        <v>103.33737757560669</v>
      </c>
      <c r="J839" s="306">
        <f t="shared" ca="1" si="391"/>
        <v>641.70676765127212</v>
      </c>
      <c r="K839" s="307">
        <f t="shared" ca="1" si="392"/>
        <v>-9.2706521697760085</v>
      </c>
      <c r="L839" s="304">
        <f t="shared" ca="1" si="377"/>
        <v>641.77373009581549</v>
      </c>
      <c r="M839" s="306">
        <f t="shared" ca="1" si="393"/>
        <v>-1.5028369053299817</v>
      </c>
      <c r="N839" s="304">
        <f t="shared" ca="1" si="394"/>
        <v>-86.106211971909602</v>
      </c>
      <c r="P839" s="310">
        <f t="shared" ca="1" si="395"/>
        <v>23</v>
      </c>
      <c r="Q839" s="304">
        <f t="shared" ca="1" si="396"/>
        <v>0</v>
      </c>
      <c r="R839" s="306">
        <f t="shared" ca="1" si="397"/>
        <v>0</v>
      </c>
      <c r="S839" s="307">
        <f t="shared" ca="1" si="398"/>
        <v>4.5130000000000017</v>
      </c>
      <c r="T839" s="304">
        <f t="shared" ca="1" si="378"/>
        <v>44.272530000000017</v>
      </c>
      <c r="U839" s="311">
        <f t="shared" ca="1" si="379"/>
        <v>0</v>
      </c>
      <c r="V839" s="306">
        <f t="shared" ca="1" si="380"/>
        <v>1.2261361815479943</v>
      </c>
      <c r="W839" s="304">
        <f t="shared" ca="1" si="381"/>
        <v>39.967184585004176</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0.93136718487792081</v>
      </c>
      <c r="AH839" s="304">
        <f t="shared" ca="1" si="405"/>
        <v>-8.8559874441725555</v>
      </c>
    </row>
    <row r="840" spans="1:34" x14ac:dyDescent="0.2">
      <c r="A840" s="347">
        <f t="shared" ca="1" si="383"/>
        <v>1E-4</v>
      </c>
      <c r="B840" s="304">
        <f t="shared" ca="1" si="384"/>
        <v>30.144500000000058</v>
      </c>
      <c r="D840" s="306">
        <f t="shared" ca="1" si="385"/>
        <v>-0.60138632361746702</v>
      </c>
      <c r="E840" s="307">
        <f t="shared" ca="1" si="386"/>
        <v>-0.97443026359117013</v>
      </c>
      <c r="F840" s="304">
        <f t="shared" ca="1" si="387"/>
        <v>1.1450676175826868</v>
      </c>
      <c r="G840" s="306">
        <f t="shared" ca="1" si="388"/>
        <v>7.017283764646276</v>
      </c>
      <c r="H840" s="307">
        <f t="shared" ca="1" si="389"/>
        <v>-103.09893588821264</v>
      </c>
      <c r="I840" s="304">
        <f t="shared" ca="1" si="390"/>
        <v>103.33747070988019</v>
      </c>
      <c r="J840" s="306">
        <f t="shared" ca="1" si="391"/>
        <v>641.70676765127212</v>
      </c>
      <c r="K840" s="307">
        <f t="shared" ca="1" si="392"/>
        <v>-9.280962058492678</v>
      </c>
      <c r="L840" s="304">
        <f t="shared" ca="1" si="377"/>
        <v>641.77387910865843</v>
      </c>
      <c r="M840" s="306">
        <f t="shared" ca="1" si="393"/>
        <v>-1.5028375499837185</v>
      </c>
      <c r="N840" s="304">
        <f t="shared" ca="1" si="394"/>
        <v>-86.10624890784797</v>
      </c>
      <c r="P840" s="310">
        <f t="shared" ca="1" si="395"/>
        <v>23</v>
      </c>
      <c r="Q840" s="304">
        <f t="shared" ca="1" si="396"/>
        <v>0</v>
      </c>
      <c r="R840" s="306">
        <f t="shared" ca="1" si="397"/>
        <v>0</v>
      </c>
      <c r="S840" s="307">
        <f t="shared" ca="1" si="398"/>
        <v>4.5130000000000017</v>
      </c>
      <c r="T840" s="304">
        <f t="shared" ca="1" si="378"/>
        <v>44.272530000000017</v>
      </c>
      <c r="U840" s="311">
        <f t="shared" ca="1" si="379"/>
        <v>0</v>
      </c>
      <c r="V840" s="306">
        <f t="shared" ca="1" si="380"/>
        <v>1.226137445681676</v>
      </c>
      <c r="W840" s="304">
        <f t="shared" ca="1" si="381"/>
        <v>39.967297832844636</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0.93134252028137965</v>
      </c>
      <c r="AH840" s="304">
        <f t="shared" ca="1" si="405"/>
        <v>-8.8560125382238333</v>
      </c>
    </row>
    <row r="841" spans="1:34" x14ac:dyDescent="0.2">
      <c r="A841" s="347">
        <f t="shared" ca="1" si="383"/>
        <v>1E-4</v>
      </c>
      <c r="B841" s="304">
        <f t="shared" ca="1" si="384"/>
        <v>30.144600000000057</v>
      </c>
      <c r="D841" s="306">
        <f t="shared" ca="1" si="385"/>
        <v>-0.60138233175868572</v>
      </c>
      <c r="E841" s="307">
        <f t="shared" ca="1" si="386"/>
        <v>-0.97440484013718986</v>
      </c>
      <c r="F841" s="304">
        <f t="shared" ca="1" si="387"/>
        <v>1.1450438862481631</v>
      </c>
      <c r="G841" s="306">
        <f t="shared" ca="1" si="388"/>
        <v>7.0172236264131005</v>
      </c>
      <c r="H841" s="307">
        <f t="shared" ca="1" si="389"/>
        <v>-103.09903332869665</v>
      </c>
      <c r="I841" s="304">
        <f t="shared" ca="1" si="390"/>
        <v>103.33756384168727</v>
      </c>
      <c r="J841" s="306">
        <f t="shared" ca="1" si="391"/>
        <v>641.70676765127212</v>
      </c>
      <c r="K841" s="307">
        <f t="shared" ca="1" si="392"/>
        <v>-9.2912719569535227</v>
      </c>
      <c r="L841" s="304">
        <f t="shared" ca="1" si="377"/>
        <v>641.77402828723268</v>
      </c>
      <c r="M841" s="306">
        <f t="shared" ca="1" si="393"/>
        <v>-1.5028381946307687</v>
      </c>
      <c r="N841" s="304">
        <f t="shared" ca="1" si="394"/>
        <v>-86.106285843403228</v>
      </c>
      <c r="P841" s="310">
        <f t="shared" ca="1" si="395"/>
        <v>23</v>
      </c>
      <c r="Q841" s="304">
        <f t="shared" ca="1" si="396"/>
        <v>0</v>
      </c>
      <c r="R841" s="306">
        <f t="shared" ca="1" si="397"/>
        <v>0</v>
      </c>
      <c r="S841" s="307">
        <f t="shared" ca="1" si="398"/>
        <v>4.5130000000000017</v>
      </c>
      <c r="T841" s="304">
        <f t="shared" ca="1" si="378"/>
        <v>44.272530000000017</v>
      </c>
      <c r="U841" s="311">
        <f t="shared" ca="1" si="379"/>
        <v>0</v>
      </c>
      <c r="V841" s="306">
        <f t="shared" ca="1" si="380"/>
        <v>1.2261387098178569</v>
      </c>
      <c r="W841" s="304">
        <f t="shared" ca="1" si="381"/>
        <v>39.967411079072185</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0.93131785603371853</v>
      </c>
      <c r="AH841" s="304">
        <f t="shared" ca="1" si="405"/>
        <v>-8.8560376319177099</v>
      </c>
    </row>
    <row r="842" spans="1:34" x14ac:dyDescent="0.2">
      <c r="A842" s="347">
        <f t="shared" ca="1" si="383"/>
        <v>1E-4</v>
      </c>
      <c r="B842" s="304">
        <f t="shared" ca="1" si="384"/>
        <v>30.144700000000057</v>
      </c>
      <c r="D842" s="306">
        <f t="shared" ca="1" si="385"/>
        <v>-0.60137833990218736</v>
      </c>
      <c r="E842" s="307">
        <f t="shared" ca="1" si="386"/>
        <v>-0.97437941704527553</v>
      </c>
      <c r="F842" s="304">
        <f t="shared" ca="1" si="387"/>
        <v>1.1450201553095045</v>
      </c>
      <c r="G842" s="306">
        <f t="shared" ca="1" si="388"/>
        <v>7.0171634885791105</v>
      </c>
      <c r="H842" s="307">
        <f t="shared" ca="1" si="389"/>
        <v>-103.09913076663835</v>
      </c>
      <c r="I842" s="304">
        <f t="shared" ca="1" si="390"/>
        <v>103.33765697102795</v>
      </c>
      <c r="J842" s="306">
        <f t="shared" ca="1" si="391"/>
        <v>641.70676765127212</v>
      </c>
      <c r="K842" s="307">
        <f t="shared" ca="1" si="392"/>
        <v>-9.3015818651582887</v>
      </c>
      <c r="L842" s="304">
        <f t="shared" ca="1" si="377"/>
        <v>641.77417763153881</v>
      </c>
      <c r="M842" s="306">
        <f t="shared" ca="1" si="393"/>
        <v>-1.5028388392711325</v>
      </c>
      <c r="N842" s="304">
        <f t="shared" ca="1" si="394"/>
        <v>-86.106322778575375</v>
      </c>
      <c r="P842" s="310">
        <f t="shared" ca="1" si="395"/>
        <v>23</v>
      </c>
      <c r="Q842" s="304">
        <f t="shared" ca="1" si="396"/>
        <v>0</v>
      </c>
      <c r="R842" s="306">
        <f t="shared" ca="1" si="397"/>
        <v>0</v>
      </c>
      <c r="S842" s="307">
        <f t="shared" ca="1" si="398"/>
        <v>4.5130000000000017</v>
      </c>
      <c r="T842" s="304">
        <f t="shared" ca="1" si="378"/>
        <v>44.272530000000017</v>
      </c>
      <c r="U842" s="311">
        <f t="shared" ca="1" si="379"/>
        <v>0</v>
      </c>
      <c r="V842" s="306">
        <f t="shared" ca="1" si="380"/>
        <v>1.226139973956536</v>
      </c>
      <c r="W842" s="304">
        <f t="shared" ca="1" si="381"/>
        <v>39.967524323686789</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0.93129319213493034</v>
      </c>
      <c r="AH842" s="304">
        <f t="shared" ca="1" si="405"/>
        <v>-8.8560627252541924</v>
      </c>
    </row>
    <row r="843" spans="1:34" x14ac:dyDescent="0.2">
      <c r="A843" s="347">
        <f t="shared" ca="1" si="383"/>
        <v>1E-4</v>
      </c>
      <c r="B843" s="304">
        <f t="shared" ca="1" si="384"/>
        <v>30.144800000000057</v>
      </c>
      <c r="D843" s="306">
        <f t="shared" ca="1" si="385"/>
        <v>-0.60137434804797074</v>
      </c>
      <c r="E843" s="307">
        <f t="shared" ca="1" si="386"/>
        <v>-0.97435399431543068</v>
      </c>
      <c r="F843" s="304">
        <f t="shared" ca="1" si="387"/>
        <v>1.1449964247667135</v>
      </c>
      <c r="G843" s="306">
        <f t="shared" ca="1" si="388"/>
        <v>7.0171033511443062</v>
      </c>
      <c r="H843" s="307">
        <f t="shared" ca="1" si="389"/>
        <v>-103.09922820203778</v>
      </c>
      <c r="I843" s="304">
        <f t="shared" ca="1" si="390"/>
        <v>103.33775009790227</v>
      </c>
      <c r="J843" s="306">
        <f t="shared" ca="1" si="391"/>
        <v>641.70676765127212</v>
      </c>
      <c r="K843" s="307">
        <f t="shared" ca="1" si="392"/>
        <v>-9.3118917831067218</v>
      </c>
      <c r="L843" s="304">
        <f t="shared" ca="1" si="377"/>
        <v>641.77432714157703</v>
      </c>
      <c r="M843" s="306">
        <f t="shared" ca="1" si="393"/>
        <v>-1.5028394839048096</v>
      </c>
      <c r="N843" s="304">
        <f t="shared" ca="1" si="394"/>
        <v>-86.106359713364398</v>
      </c>
      <c r="P843" s="310">
        <f t="shared" ca="1" si="395"/>
        <v>23</v>
      </c>
      <c r="Q843" s="304">
        <f t="shared" ca="1" si="396"/>
        <v>0</v>
      </c>
      <c r="R843" s="306">
        <f t="shared" ca="1" si="397"/>
        <v>0</v>
      </c>
      <c r="S843" s="307">
        <f t="shared" ca="1" si="398"/>
        <v>4.5130000000000017</v>
      </c>
      <c r="T843" s="304">
        <f t="shared" ca="1" si="378"/>
        <v>44.272530000000017</v>
      </c>
      <c r="U843" s="311">
        <f t="shared" ca="1" si="379"/>
        <v>0</v>
      </c>
      <c r="V843" s="306">
        <f t="shared" ca="1" si="380"/>
        <v>1.2261412380977137</v>
      </c>
      <c r="W843" s="304">
        <f t="shared" ca="1" si="381"/>
        <v>39.967637566688495</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0.93126852858501863</v>
      </c>
      <c r="AH843" s="304">
        <f t="shared" ca="1" si="405"/>
        <v>-8.8560878182332754</v>
      </c>
    </row>
    <row r="844" spans="1:34" x14ac:dyDescent="0.2">
      <c r="A844" s="347">
        <f t="shared" ca="1" si="383"/>
        <v>1E-4</v>
      </c>
      <c r="B844" s="304">
        <f t="shared" ca="1" si="384"/>
        <v>30.144900000000057</v>
      </c>
      <c r="D844" s="306">
        <f t="shared" ca="1" si="385"/>
        <v>-0.60137035619603973</v>
      </c>
      <c r="E844" s="307">
        <f t="shared" ca="1" si="386"/>
        <v>-0.97432857194764644</v>
      </c>
      <c r="F844" s="304">
        <f t="shared" ca="1" si="387"/>
        <v>1.1449726946197851</v>
      </c>
      <c r="G844" s="306">
        <f t="shared" ca="1" si="388"/>
        <v>7.0170432141086865</v>
      </c>
      <c r="H844" s="307">
        <f t="shared" ca="1" si="389"/>
        <v>-103.09932563489497</v>
      </c>
      <c r="I844" s="304">
        <f t="shared" ca="1" si="390"/>
        <v>103.33784322231028</v>
      </c>
      <c r="J844" s="306">
        <f t="shared" ca="1" si="391"/>
        <v>641.70676765127212</v>
      </c>
      <c r="K844" s="307">
        <f t="shared" ca="1" si="392"/>
        <v>-9.3222017107985682</v>
      </c>
      <c r="L844" s="304">
        <f t="shared" ca="1" si="377"/>
        <v>641.77447681734782</v>
      </c>
      <c r="M844" s="306">
        <f t="shared" ca="1" si="393"/>
        <v>-1.5028401285318005</v>
      </c>
      <c r="N844" s="304">
        <f t="shared" ca="1" si="394"/>
        <v>-86.106396647770339</v>
      </c>
      <c r="P844" s="310">
        <f t="shared" ca="1" si="395"/>
        <v>23</v>
      </c>
      <c r="Q844" s="304">
        <f t="shared" ca="1" si="396"/>
        <v>0</v>
      </c>
      <c r="R844" s="306">
        <f t="shared" ca="1" si="397"/>
        <v>0</v>
      </c>
      <c r="S844" s="307">
        <f t="shared" ca="1" si="398"/>
        <v>4.5130000000000017</v>
      </c>
      <c r="T844" s="304">
        <f t="shared" ca="1" si="378"/>
        <v>44.272530000000017</v>
      </c>
      <c r="U844" s="311">
        <f t="shared" ca="1" si="379"/>
        <v>0</v>
      </c>
      <c r="V844" s="306">
        <f t="shared" ca="1" si="380"/>
        <v>1.2261425022413903</v>
      </c>
      <c r="W844" s="304">
        <f t="shared" ca="1" si="381"/>
        <v>39.967750808077334</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0.93124386538397452</v>
      </c>
      <c r="AH844" s="304">
        <f t="shared" ca="1" si="405"/>
        <v>-8.8561129108549697</v>
      </c>
    </row>
    <row r="845" spans="1:34" x14ac:dyDescent="0.2">
      <c r="A845" s="347">
        <f t="shared" ca="1" si="383"/>
        <v>1E-4</v>
      </c>
      <c r="B845" s="304">
        <f t="shared" ca="1" si="384"/>
        <v>30.145000000000056</v>
      </c>
      <c r="D845" s="306">
        <f t="shared" ca="1" si="385"/>
        <v>-0.60136636434639201</v>
      </c>
      <c r="E845" s="307">
        <f t="shared" ca="1" si="386"/>
        <v>-0.97430314994191392</v>
      </c>
      <c r="F845" s="304">
        <f t="shared" ca="1" si="387"/>
        <v>1.1449489648687112</v>
      </c>
      <c r="G845" s="306">
        <f t="shared" ca="1" si="388"/>
        <v>7.0169830774722515</v>
      </c>
      <c r="H845" s="307">
        <f t="shared" ca="1" si="389"/>
        <v>-103.09942306520996</v>
      </c>
      <c r="I845" s="304">
        <f t="shared" ca="1" si="390"/>
        <v>103.337936344252</v>
      </c>
      <c r="J845" s="306">
        <f t="shared" ca="1" si="391"/>
        <v>641.70676765127212</v>
      </c>
      <c r="K845" s="307">
        <f t="shared" ca="1" si="392"/>
        <v>-9.3325116482335737</v>
      </c>
      <c r="L845" s="304">
        <f t="shared" ca="1" si="377"/>
        <v>641.77462665885139</v>
      </c>
      <c r="M845" s="306">
        <f t="shared" ca="1" si="393"/>
        <v>-1.502840773152105</v>
      </c>
      <c r="N845" s="304">
        <f t="shared" ca="1" si="394"/>
        <v>-86.106433581793169</v>
      </c>
      <c r="P845" s="310">
        <f t="shared" ca="1" si="395"/>
        <v>23</v>
      </c>
      <c r="Q845" s="304">
        <f t="shared" ca="1" si="396"/>
        <v>0</v>
      </c>
      <c r="R845" s="306">
        <f t="shared" ca="1" si="397"/>
        <v>0</v>
      </c>
      <c r="S845" s="307">
        <f t="shared" ca="1" si="398"/>
        <v>4.5130000000000017</v>
      </c>
      <c r="T845" s="304">
        <f t="shared" ca="1" si="378"/>
        <v>44.272530000000017</v>
      </c>
      <c r="U845" s="311">
        <f t="shared" ca="1" si="379"/>
        <v>0</v>
      </c>
      <c r="V845" s="306">
        <f t="shared" ca="1" si="380"/>
        <v>1.2261437663875654</v>
      </c>
      <c r="W845" s="304">
        <f t="shared" ca="1" si="381"/>
        <v>39.967864047853297</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0.93121920253179269</v>
      </c>
      <c r="AH845" s="304">
        <f t="shared" ca="1" si="405"/>
        <v>-8.8561380031192822</v>
      </c>
    </row>
    <row r="846" spans="1:34" x14ac:dyDescent="0.2">
      <c r="A846" s="347">
        <f t="shared" ca="1" si="383"/>
        <v>1E-4</v>
      </c>
      <c r="B846" s="304">
        <f t="shared" ca="1" si="384"/>
        <v>30.145100000000056</v>
      </c>
      <c r="D846" s="306">
        <f t="shared" ca="1" si="385"/>
        <v>-0.60136237249903057</v>
      </c>
      <c r="E846" s="307">
        <f t="shared" ca="1" si="386"/>
        <v>-0.97427772829823844</v>
      </c>
      <c r="F846" s="304">
        <f t="shared" ca="1" si="387"/>
        <v>1.144925235513498</v>
      </c>
      <c r="G846" s="306">
        <f t="shared" ca="1" si="388"/>
        <v>7.0169229412350012</v>
      </c>
      <c r="H846" s="307">
        <f t="shared" ca="1" si="389"/>
        <v>-103.09952049298279</v>
      </c>
      <c r="I846" s="304">
        <f t="shared" ca="1" si="390"/>
        <v>103.33802946372748</v>
      </c>
      <c r="J846" s="306">
        <f t="shared" ca="1" si="391"/>
        <v>641.70676765127212</v>
      </c>
      <c r="K846" s="307">
        <f t="shared" ca="1" si="392"/>
        <v>-9.3428215954114826</v>
      </c>
      <c r="L846" s="304">
        <f t="shared" ca="1" si="377"/>
        <v>641.7747766660882</v>
      </c>
      <c r="M846" s="306">
        <f t="shared" ca="1" si="393"/>
        <v>-1.5028414177657232</v>
      </c>
      <c r="N846" s="304">
        <f t="shared" ca="1" si="394"/>
        <v>-86.106470515432918</v>
      </c>
      <c r="P846" s="310">
        <f t="shared" ca="1" si="395"/>
        <v>23</v>
      </c>
      <c r="Q846" s="304">
        <f t="shared" ca="1" si="396"/>
        <v>0</v>
      </c>
      <c r="R846" s="306">
        <f t="shared" ca="1" si="397"/>
        <v>0</v>
      </c>
      <c r="S846" s="307">
        <f t="shared" ca="1" si="398"/>
        <v>4.5130000000000017</v>
      </c>
      <c r="T846" s="304">
        <f t="shared" ca="1" si="378"/>
        <v>44.272530000000017</v>
      </c>
      <c r="U846" s="311">
        <f t="shared" ca="1" si="379"/>
        <v>0</v>
      </c>
      <c r="V846" s="306">
        <f t="shared" ca="1" si="380"/>
        <v>1.2261450305362391</v>
      </c>
      <c r="W846" s="304">
        <f t="shared" ca="1" si="381"/>
        <v>39.967977286016428</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0.9311945400284749</v>
      </c>
      <c r="AH846" s="304">
        <f t="shared" ca="1" si="405"/>
        <v>-8.8561630950262096</v>
      </c>
    </row>
    <row r="847" spans="1:34" x14ac:dyDescent="0.2">
      <c r="A847" s="347">
        <f t="shared" ca="1" si="383"/>
        <v>1E-4</v>
      </c>
      <c r="B847" s="304">
        <f t="shared" ca="1" si="384"/>
        <v>30.145200000000056</v>
      </c>
      <c r="D847" s="306">
        <f t="shared" ca="1" si="385"/>
        <v>-0.60135838065395542</v>
      </c>
      <c r="E847" s="307">
        <f t="shared" ca="1" si="386"/>
        <v>-0.97425230701660759</v>
      </c>
      <c r="F847" s="304">
        <f t="shared" ca="1" si="387"/>
        <v>1.1449015065541357</v>
      </c>
      <c r="G847" s="306">
        <f t="shared" ca="1" si="388"/>
        <v>7.0168628053969355</v>
      </c>
      <c r="H847" s="307">
        <f t="shared" ca="1" si="389"/>
        <v>-103.0996179182135</v>
      </c>
      <c r="I847" s="304">
        <f t="shared" ca="1" si="390"/>
        <v>103.33812258073674</v>
      </c>
      <c r="J847" s="306">
        <f t="shared" ca="1" si="391"/>
        <v>641.70676765127212</v>
      </c>
      <c r="K847" s="307">
        <f t="shared" ca="1" si="392"/>
        <v>-9.3531315523320426</v>
      </c>
      <c r="L847" s="304">
        <f t="shared" ca="1" si="377"/>
        <v>641.77492683905859</v>
      </c>
      <c r="M847" s="306">
        <f t="shared" ca="1" si="393"/>
        <v>-1.5028420623726555</v>
      </c>
      <c r="N847" s="304">
        <f t="shared" ca="1" si="394"/>
        <v>-86.106507448689584</v>
      </c>
      <c r="P847" s="310">
        <f t="shared" ca="1" si="395"/>
        <v>23</v>
      </c>
      <c r="Q847" s="304">
        <f t="shared" ca="1" si="396"/>
        <v>0</v>
      </c>
      <c r="R847" s="306">
        <f t="shared" ca="1" si="397"/>
        <v>0</v>
      </c>
      <c r="S847" s="307">
        <f t="shared" ca="1" si="398"/>
        <v>4.5130000000000017</v>
      </c>
      <c r="T847" s="304">
        <f t="shared" ca="1" si="378"/>
        <v>44.272530000000017</v>
      </c>
      <c r="U847" s="311">
        <f t="shared" ca="1" si="379"/>
        <v>0</v>
      </c>
      <c r="V847" s="306">
        <f t="shared" ca="1" si="380"/>
        <v>1.2261462946874113</v>
      </c>
      <c r="W847" s="304">
        <f t="shared" ca="1" si="381"/>
        <v>39.968090522566705</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0.93116987787400873</v>
      </c>
      <c r="AH847" s="304">
        <f t="shared" ca="1" si="405"/>
        <v>-8.8561881865757623</v>
      </c>
    </row>
    <row r="848" spans="1:34" x14ac:dyDescent="0.2">
      <c r="A848" s="347">
        <f t="shared" ca="1" si="383"/>
        <v>1E-4</v>
      </c>
      <c r="B848" s="304">
        <f t="shared" ca="1" si="384"/>
        <v>30.145300000000056</v>
      </c>
      <c r="D848" s="306">
        <f t="shared" ca="1" si="385"/>
        <v>-0.60135438881116532</v>
      </c>
      <c r="E848" s="307">
        <f t="shared" ca="1" si="386"/>
        <v>-0.97422688609702845</v>
      </c>
      <c r="F848" s="304">
        <f t="shared" ca="1" si="387"/>
        <v>1.1448777779906301</v>
      </c>
      <c r="G848" s="306">
        <f t="shared" ca="1" si="388"/>
        <v>7.0168026699580546</v>
      </c>
      <c r="H848" s="307">
        <f t="shared" ca="1" si="389"/>
        <v>-103.09971534090211</v>
      </c>
      <c r="I848" s="304">
        <f t="shared" ca="1" si="390"/>
        <v>103.33821569527981</v>
      </c>
      <c r="J848" s="306">
        <f t="shared" ca="1" si="391"/>
        <v>641.70676765127212</v>
      </c>
      <c r="K848" s="307">
        <f t="shared" ca="1" si="392"/>
        <v>-9.363441518994998</v>
      </c>
      <c r="L848" s="304">
        <f t="shared" ca="1" si="377"/>
        <v>641.7750771777628</v>
      </c>
      <c r="M848" s="306">
        <f t="shared" ca="1" si="393"/>
        <v>-1.5028427069729016</v>
      </c>
      <c r="N848" s="304">
        <f t="shared" ca="1" si="394"/>
        <v>-86.106544381563154</v>
      </c>
      <c r="P848" s="310">
        <f t="shared" ca="1" si="395"/>
        <v>23</v>
      </c>
      <c r="Q848" s="304">
        <f t="shared" ca="1" si="396"/>
        <v>0</v>
      </c>
      <c r="R848" s="306">
        <f t="shared" ca="1" si="397"/>
        <v>0</v>
      </c>
      <c r="S848" s="307">
        <f t="shared" ca="1" si="398"/>
        <v>4.5130000000000017</v>
      </c>
      <c r="T848" s="304">
        <f t="shared" ca="1" si="378"/>
        <v>44.272530000000017</v>
      </c>
      <c r="U848" s="311">
        <f t="shared" ca="1" si="379"/>
        <v>0</v>
      </c>
      <c r="V848" s="306">
        <f t="shared" ca="1" si="380"/>
        <v>1.226147558841082</v>
      </c>
      <c r="W848" s="304">
        <f t="shared" ca="1" si="381"/>
        <v>39.968203757504163</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0.93114521606840128</v>
      </c>
      <c r="AH848" s="304">
        <f t="shared" ca="1" si="405"/>
        <v>-8.8562132777679352</v>
      </c>
    </row>
    <row r="849" spans="1:34" x14ac:dyDescent="0.2">
      <c r="A849" s="347">
        <f t="shared" ca="1" si="383"/>
        <v>1E-4</v>
      </c>
      <c r="B849" s="304">
        <f t="shared" ca="1" si="384"/>
        <v>30.145400000000055</v>
      </c>
      <c r="D849" s="306">
        <f t="shared" ca="1" si="385"/>
        <v>-0.60135039697066417</v>
      </c>
      <c r="E849" s="307">
        <f t="shared" ca="1" si="386"/>
        <v>-0.97420146553949039</v>
      </c>
      <c r="F849" s="304">
        <f t="shared" ca="1" si="387"/>
        <v>1.1448540498229747</v>
      </c>
      <c r="G849" s="306">
        <f t="shared" ca="1" si="388"/>
        <v>7.0167425349183574</v>
      </c>
      <c r="H849" s="307">
        <f t="shared" ca="1" si="389"/>
        <v>-103.09981276104867</v>
      </c>
      <c r="I849" s="304">
        <f t="shared" ca="1" si="390"/>
        <v>103.33830880735675</v>
      </c>
      <c r="J849" s="306">
        <f t="shared" ca="1" si="391"/>
        <v>641.70676765127212</v>
      </c>
      <c r="K849" s="307">
        <f t="shared" ca="1" si="392"/>
        <v>-9.3737514954000947</v>
      </c>
      <c r="L849" s="304">
        <f t="shared" ca="1" si="377"/>
        <v>641.77522768220126</v>
      </c>
      <c r="M849" s="306">
        <f t="shared" ca="1" si="393"/>
        <v>-1.5028433515664616</v>
      </c>
      <c r="N849" s="304">
        <f t="shared" ca="1" si="394"/>
        <v>-86.106581314053642</v>
      </c>
      <c r="P849" s="310">
        <f t="shared" ca="1" si="395"/>
        <v>23</v>
      </c>
      <c r="Q849" s="304">
        <f t="shared" ca="1" si="396"/>
        <v>0</v>
      </c>
      <c r="R849" s="306">
        <f t="shared" ca="1" si="397"/>
        <v>0</v>
      </c>
      <c r="S849" s="307">
        <f t="shared" ca="1" si="398"/>
        <v>4.5130000000000017</v>
      </c>
      <c r="T849" s="304">
        <f t="shared" ca="1" si="378"/>
        <v>44.272530000000017</v>
      </c>
      <c r="U849" s="311">
        <f t="shared" ca="1" si="379"/>
        <v>0</v>
      </c>
      <c r="V849" s="306">
        <f t="shared" ca="1" si="380"/>
        <v>1.226148822997251</v>
      </c>
      <c r="W849" s="304">
        <f t="shared" ca="1" si="381"/>
        <v>39.968316990828825</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0.931120554611649</v>
      </c>
      <c r="AH849" s="304">
        <f t="shared" ca="1" si="405"/>
        <v>-8.8562383686027371</v>
      </c>
    </row>
    <row r="850" spans="1:34" x14ac:dyDescent="0.2">
      <c r="A850" s="347">
        <f t="shared" ca="1" si="383"/>
        <v>1E-4</v>
      </c>
      <c r="B850" s="304">
        <f t="shared" ca="1" si="384"/>
        <v>30.145500000000055</v>
      </c>
      <c r="D850" s="306">
        <f t="shared" ca="1" si="385"/>
        <v>-0.60134640513245141</v>
      </c>
      <c r="E850" s="307">
        <f t="shared" ca="1" si="386"/>
        <v>-0.9741760453439916</v>
      </c>
      <c r="F850" s="304">
        <f t="shared" ca="1" si="387"/>
        <v>1.144830322051168</v>
      </c>
      <c r="G850" s="306">
        <f t="shared" ca="1" si="388"/>
        <v>7.0166824002778441</v>
      </c>
      <c r="H850" s="307">
        <f t="shared" ca="1" si="389"/>
        <v>-103.0999101786532</v>
      </c>
      <c r="I850" s="304">
        <f t="shared" ca="1" si="390"/>
        <v>103.33840191696757</v>
      </c>
      <c r="J850" s="306">
        <f t="shared" ca="1" si="391"/>
        <v>641.70676765127212</v>
      </c>
      <c r="K850" s="307">
        <f t="shared" ca="1" si="392"/>
        <v>-9.3840614815470804</v>
      </c>
      <c r="L850" s="304">
        <f t="shared" ca="1" si="377"/>
        <v>641.77537835237433</v>
      </c>
      <c r="M850" s="306">
        <f t="shared" ca="1" si="393"/>
        <v>-1.5028439961533362</v>
      </c>
      <c r="N850" s="304">
        <f t="shared" ca="1" si="394"/>
        <v>-86.106618246161091</v>
      </c>
      <c r="P850" s="310">
        <f t="shared" ca="1" si="395"/>
        <v>23</v>
      </c>
      <c r="Q850" s="304">
        <f t="shared" ca="1" si="396"/>
        <v>0</v>
      </c>
      <c r="R850" s="306">
        <f t="shared" ca="1" si="397"/>
        <v>0</v>
      </c>
      <c r="S850" s="307">
        <f t="shared" ca="1" si="398"/>
        <v>4.5130000000000017</v>
      </c>
      <c r="T850" s="304">
        <f t="shared" ca="1" si="378"/>
        <v>44.272530000000017</v>
      </c>
      <c r="U850" s="311">
        <f t="shared" ca="1" si="379"/>
        <v>0</v>
      </c>
      <c r="V850" s="306">
        <f t="shared" ca="1" si="380"/>
        <v>1.2261500871559186</v>
      </c>
      <c r="W850" s="304">
        <f t="shared" ca="1" si="381"/>
        <v>39.968430222540682</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0.93109589350373767</v>
      </c>
      <c r="AH850" s="304">
        <f t="shared" ca="1" si="405"/>
        <v>-8.8562634590801714</v>
      </c>
    </row>
    <row r="851" spans="1:34" x14ac:dyDescent="0.2">
      <c r="A851" s="347">
        <f t="shared" ca="1" si="383"/>
        <v>1E-4</v>
      </c>
      <c r="B851" s="304">
        <f t="shared" ca="1" si="384"/>
        <v>30.145600000000055</v>
      </c>
      <c r="D851" s="306">
        <f t="shared" ca="1" si="385"/>
        <v>-0.60134241329652405</v>
      </c>
      <c r="E851" s="307">
        <f t="shared" ca="1" si="386"/>
        <v>-0.97415062551053211</v>
      </c>
      <c r="F851" s="304">
        <f t="shared" ca="1" si="387"/>
        <v>1.1448065946752091</v>
      </c>
      <c r="G851" s="306">
        <f t="shared" ca="1" si="388"/>
        <v>7.0166222660365145</v>
      </c>
      <c r="H851" s="307">
        <f t="shared" ca="1" si="389"/>
        <v>-103.10000759371576</v>
      </c>
      <c r="I851" s="304">
        <f t="shared" ca="1" si="390"/>
        <v>103.33849502411232</v>
      </c>
      <c r="J851" s="306">
        <f t="shared" ca="1" si="391"/>
        <v>641.70676765127212</v>
      </c>
      <c r="K851" s="307">
        <f t="shared" ca="1" si="392"/>
        <v>-9.3943714774356994</v>
      </c>
      <c r="L851" s="304">
        <f t="shared" ca="1" si="377"/>
        <v>641.77552918828235</v>
      </c>
      <c r="M851" s="306">
        <f t="shared" ca="1" si="393"/>
        <v>-1.5028446407335248</v>
      </c>
      <c r="N851" s="304">
        <f t="shared" ca="1" si="394"/>
        <v>-86.106655177885457</v>
      </c>
      <c r="P851" s="310">
        <f t="shared" ca="1" si="395"/>
        <v>23</v>
      </c>
      <c r="Q851" s="304">
        <f t="shared" ca="1" si="396"/>
        <v>0</v>
      </c>
      <c r="R851" s="306">
        <f t="shared" ca="1" si="397"/>
        <v>0</v>
      </c>
      <c r="S851" s="307">
        <f t="shared" ca="1" si="398"/>
        <v>4.5130000000000017</v>
      </c>
      <c r="T851" s="304">
        <f t="shared" ca="1" si="378"/>
        <v>44.272530000000017</v>
      </c>
      <c r="U851" s="311">
        <f t="shared" ca="1" si="379"/>
        <v>0</v>
      </c>
      <c r="V851" s="306">
        <f t="shared" ca="1" si="380"/>
        <v>1.2261513513170847</v>
      </c>
      <c r="W851" s="304">
        <f t="shared" ca="1" si="381"/>
        <v>39.968543452639778</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0.93107123274467973</v>
      </c>
      <c r="AH851" s="304">
        <f t="shared" ca="1" si="405"/>
        <v>-8.8562885492002366</v>
      </c>
    </row>
    <row r="852" spans="1:34" x14ac:dyDescent="0.2">
      <c r="A852" s="347">
        <f t="shared" ca="1" si="383"/>
        <v>1E-4</v>
      </c>
      <c r="B852" s="304">
        <f t="shared" ca="1" si="384"/>
        <v>30.145700000000055</v>
      </c>
      <c r="D852" s="306">
        <f t="shared" ca="1" si="385"/>
        <v>-0.60133842146288807</v>
      </c>
      <c r="E852" s="307">
        <f t="shared" ca="1" si="386"/>
        <v>-0.97412520603910124</v>
      </c>
      <c r="F852" s="304">
        <f t="shared" ca="1" si="387"/>
        <v>1.1447828676950924</v>
      </c>
      <c r="G852" s="306">
        <f t="shared" ca="1" si="388"/>
        <v>7.0165621321943679</v>
      </c>
      <c r="H852" s="307">
        <f t="shared" ca="1" si="389"/>
        <v>-103.10010500623636</v>
      </c>
      <c r="I852" s="304">
        <f t="shared" ca="1" si="390"/>
        <v>103.33858812879103</v>
      </c>
      <c r="J852" s="306">
        <f t="shared" ca="1" si="391"/>
        <v>641.70676765127212</v>
      </c>
      <c r="K852" s="307">
        <f t="shared" ca="1" si="392"/>
        <v>-9.4046814830656977</v>
      </c>
      <c r="L852" s="304">
        <f t="shared" ca="1" si="377"/>
        <v>641.77568018992554</v>
      </c>
      <c r="M852" s="306">
        <f t="shared" ca="1" si="393"/>
        <v>-1.5028452853070275</v>
      </c>
      <c r="N852" s="304">
        <f t="shared" ca="1" si="394"/>
        <v>-86.106692109226742</v>
      </c>
      <c r="P852" s="310">
        <f t="shared" ca="1" si="395"/>
        <v>23</v>
      </c>
      <c r="Q852" s="304">
        <f t="shared" ca="1" si="396"/>
        <v>0</v>
      </c>
      <c r="R852" s="306">
        <f t="shared" ca="1" si="397"/>
        <v>0</v>
      </c>
      <c r="S852" s="307">
        <f t="shared" ca="1" si="398"/>
        <v>4.5130000000000017</v>
      </c>
      <c r="T852" s="304">
        <f t="shared" ca="1" si="378"/>
        <v>44.272530000000017</v>
      </c>
      <c r="U852" s="311">
        <f t="shared" ca="1" si="379"/>
        <v>0</v>
      </c>
      <c r="V852" s="306">
        <f t="shared" ca="1" si="380"/>
        <v>1.2261526154807489</v>
      </c>
      <c r="W852" s="304">
        <f t="shared" ca="1" si="381"/>
        <v>39.968656681126113</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0.93104657233446098</v>
      </c>
      <c r="AH852" s="304">
        <f t="shared" ca="1" si="405"/>
        <v>-8.8563136389629431</v>
      </c>
    </row>
    <row r="853" spans="1:34" x14ac:dyDescent="0.2">
      <c r="A853" s="347">
        <f t="shared" ca="1" si="383"/>
        <v>1E-4</v>
      </c>
      <c r="B853" s="304">
        <f t="shared" ca="1" si="384"/>
        <v>30.145800000000055</v>
      </c>
      <c r="D853" s="306">
        <f t="shared" ca="1" si="385"/>
        <v>-0.60133442963154282</v>
      </c>
      <c r="E853" s="307">
        <f t="shared" ca="1" si="386"/>
        <v>-0.97409978692969901</v>
      </c>
      <c r="F853" s="304">
        <f t="shared" ca="1" si="387"/>
        <v>1.144759141110818</v>
      </c>
      <c r="G853" s="306">
        <f t="shared" ca="1" si="388"/>
        <v>7.016501998751405</v>
      </c>
      <c r="H853" s="307">
        <f t="shared" ca="1" si="389"/>
        <v>-103.10020241621505</v>
      </c>
      <c r="I853" s="304">
        <f t="shared" ca="1" si="390"/>
        <v>103.33868123100372</v>
      </c>
      <c r="J853" s="306">
        <f t="shared" ca="1" si="391"/>
        <v>641.70676765127212</v>
      </c>
      <c r="K853" s="307">
        <f t="shared" ca="1" si="392"/>
        <v>-9.4149914984368195</v>
      </c>
      <c r="L853" s="304">
        <f t="shared" ca="1" si="377"/>
        <v>641.77583135730447</v>
      </c>
      <c r="M853" s="306">
        <f t="shared" ca="1" si="393"/>
        <v>-1.502845929873845</v>
      </c>
      <c r="N853" s="304">
        <f t="shared" ca="1" si="394"/>
        <v>-86.106729040185002</v>
      </c>
      <c r="P853" s="310">
        <f t="shared" ca="1" si="395"/>
        <v>23</v>
      </c>
      <c r="Q853" s="304">
        <f t="shared" ca="1" si="396"/>
        <v>0</v>
      </c>
      <c r="R853" s="306">
        <f t="shared" ca="1" si="397"/>
        <v>0</v>
      </c>
      <c r="S853" s="307">
        <f t="shared" ca="1" si="398"/>
        <v>4.5130000000000017</v>
      </c>
      <c r="T853" s="304">
        <f t="shared" ca="1" si="378"/>
        <v>44.272530000000017</v>
      </c>
      <c r="U853" s="311">
        <f t="shared" ca="1" si="379"/>
        <v>0</v>
      </c>
      <c r="V853" s="306">
        <f t="shared" ca="1" si="380"/>
        <v>1.2261538796469118</v>
      </c>
      <c r="W853" s="304">
        <f t="shared" ca="1" si="381"/>
        <v>39.9687699079997</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0.93102191227307962</v>
      </c>
      <c r="AH853" s="304">
        <f t="shared" ca="1" si="405"/>
        <v>-8.8563387283682911</v>
      </c>
    </row>
    <row r="854" spans="1:34" x14ac:dyDescent="0.2">
      <c r="A854" s="347">
        <f t="shared" ca="1" si="383"/>
        <v>1E-4</v>
      </c>
      <c r="B854" s="304">
        <f t="shared" ca="1" si="384"/>
        <v>30.145900000000054</v>
      </c>
      <c r="D854" s="306">
        <f t="shared" ca="1" si="385"/>
        <v>-0.60133043780248552</v>
      </c>
      <c r="E854" s="307">
        <f t="shared" ca="1" si="386"/>
        <v>-0.9740743681823254</v>
      </c>
      <c r="F854" s="304">
        <f t="shared" ca="1" si="387"/>
        <v>1.1447354149223852</v>
      </c>
      <c r="G854" s="306">
        <f t="shared" ca="1" si="388"/>
        <v>7.0164418657076251</v>
      </c>
      <c r="H854" s="307">
        <f t="shared" ca="1" si="389"/>
        <v>-103.10029982365187</v>
      </c>
      <c r="I854" s="304">
        <f t="shared" ca="1" si="390"/>
        <v>103.33877433075043</v>
      </c>
      <c r="J854" s="306">
        <f t="shared" ca="1" si="391"/>
        <v>641.70676765127212</v>
      </c>
      <c r="K854" s="307">
        <f t="shared" ca="1" si="392"/>
        <v>-9.4253015235488125</v>
      </c>
      <c r="L854" s="304">
        <f t="shared" ca="1" si="377"/>
        <v>641.77598269041948</v>
      </c>
      <c r="M854" s="306">
        <f t="shared" ca="1" si="393"/>
        <v>-1.502846574433977</v>
      </c>
      <c r="N854" s="304">
        <f t="shared" ca="1" si="394"/>
        <v>-86.106765970760208</v>
      </c>
      <c r="P854" s="310">
        <f t="shared" ca="1" si="395"/>
        <v>23</v>
      </c>
      <c r="Q854" s="304">
        <f t="shared" ca="1" si="396"/>
        <v>0</v>
      </c>
      <c r="R854" s="306">
        <f t="shared" ca="1" si="397"/>
        <v>0</v>
      </c>
      <c r="S854" s="307">
        <f t="shared" ca="1" si="398"/>
        <v>4.5130000000000017</v>
      </c>
      <c r="T854" s="304">
        <f t="shared" ca="1" si="378"/>
        <v>44.272530000000017</v>
      </c>
      <c r="U854" s="311">
        <f t="shared" ca="1" si="379"/>
        <v>0</v>
      </c>
      <c r="V854" s="306">
        <f t="shared" ca="1" si="380"/>
        <v>1.2261551438155729</v>
      </c>
      <c r="W854" s="304">
        <f t="shared" ca="1" si="381"/>
        <v>39.968883133260547</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0.93099725256053567</v>
      </c>
      <c r="AH854" s="304">
        <f t="shared" ca="1" si="405"/>
        <v>-8.8563638174162822</v>
      </c>
    </row>
    <row r="855" spans="1:34" x14ac:dyDescent="0.2">
      <c r="A855" s="347">
        <f t="shared" ca="1" si="383"/>
        <v>1E-4</v>
      </c>
      <c r="B855" s="304">
        <f t="shared" ca="1" si="384"/>
        <v>30.146000000000054</v>
      </c>
      <c r="D855" s="306">
        <f t="shared" ca="1" si="385"/>
        <v>-0.6013264459757196</v>
      </c>
      <c r="E855" s="307">
        <f t="shared" ca="1" si="386"/>
        <v>-0.97404894979697509</v>
      </c>
      <c r="F855" s="304">
        <f t="shared" ca="1" si="387"/>
        <v>1.1447116891297913</v>
      </c>
      <c r="G855" s="306">
        <f t="shared" ca="1" si="388"/>
        <v>7.0163817330630271</v>
      </c>
      <c r="H855" s="307">
        <f t="shared" ca="1" si="389"/>
        <v>-103.10039722854684</v>
      </c>
      <c r="I855" s="304">
        <f t="shared" ca="1" si="390"/>
        <v>103.33886742803121</v>
      </c>
      <c r="J855" s="306">
        <f t="shared" ca="1" si="391"/>
        <v>641.70676765127212</v>
      </c>
      <c r="K855" s="307">
        <f t="shared" ca="1" si="392"/>
        <v>-9.4356115584014226</v>
      </c>
      <c r="L855" s="304">
        <f t="shared" ca="1" si="377"/>
        <v>641.77613418927069</v>
      </c>
      <c r="M855" s="306">
        <f t="shared" ca="1" si="393"/>
        <v>-1.5028472189874234</v>
      </c>
      <c r="N855" s="304">
        <f t="shared" ca="1" si="394"/>
        <v>-86.10680290095236</v>
      </c>
      <c r="P855" s="310">
        <f t="shared" ca="1" si="395"/>
        <v>23</v>
      </c>
      <c r="Q855" s="304">
        <f t="shared" ca="1" si="396"/>
        <v>0</v>
      </c>
      <c r="R855" s="306">
        <f t="shared" ca="1" si="397"/>
        <v>0</v>
      </c>
      <c r="S855" s="307">
        <f t="shared" ca="1" si="398"/>
        <v>4.5130000000000017</v>
      </c>
      <c r="T855" s="304">
        <f t="shared" ca="1" si="378"/>
        <v>44.272530000000017</v>
      </c>
      <c r="U855" s="311">
        <f t="shared" ca="1" si="379"/>
        <v>0</v>
      </c>
      <c r="V855" s="306">
        <f t="shared" ca="1" si="380"/>
        <v>1.2261564079867324</v>
      </c>
      <c r="W855" s="304">
        <f t="shared" ca="1" si="381"/>
        <v>39.968996356908697</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0.93097259319682379</v>
      </c>
      <c r="AH855" s="304">
        <f t="shared" ca="1" si="405"/>
        <v>-8.8563889061069201</v>
      </c>
    </row>
    <row r="856" spans="1:34" x14ac:dyDescent="0.2">
      <c r="A856" s="347">
        <f t="shared" ca="1" si="383"/>
        <v>1E-4</v>
      </c>
      <c r="B856" s="304">
        <f t="shared" ca="1" si="384"/>
        <v>30.146100000000054</v>
      </c>
      <c r="D856" s="306">
        <f t="shared" ca="1" si="385"/>
        <v>-0.60132245415124685</v>
      </c>
      <c r="E856" s="307">
        <f t="shared" ca="1" si="386"/>
        <v>-0.97402353177364098</v>
      </c>
      <c r="F856" s="304">
        <f t="shared" ca="1" si="387"/>
        <v>1.1446879637330321</v>
      </c>
      <c r="G856" s="306">
        <f t="shared" ca="1" si="388"/>
        <v>7.0163216008176121</v>
      </c>
      <c r="H856" s="307">
        <f t="shared" ca="1" si="389"/>
        <v>-103.10049463090002</v>
      </c>
      <c r="I856" s="304">
        <f t="shared" ca="1" si="390"/>
        <v>103.33896052284609</v>
      </c>
      <c r="J856" s="306">
        <f t="shared" ca="1" si="391"/>
        <v>641.70676765127212</v>
      </c>
      <c r="K856" s="307">
        <f t="shared" ca="1" si="392"/>
        <v>-9.4459216029943942</v>
      </c>
      <c r="L856" s="304">
        <f t="shared" ca="1" si="377"/>
        <v>641.77628585385855</v>
      </c>
      <c r="M856" s="306">
        <f t="shared" ca="1" si="393"/>
        <v>-1.5028478635341844</v>
      </c>
      <c r="N856" s="304">
        <f t="shared" ca="1" si="394"/>
        <v>-86.106839830761459</v>
      </c>
      <c r="P856" s="310">
        <f t="shared" ca="1" si="395"/>
        <v>23</v>
      </c>
      <c r="Q856" s="304">
        <f t="shared" ca="1" si="396"/>
        <v>0</v>
      </c>
      <c r="R856" s="306">
        <f t="shared" ca="1" si="397"/>
        <v>0</v>
      </c>
      <c r="S856" s="307">
        <f t="shared" ca="1" si="398"/>
        <v>4.5130000000000017</v>
      </c>
      <c r="T856" s="304">
        <f t="shared" ca="1" si="378"/>
        <v>44.272530000000017</v>
      </c>
      <c r="U856" s="311">
        <f t="shared" ca="1" si="379"/>
        <v>0</v>
      </c>
      <c r="V856" s="306">
        <f t="shared" ca="1" si="380"/>
        <v>1.2261576721603904</v>
      </c>
      <c r="W856" s="304">
        <f t="shared" ca="1" si="381"/>
        <v>39.969109578944163</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0.93094793418193866</v>
      </c>
      <c r="AH856" s="304">
        <f t="shared" ca="1" si="405"/>
        <v>-8.8564139944402136</v>
      </c>
    </row>
    <row r="857" spans="1:34" x14ac:dyDescent="0.2">
      <c r="A857" s="347">
        <f t="shared" ca="1" si="383"/>
        <v>1E-4</v>
      </c>
      <c r="B857" s="304">
        <f t="shared" ca="1" si="384"/>
        <v>30.146200000000054</v>
      </c>
      <c r="D857" s="306">
        <f t="shared" ca="1" si="385"/>
        <v>-0.60131846232906661</v>
      </c>
      <c r="E857" s="307">
        <f t="shared" ca="1" si="386"/>
        <v>-0.97399811411231774</v>
      </c>
      <c r="F857" s="304">
        <f t="shared" ca="1" si="387"/>
        <v>1.1446642387321029</v>
      </c>
      <c r="G857" s="306">
        <f t="shared" ca="1" si="388"/>
        <v>7.0162614689713791</v>
      </c>
      <c r="H857" s="307">
        <f t="shared" ca="1" si="389"/>
        <v>-103.10059203071143</v>
      </c>
      <c r="I857" s="304">
        <f t="shared" ca="1" si="390"/>
        <v>103.3390536151951</v>
      </c>
      <c r="J857" s="306">
        <f t="shared" ca="1" si="391"/>
        <v>641.70676765127212</v>
      </c>
      <c r="K857" s="307">
        <f t="shared" ca="1" si="392"/>
        <v>-9.4562316573274749</v>
      </c>
      <c r="L857" s="304">
        <f t="shared" ca="1" si="377"/>
        <v>641.77643768418363</v>
      </c>
      <c r="M857" s="306">
        <f t="shared" ca="1" si="393"/>
        <v>-1.5028485080742604</v>
      </c>
      <c r="N857" s="304">
        <f t="shared" ca="1" si="394"/>
        <v>-86.106876760187546</v>
      </c>
      <c r="P857" s="310">
        <f t="shared" ca="1" si="395"/>
        <v>23</v>
      </c>
      <c r="Q857" s="304">
        <f t="shared" ca="1" si="396"/>
        <v>0</v>
      </c>
      <c r="R857" s="306">
        <f t="shared" ca="1" si="397"/>
        <v>0</v>
      </c>
      <c r="S857" s="307">
        <f t="shared" ca="1" si="398"/>
        <v>4.5130000000000017</v>
      </c>
      <c r="T857" s="304">
        <f t="shared" ca="1" si="378"/>
        <v>44.272530000000017</v>
      </c>
      <c r="U857" s="311">
        <f t="shared" ca="1" si="379"/>
        <v>0</v>
      </c>
      <c r="V857" s="306">
        <f t="shared" ca="1" si="380"/>
        <v>1.2261589363365466</v>
      </c>
      <c r="W857" s="304">
        <f t="shared" ca="1" si="381"/>
        <v>39.969222799366932</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0.9309232755158785</v>
      </c>
      <c r="AH857" s="304">
        <f t="shared" ca="1" si="405"/>
        <v>-8.8564390824161645</v>
      </c>
    </row>
    <row r="858" spans="1:34" x14ac:dyDescent="0.2">
      <c r="A858" s="347">
        <f t="shared" ca="1" si="383"/>
        <v>1E-4</v>
      </c>
      <c r="B858" s="304">
        <f t="shared" ca="1" si="384"/>
        <v>30.146300000000053</v>
      </c>
      <c r="D858" s="306">
        <f t="shared" ca="1" si="385"/>
        <v>-0.60131447050917797</v>
      </c>
      <c r="E858" s="307">
        <f t="shared" ca="1" si="386"/>
        <v>-0.97397269681301246</v>
      </c>
      <c r="F858" s="304">
        <f t="shared" ca="1" si="387"/>
        <v>1.1446405141270097</v>
      </c>
      <c r="G858" s="306">
        <f t="shared" ca="1" si="388"/>
        <v>7.0162013375243282</v>
      </c>
      <c r="H858" s="307">
        <f t="shared" ca="1" si="389"/>
        <v>-103.10068942798111</v>
      </c>
      <c r="I858" s="304">
        <f t="shared" ca="1" si="390"/>
        <v>103.33914670507829</v>
      </c>
      <c r="J858" s="306">
        <f t="shared" ca="1" si="391"/>
        <v>641.70676765127212</v>
      </c>
      <c r="K858" s="307">
        <f t="shared" ca="1" si="392"/>
        <v>-9.4665417214004091</v>
      </c>
      <c r="L858" s="304">
        <f t="shared" ca="1" si="377"/>
        <v>641.77658968024593</v>
      </c>
      <c r="M858" s="306">
        <f t="shared" ca="1" si="393"/>
        <v>-1.5028491526076513</v>
      </c>
      <c r="N858" s="304">
        <f t="shared" ca="1" si="394"/>
        <v>-86.106913689230595</v>
      </c>
      <c r="P858" s="310">
        <f t="shared" ca="1" si="395"/>
        <v>23</v>
      </c>
      <c r="Q858" s="304">
        <f t="shared" ca="1" si="396"/>
        <v>0</v>
      </c>
      <c r="R858" s="306">
        <f t="shared" ca="1" si="397"/>
        <v>0</v>
      </c>
      <c r="S858" s="307">
        <f t="shared" ca="1" si="398"/>
        <v>4.5130000000000017</v>
      </c>
      <c r="T858" s="304">
        <f t="shared" ca="1" si="378"/>
        <v>44.272530000000017</v>
      </c>
      <c r="U858" s="311">
        <f t="shared" ca="1" si="379"/>
        <v>0</v>
      </c>
      <c r="V858" s="306">
        <f t="shared" ca="1" si="380"/>
        <v>1.2261602005152008</v>
      </c>
      <c r="W858" s="304">
        <f t="shared" ca="1" si="381"/>
        <v>39.969336018177053</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0.93089861719864508</v>
      </c>
      <c r="AH858" s="304">
        <f t="shared" ca="1" si="405"/>
        <v>-8.8564641700347693</v>
      </c>
    </row>
    <row r="859" spans="1:34" x14ac:dyDescent="0.2">
      <c r="A859" s="347">
        <f t="shared" ca="1" si="383"/>
        <v>1E-4</v>
      </c>
      <c r="B859" s="304">
        <f t="shared" ca="1" si="384"/>
        <v>30.146400000000053</v>
      </c>
      <c r="D859" s="306">
        <f t="shared" ca="1" si="385"/>
        <v>-0.60131047869158305</v>
      </c>
      <c r="E859" s="307">
        <f t="shared" ca="1" si="386"/>
        <v>-0.97394727987570739</v>
      </c>
      <c r="F859" s="304">
        <f t="shared" ca="1" si="387"/>
        <v>1.1446167899177393</v>
      </c>
      <c r="G859" s="306">
        <f t="shared" ca="1" si="388"/>
        <v>7.0161412064764592</v>
      </c>
      <c r="H859" s="307">
        <f t="shared" ca="1" si="389"/>
        <v>-103.1007868227091</v>
      </c>
      <c r="I859" s="304">
        <f t="shared" ca="1" si="390"/>
        <v>103.33923979249568</v>
      </c>
      <c r="J859" s="306">
        <f t="shared" ca="1" si="391"/>
        <v>641.70676765127212</v>
      </c>
      <c r="K859" s="307">
        <f t="shared" ca="1" si="392"/>
        <v>-9.4768517952129443</v>
      </c>
      <c r="L859" s="304">
        <f t="shared" ca="1" si="377"/>
        <v>641.77674184204602</v>
      </c>
      <c r="M859" s="306">
        <f t="shared" ca="1" si="393"/>
        <v>-1.5028497971343571</v>
      </c>
      <c r="N859" s="304">
        <f t="shared" ca="1" si="394"/>
        <v>-86.106950617890618</v>
      </c>
      <c r="P859" s="310">
        <f t="shared" ca="1" si="395"/>
        <v>23</v>
      </c>
      <c r="Q859" s="304">
        <f t="shared" ca="1" si="396"/>
        <v>0</v>
      </c>
      <c r="R859" s="306">
        <f t="shared" ca="1" si="397"/>
        <v>0</v>
      </c>
      <c r="S859" s="307">
        <f t="shared" ca="1" si="398"/>
        <v>4.5130000000000017</v>
      </c>
      <c r="T859" s="304">
        <f t="shared" ca="1" si="378"/>
        <v>44.272530000000017</v>
      </c>
      <c r="U859" s="311">
        <f t="shared" ca="1" si="379"/>
        <v>0</v>
      </c>
      <c r="V859" s="306">
        <f t="shared" ca="1" si="380"/>
        <v>1.2261614646963535</v>
      </c>
      <c r="W859" s="304">
        <f t="shared" ca="1" si="381"/>
        <v>39.969449235374519</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0.9308739592302242</v>
      </c>
      <c r="AH859" s="304">
        <f t="shared" ca="1" si="405"/>
        <v>-8.8564892572960421</v>
      </c>
    </row>
    <row r="860" spans="1:34" x14ac:dyDescent="0.2">
      <c r="A860" s="347">
        <f t="shared" ca="1" si="383"/>
        <v>1E-4</v>
      </c>
      <c r="B860" s="304">
        <f t="shared" ca="1" si="384"/>
        <v>30.146500000000053</v>
      </c>
      <c r="D860" s="306">
        <f t="shared" ca="1" si="385"/>
        <v>-0.60130648687628296</v>
      </c>
      <c r="E860" s="307">
        <f t="shared" ca="1" si="386"/>
        <v>-0.97392186330041142</v>
      </c>
      <c r="F860" s="304">
        <f t="shared" ca="1" si="387"/>
        <v>1.1445930661043</v>
      </c>
      <c r="G860" s="306">
        <f t="shared" ca="1" si="388"/>
        <v>7.0160810758277714</v>
      </c>
      <c r="H860" s="307">
        <f t="shared" ca="1" si="389"/>
        <v>-103.10088421489543</v>
      </c>
      <c r="I860" s="304">
        <f t="shared" ca="1" si="390"/>
        <v>103.3393328774473</v>
      </c>
      <c r="J860" s="306">
        <f t="shared" ca="1" si="391"/>
        <v>641.70676765127212</v>
      </c>
      <c r="K860" s="307">
        <f t="shared" ca="1" si="392"/>
        <v>-9.4871618787648249</v>
      </c>
      <c r="L860" s="304">
        <f t="shared" ca="1" si="377"/>
        <v>641.77689416958412</v>
      </c>
      <c r="M860" s="306">
        <f t="shared" ca="1" si="393"/>
        <v>-1.502850441654378</v>
      </c>
      <c r="N860" s="304">
        <f t="shared" ca="1" si="394"/>
        <v>-86.10698754616763</v>
      </c>
      <c r="P860" s="310">
        <f t="shared" ca="1" si="395"/>
        <v>23</v>
      </c>
      <c r="Q860" s="304">
        <f t="shared" ca="1" si="396"/>
        <v>0</v>
      </c>
      <c r="R860" s="306">
        <f t="shared" ca="1" si="397"/>
        <v>0</v>
      </c>
      <c r="S860" s="307">
        <f t="shared" ca="1" si="398"/>
        <v>4.5130000000000017</v>
      </c>
      <c r="T860" s="304">
        <f t="shared" ca="1" si="378"/>
        <v>44.272530000000017</v>
      </c>
      <c r="U860" s="311">
        <f t="shared" ca="1" si="379"/>
        <v>0</v>
      </c>
      <c r="V860" s="306">
        <f t="shared" ca="1" si="380"/>
        <v>1.2261627288800041</v>
      </c>
      <c r="W860" s="304">
        <f t="shared" ca="1" si="381"/>
        <v>39.969562450959351</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0.93084930161061941</v>
      </c>
      <c r="AH860" s="304">
        <f t="shared" ca="1" si="405"/>
        <v>-8.8565143441999794</v>
      </c>
    </row>
    <row r="861" spans="1:34" x14ac:dyDescent="0.2">
      <c r="A861" s="347">
        <f t="shared" ca="1" si="383"/>
        <v>1E-4</v>
      </c>
      <c r="B861" s="304">
        <f t="shared" ca="1" si="384"/>
        <v>30.146600000000053</v>
      </c>
      <c r="D861" s="306">
        <f t="shared" ca="1" si="385"/>
        <v>-0.60130249506327693</v>
      </c>
      <c r="E861" s="307">
        <f t="shared" ca="1" si="386"/>
        <v>-0.97389644708711565</v>
      </c>
      <c r="F861" s="304">
        <f t="shared" ca="1" si="387"/>
        <v>1.1445693426866845</v>
      </c>
      <c r="G861" s="306">
        <f t="shared" ca="1" si="388"/>
        <v>7.0160209455782647</v>
      </c>
      <c r="H861" s="307">
        <f t="shared" ca="1" si="389"/>
        <v>-103.10098160454014</v>
      </c>
      <c r="I861" s="304">
        <f t="shared" ca="1" si="390"/>
        <v>103.33942595993321</v>
      </c>
      <c r="J861" s="306">
        <f t="shared" ca="1" si="391"/>
        <v>641.70676765127212</v>
      </c>
      <c r="K861" s="307">
        <f t="shared" ca="1" si="392"/>
        <v>-9.4974719720557967</v>
      </c>
      <c r="L861" s="304">
        <f t="shared" ca="1" si="377"/>
        <v>641.7770466628607</v>
      </c>
      <c r="M861" s="306">
        <f t="shared" ca="1" si="393"/>
        <v>-1.502851086167714</v>
      </c>
      <c r="N861" s="304">
        <f t="shared" ca="1" si="394"/>
        <v>-86.107024474061632</v>
      </c>
      <c r="P861" s="310">
        <f t="shared" ca="1" si="395"/>
        <v>23</v>
      </c>
      <c r="Q861" s="304">
        <f t="shared" ca="1" si="396"/>
        <v>0</v>
      </c>
      <c r="R861" s="306">
        <f t="shared" ca="1" si="397"/>
        <v>0</v>
      </c>
      <c r="S861" s="307">
        <f t="shared" ca="1" si="398"/>
        <v>4.5130000000000017</v>
      </c>
      <c r="T861" s="304">
        <f t="shared" ca="1" si="378"/>
        <v>44.272530000000017</v>
      </c>
      <c r="U861" s="311">
        <f t="shared" ca="1" si="379"/>
        <v>0</v>
      </c>
      <c r="V861" s="306">
        <f t="shared" ca="1" si="380"/>
        <v>1.226163993066153</v>
      </c>
      <c r="W861" s="304">
        <f t="shared" ca="1" si="381"/>
        <v>39.969675664931579</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0.9308246443398307</v>
      </c>
      <c r="AH861" s="304">
        <f t="shared" ca="1" si="405"/>
        <v>-8.8565394307465848</v>
      </c>
    </row>
    <row r="862" spans="1:34" x14ac:dyDescent="0.2">
      <c r="A862" s="347">
        <f t="shared" ca="1" si="383"/>
        <v>1E-4</v>
      </c>
      <c r="B862" s="304">
        <f t="shared" ca="1" si="384"/>
        <v>30.146700000000052</v>
      </c>
      <c r="D862" s="306">
        <f t="shared" ca="1" si="385"/>
        <v>-0.60129850325256662</v>
      </c>
      <c r="E862" s="307">
        <f t="shared" ca="1" si="386"/>
        <v>-0.97387103123581475</v>
      </c>
      <c r="F862" s="304">
        <f t="shared" ca="1" si="387"/>
        <v>1.1445456196648895</v>
      </c>
      <c r="G862" s="306">
        <f t="shared" ca="1" si="388"/>
        <v>7.0159608157279392</v>
      </c>
      <c r="H862" s="307">
        <f t="shared" ca="1" si="389"/>
        <v>-103.10107899164326</v>
      </c>
      <c r="I862" s="304">
        <f t="shared" ca="1" si="390"/>
        <v>103.33951903995342</v>
      </c>
      <c r="J862" s="306">
        <f t="shared" ca="1" si="391"/>
        <v>641.70676765127212</v>
      </c>
      <c r="K862" s="307">
        <f t="shared" ca="1" si="392"/>
        <v>-9.5077820750856059</v>
      </c>
      <c r="L862" s="304">
        <f t="shared" ca="1" si="377"/>
        <v>641.77719932187608</v>
      </c>
      <c r="M862" s="306">
        <f t="shared" ca="1" si="393"/>
        <v>-1.5028517306743652</v>
      </c>
      <c r="N862" s="304">
        <f t="shared" ca="1" si="394"/>
        <v>-86.107061401572608</v>
      </c>
      <c r="P862" s="310">
        <f t="shared" ca="1" si="395"/>
        <v>23</v>
      </c>
      <c r="Q862" s="304">
        <f t="shared" ca="1" si="396"/>
        <v>0</v>
      </c>
      <c r="R862" s="306">
        <f t="shared" ca="1" si="397"/>
        <v>0</v>
      </c>
      <c r="S862" s="307">
        <f t="shared" ca="1" si="398"/>
        <v>4.5130000000000017</v>
      </c>
      <c r="T862" s="304">
        <f t="shared" ca="1" si="378"/>
        <v>44.272530000000017</v>
      </c>
      <c r="U862" s="311">
        <f t="shared" ca="1" si="379"/>
        <v>0</v>
      </c>
      <c r="V862" s="306">
        <f t="shared" ca="1" si="380"/>
        <v>1.2261652572547999</v>
      </c>
      <c r="W862" s="304">
        <f t="shared" ca="1" si="381"/>
        <v>39.969788877291194</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0.93079998741784564</v>
      </c>
      <c r="AH862" s="304">
        <f t="shared" ca="1" si="405"/>
        <v>-8.8565645169358653</v>
      </c>
    </row>
    <row r="863" spans="1:34" x14ac:dyDescent="0.2">
      <c r="A863" s="347">
        <f t="shared" ca="1" si="383"/>
        <v>1E-4</v>
      </c>
      <c r="B863" s="304">
        <f t="shared" ca="1" si="384"/>
        <v>30.146800000000052</v>
      </c>
      <c r="D863" s="306">
        <f t="shared" ca="1" si="385"/>
        <v>-0.60129451144415347</v>
      </c>
      <c r="E863" s="307">
        <f t="shared" ca="1" si="386"/>
        <v>-0.97384561574650874</v>
      </c>
      <c r="F863" s="304">
        <f t="shared" ca="1" si="387"/>
        <v>1.1445218970389164</v>
      </c>
      <c r="G863" s="306">
        <f t="shared" ca="1" si="388"/>
        <v>7.0159006862767948</v>
      </c>
      <c r="H863" s="307">
        <f t="shared" ca="1" si="389"/>
        <v>-103.10117637620483</v>
      </c>
      <c r="I863" s="304">
        <f t="shared" ca="1" si="390"/>
        <v>103.33961211750795</v>
      </c>
      <c r="J863" s="306">
        <f t="shared" ca="1" si="391"/>
        <v>641.70676765127212</v>
      </c>
      <c r="K863" s="307">
        <f t="shared" ca="1" si="392"/>
        <v>-9.5180921878539984</v>
      </c>
      <c r="L863" s="304">
        <f t="shared" ca="1" si="377"/>
        <v>641.77735214663051</v>
      </c>
      <c r="M863" s="306">
        <f t="shared" ca="1" si="393"/>
        <v>-1.5028523751743319</v>
      </c>
      <c r="N863" s="304">
        <f t="shared" ca="1" si="394"/>
        <v>-86.107098328700602</v>
      </c>
      <c r="P863" s="310">
        <f t="shared" ca="1" si="395"/>
        <v>23</v>
      </c>
      <c r="Q863" s="304">
        <f t="shared" ca="1" si="396"/>
        <v>0</v>
      </c>
      <c r="R863" s="306">
        <f t="shared" ca="1" si="397"/>
        <v>0</v>
      </c>
      <c r="S863" s="307">
        <f t="shared" ca="1" si="398"/>
        <v>4.5130000000000017</v>
      </c>
      <c r="T863" s="304">
        <f t="shared" ca="1" si="378"/>
        <v>44.272530000000017</v>
      </c>
      <c r="U863" s="311">
        <f t="shared" ca="1" si="379"/>
        <v>0</v>
      </c>
      <c r="V863" s="306">
        <f t="shared" ca="1" si="380"/>
        <v>1.2261665214459452</v>
      </c>
      <c r="W863" s="304">
        <f t="shared" ca="1" si="381"/>
        <v>39.969902088038218</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0.93077533084467134</v>
      </c>
      <c r="AH863" s="304">
        <f t="shared" ca="1" si="405"/>
        <v>-8.856589602767821</v>
      </c>
    </row>
    <row r="864" spans="1:34" x14ac:dyDescent="0.2">
      <c r="A864" s="347">
        <f t="shared" ca="1" si="383"/>
        <v>1E-4</v>
      </c>
      <c r="B864" s="304">
        <f t="shared" ca="1" si="384"/>
        <v>30.146900000000052</v>
      </c>
      <c r="D864" s="306">
        <f t="shared" ca="1" si="385"/>
        <v>-0.60129051963803493</v>
      </c>
      <c r="E864" s="307">
        <f t="shared" ca="1" si="386"/>
        <v>-0.97382020061919405</v>
      </c>
      <c r="F864" s="304">
        <f t="shared" ca="1" si="387"/>
        <v>1.144498174808761</v>
      </c>
      <c r="G864" s="306">
        <f t="shared" ca="1" si="388"/>
        <v>7.0158405572248306</v>
      </c>
      <c r="H864" s="307">
        <f t="shared" ca="1" si="389"/>
        <v>-103.10127375822489</v>
      </c>
      <c r="I864" s="304">
        <f t="shared" ca="1" si="390"/>
        <v>103.33970519259688</v>
      </c>
      <c r="J864" s="306">
        <f t="shared" ca="1" si="391"/>
        <v>641.70676765127212</v>
      </c>
      <c r="K864" s="307">
        <f t="shared" ca="1" si="392"/>
        <v>-9.5284023103607201</v>
      </c>
      <c r="L864" s="304">
        <f t="shared" ca="1" si="377"/>
        <v>641.77750513712442</v>
      </c>
      <c r="M864" s="306">
        <f t="shared" ca="1" si="393"/>
        <v>-1.5028530196676138</v>
      </c>
      <c r="N864" s="304">
        <f t="shared" ca="1" si="394"/>
        <v>-86.10713525544557</v>
      </c>
      <c r="P864" s="310">
        <f t="shared" ca="1" si="395"/>
        <v>23</v>
      </c>
      <c r="Q864" s="304">
        <f t="shared" ca="1" si="396"/>
        <v>0</v>
      </c>
      <c r="R864" s="306">
        <f t="shared" ca="1" si="397"/>
        <v>0</v>
      </c>
      <c r="S864" s="307">
        <f t="shared" ca="1" si="398"/>
        <v>4.5130000000000017</v>
      </c>
      <c r="T864" s="304">
        <f t="shared" ca="1" si="378"/>
        <v>44.272530000000017</v>
      </c>
      <c r="U864" s="311">
        <f t="shared" ca="1" si="379"/>
        <v>0</v>
      </c>
      <c r="V864" s="306">
        <f t="shared" ca="1" si="380"/>
        <v>1.2261677856395885</v>
      </c>
      <c r="W864" s="304">
        <f t="shared" ca="1" si="381"/>
        <v>39.970015297172687</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0.93075067462029892</v>
      </c>
      <c r="AH864" s="304">
        <f t="shared" ca="1" si="405"/>
        <v>-8.8566146882424555</v>
      </c>
    </row>
    <row r="865" spans="1:34" x14ac:dyDescent="0.2">
      <c r="A865" s="347">
        <f t="shared" ca="1" si="383"/>
        <v>1E-4</v>
      </c>
      <c r="B865" s="304">
        <f t="shared" ca="1" si="384"/>
        <v>30.147000000000052</v>
      </c>
      <c r="D865" s="306">
        <f t="shared" ca="1" si="385"/>
        <v>-0.60128652783421643</v>
      </c>
      <c r="E865" s="307">
        <f t="shared" ca="1" si="386"/>
        <v>-0.97379478585386359</v>
      </c>
      <c r="F865" s="304">
        <f t="shared" ca="1" si="387"/>
        <v>1.1444744529744209</v>
      </c>
      <c r="G865" s="306">
        <f t="shared" ca="1" si="388"/>
        <v>7.0157804285720475</v>
      </c>
      <c r="H865" s="307">
        <f t="shared" ca="1" si="389"/>
        <v>-103.10137113770348</v>
      </c>
      <c r="I865" s="304">
        <f t="shared" ca="1" si="390"/>
        <v>103.33979826522021</v>
      </c>
      <c r="J865" s="306">
        <f t="shared" ca="1" si="391"/>
        <v>641.70676765127212</v>
      </c>
      <c r="K865" s="307">
        <f t="shared" ca="1" si="392"/>
        <v>-9.538712442605517</v>
      </c>
      <c r="L865" s="304">
        <f t="shared" ca="1" si="377"/>
        <v>641.77765829335817</v>
      </c>
      <c r="M865" s="306">
        <f t="shared" ca="1" si="393"/>
        <v>-1.5028536641542114</v>
      </c>
      <c r="N865" s="304">
        <f t="shared" ca="1" si="394"/>
        <v>-86.10717218180757</v>
      </c>
      <c r="P865" s="310">
        <f t="shared" ca="1" si="395"/>
        <v>23</v>
      </c>
      <c r="Q865" s="304">
        <f t="shared" ca="1" si="396"/>
        <v>0</v>
      </c>
      <c r="R865" s="306">
        <f t="shared" ca="1" si="397"/>
        <v>0</v>
      </c>
      <c r="S865" s="307">
        <f t="shared" ca="1" si="398"/>
        <v>4.5130000000000017</v>
      </c>
      <c r="T865" s="304">
        <f t="shared" ca="1" si="378"/>
        <v>44.272530000000017</v>
      </c>
      <c r="U865" s="311">
        <f t="shared" ca="1" si="379"/>
        <v>0</v>
      </c>
      <c r="V865" s="306">
        <f t="shared" ca="1" si="380"/>
        <v>1.2261690498357298</v>
      </c>
      <c r="W865" s="304">
        <f t="shared" ca="1" si="381"/>
        <v>39.970128504694593</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0.93072601874472127</v>
      </c>
      <c r="AH865" s="304">
        <f t="shared" ca="1" si="405"/>
        <v>-8.8566397733597757</v>
      </c>
    </row>
    <row r="866" spans="1:34" x14ac:dyDescent="0.2">
      <c r="A866" s="347">
        <f t="shared" ca="1" si="383"/>
        <v>1E-4</v>
      </c>
      <c r="B866" s="304">
        <f t="shared" ca="1" si="384"/>
        <v>30.147100000000052</v>
      </c>
      <c r="D866" s="306">
        <f t="shared" ca="1" si="385"/>
        <v>-0.60128253603269355</v>
      </c>
      <c r="E866" s="307">
        <f t="shared" ca="1" si="386"/>
        <v>-0.97376937145051734</v>
      </c>
      <c r="F866" s="304">
        <f t="shared" ca="1" si="387"/>
        <v>1.1444507315358941</v>
      </c>
      <c r="G866" s="306">
        <f t="shared" ca="1" si="388"/>
        <v>7.0157203003184438</v>
      </c>
      <c r="H866" s="307">
        <f t="shared" ca="1" si="389"/>
        <v>-103.10146851464063</v>
      </c>
      <c r="I866" s="304">
        <f t="shared" ca="1" si="390"/>
        <v>103.33989133537801</v>
      </c>
      <c r="J866" s="306">
        <f t="shared" ca="1" si="391"/>
        <v>641.70676765127212</v>
      </c>
      <c r="K866" s="307">
        <f t="shared" ca="1" si="392"/>
        <v>-9.5490225845881334</v>
      </c>
      <c r="L866" s="304">
        <f t="shared" ca="1" si="377"/>
        <v>641.7778116153321</v>
      </c>
      <c r="M866" s="306">
        <f t="shared" ca="1" si="393"/>
        <v>-1.5028543086341244</v>
      </c>
      <c r="N866" s="304">
        <f t="shared" ca="1" si="394"/>
        <v>-86.107209107786559</v>
      </c>
      <c r="P866" s="310">
        <f t="shared" ca="1" si="395"/>
        <v>23</v>
      </c>
      <c r="Q866" s="304">
        <f t="shared" ca="1" si="396"/>
        <v>0</v>
      </c>
      <c r="R866" s="306">
        <f t="shared" ca="1" si="397"/>
        <v>0</v>
      </c>
      <c r="S866" s="307">
        <f t="shared" ca="1" si="398"/>
        <v>4.5130000000000017</v>
      </c>
      <c r="T866" s="304">
        <f t="shared" ca="1" si="378"/>
        <v>44.272530000000017</v>
      </c>
      <c r="U866" s="311">
        <f t="shared" ca="1" si="379"/>
        <v>0</v>
      </c>
      <c r="V866" s="306">
        <f t="shared" ca="1" si="380"/>
        <v>1.2261703140343696</v>
      </c>
      <c r="W866" s="304">
        <f t="shared" ca="1" si="381"/>
        <v>39.970241710603986</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0.93070136321794372</v>
      </c>
      <c r="AH866" s="304">
        <f t="shared" ca="1" si="405"/>
        <v>-8.8566648581197818</v>
      </c>
    </row>
    <row r="867" spans="1:34" x14ac:dyDescent="0.2">
      <c r="A867" s="347">
        <f t="shared" ca="1" si="383"/>
        <v>1E-4</v>
      </c>
      <c r="B867" s="304">
        <f t="shared" ca="1" si="384"/>
        <v>30.147200000000051</v>
      </c>
      <c r="D867" s="306">
        <f t="shared" ca="1" si="385"/>
        <v>-0.60127854423347182</v>
      </c>
      <c r="E867" s="307">
        <f t="shared" ca="1" si="386"/>
        <v>-0.97374395740914466</v>
      </c>
      <c r="F867" s="304">
        <f t="shared" ca="1" si="387"/>
        <v>1.1444270104931749</v>
      </c>
      <c r="G867" s="306">
        <f t="shared" ca="1" si="388"/>
        <v>7.0156601724640204</v>
      </c>
      <c r="H867" s="307">
        <f t="shared" ca="1" si="389"/>
        <v>-103.10156588903637</v>
      </c>
      <c r="I867" s="304">
        <f t="shared" ca="1" si="390"/>
        <v>103.33998440307026</v>
      </c>
      <c r="J867" s="306">
        <f t="shared" ca="1" si="391"/>
        <v>641.70676765127212</v>
      </c>
      <c r="K867" s="307">
        <f t="shared" ca="1" si="392"/>
        <v>-9.5593327363083169</v>
      </c>
      <c r="L867" s="304">
        <f t="shared" ca="1" si="377"/>
        <v>641.77796510304654</v>
      </c>
      <c r="M867" s="306">
        <f t="shared" ca="1" si="393"/>
        <v>-1.5028549531073532</v>
      </c>
      <c r="N867" s="304">
        <f t="shared" ca="1" si="394"/>
        <v>-86.10724603338258</v>
      </c>
      <c r="P867" s="310">
        <f t="shared" ca="1" si="395"/>
        <v>23</v>
      </c>
      <c r="Q867" s="304">
        <f t="shared" ca="1" si="396"/>
        <v>0</v>
      </c>
      <c r="R867" s="306">
        <f t="shared" ca="1" si="397"/>
        <v>0</v>
      </c>
      <c r="S867" s="307">
        <f t="shared" ca="1" si="398"/>
        <v>4.5130000000000017</v>
      </c>
      <c r="T867" s="304">
        <f t="shared" ca="1" si="378"/>
        <v>44.272530000000017</v>
      </c>
      <c r="U867" s="311">
        <f t="shared" ca="1" si="379"/>
        <v>0</v>
      </c>
      <c r="V867" s="306">
        <f t="shared" ca="1" si="380"/>
        <v>1.2261715782355072</v>
      </c>
      <c r="W867" s="304">
        <f t="shared" ca="1" si="381"/>
        <v>39.970354914900831</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0.93067670803995028</v>
      </c>
      <c r="AH867" s="304">
        <f t="shared" ca="1" si="405"/>
        <v>-8.8566899425224843</v>
      </c>
    </row>
    <row r="868" spans="1:34" x14ac:dyDescent="0.2">
      <c r="A868" s="347">
        <f t="shared" ca="1" si="383"/>
        <v>1E-4</v>
      </c>
      <c r="B868" s="304">
        <f t="shared" ca="1" si="384"/>
        <v>30.147300000000051</v>
      </c>
      <c r="D868" s="306">
        <f t="shared" ca="1" si="385"/>
        <v>-0.60127455243654804</v>
      </c>
      <c r="E868" s="307">
        <f t="shared" ca="1" si="386"/>
        <v>-0.97371854372975442</v>
      </c>
      <c r="F868" s="304">
        <f t="shared" ca="1" si="387"/>
        <v>1.1444032898462695</v>
      </c>
      <c r="G868" s="306">
        <f t="shared" ca="1" si="388"/>
        <v>7.0156000450087763</v>
      </c>
      <c r="H868" s="307">
        <f t="shared" ca="1" si="389"/>
        <v>-103.10166326089073</v>
      </c>
      <c r="I868" s="304">
        <f t="shared" ca="1" si="390"/>
        <v>103.34007746829704</v>
      </c>
      <c r="J868" s="306">
        <f t="shared" ca="1" si="391"/>
        <v>641.70676765127212</v>
      </c>
      <c r="K868" s="307">
        <f t="shared" ca="1" si="392"/>
        <v>-9.5696428977658137</v>
      </c>
      <c r="L868" s="304">
        <f t="shared" ca="1" si="377"/>
        <v>641.77811875650173</v>
      </c>
      <c r="M868" s="306">
        <f t="shared" ca="1" si="393"/>
        <v>-1.5028555975738978</v>
      </c>
      <c r="N868" s="304">
        <f t="shared" ca="1" si="394"/>
        <v>-86.107282958595619</v>
      </c>
      <c r="P868" s="310">
        <f t="shared" ca="1" si="395"/>
        <v>23</v>
      </c>
      <c r="Q868" s="304">
        <f t="shared" ca="1" si="396"/>
        <v>0</v>
      </c>
      <c r="R868" s="306">
        <f t="shared" ca="1" si="397"/>
        <v>0</v>
      </c>
      <c r="S868" s="307">
        <f t="shared" ca="1" si="398"/>
        <v>4.5130000000000017</v>
      </c>
      <c r="T868" s="304">
        <f t="shared" ca="1" si="378"/>
        <v>44.272530000000017</v>
      </c>
      <c r="U868" s="311">
        <f t="shared" ca="1" si="379"/>
        <v>0</v>
      </c>
      <c r="V868" s="306">
        <f t="shared" ca="1" si="380"/>
        <v>1.2261728424391423</v>
      </c>
      <c r="W868" s="304">
        <f t="shared" ca="1" si="381"/>
        <v>39.970468117585163</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0.93065205321075339</v>
      </c>
      <c r="AH868" s="304">
        <f t="shared" ca="1" si="405"/>
        <v>-8.8567150265678745</v>
      </c>
    </row>
    <row r="869" spans="1:34" x14ac:dyDescent="0.2">
      <c r="A869" s="347">
        <f t="shared" ca="1" si="383"/>
        <v>1E-4</v>
      </c>
      <c r="B869" s="304">
        <f t="shared" ca="1" si="384"/>
        <v>30.147400000000051</v>
      </c>
      <c r="D869" s="306">
        <f t="shared" ca="1" si="385"/>
        <v>-0.6012705606419243</v>
      </c>
      <c r="E869" s="307">
        <f t="shared" ca="1" si="386"/>
        <v>-0.97369313041233774</v>
      </c>
      <c r="F869" s="304">
        <f t="shared" ca="1" si="387"/>
        <v>1.1443795695951722</v>
      </c>
      <c r="G869" s="306">
        <f t="shared" ca="1" si="388"/>
        <v>7.0155399179527125</v>
      </c>
      <c r="H869" s="307">
        <f t="shared" ca="1" si="389"/>
        <v>-103.10176063020377</v>
      </c>
      <c r="I869" s="304">
        <f t="shared" ca="1" si="390"/>
        <v>103.34017053105836</v>
      </c>
      <c r="J869" s="306">
        <f t="shared" ca="1" si="391"/>
        <v>641.70676765127212</v>
      </c>
      <c r="K869" s="307">
        <f t="shared" ca="1" si="392"/>
        <v>-9.5799530689603678</v>
      </c>
      <c r="L869" s="304">
        <f t="shared" ca="1" si="377"/>
        <v>641.77827257569822</v>
      </c>
      <c r="M869" s="306">
        <f t="shared" ca="1" si="393"/>
        <v>-1.5028562420337583</v>
      </c>
      <c r="N869" s="304">
        <f t="shared" ca="1" si="394"/>
        <v>-86.107319883425703</v>
      </c>
      <c r="P869" s="310">
        <f t="shared" ca="1" si="395"/>
        <v>23</v>
      </c>
      <c r="Q869" s="304">
        <f t="shared" ca="1" si="396"/>
        <v>0</v>
      </c>
      <c r="R869" s="306">
        <f t="shared" ca="1" si="397"/>
        <v>0</v>
      </c>
      <c r="S869" s="307">
        <f t="shared" ca="1" si="398"/>
        <v>4.5130000000000017</v>
      </c>
      <c r="T869" s="304">
        <f t="shared" ca="1" si="378"/>
        <v>44.272530000000017</v>
      </c>
      <c r="U869" s="311">
        <f t="shared" ca="1" si="379"/>
        <v>0</v>
      </c>
      <c r="V869" s="306">
        <f t="shared" ca="1" si="380"/>
        <v>1.226174106645276</v>
      </c>
      <c r="W869" s="304">
        <f t="shared" ca="1" si="381"/>
        <v>39.970581318657025</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0.93062739873034239</v>
      </c>
      <c r="AH869" s="304">
        <f t="shared" ca="1" si="405"/>
        <v>-8.8567401102559611</v>
      </c>
    </row>
    <row r="870" spans="1:34" x14ac:dyDescent="0.2">
      <c r="A870" s="347">
        <f t="shared" ca="1" si="383"/>
        <v>1E-4</v>
      </c>
      <c r="B870" s="304">
        <f t="shared" ca="1" si="384"/>
        <v>30.147500000000051</v>
      </c>
      <c r="D870" s="306">
        <f t="shared" ca="1" si="385"/>
        <v>-0.60126656884959995</v>
      </c>
      <c r="E870" s="307">
        <f t="shared" ca="1" si="386"/>
        <v>-0.97366771745688752</v>
      </c>
      <c r="F870" s="304">
        <f t="shared" ca="1" si="387"/>
        <v>1.1443558497398771</v>
      </c>
      <c r="G870" s="306">
        <f t="shared" ca="1" si="388"/>
        <v>7.0154797912958271</v>
      </c>
      <c r="H870" s="307">
        <f t="shared" ca="1" si="389"/>
        <v>-103.10185799697551</v>
      </c>
      <c r="I870" s="304">
        <f t="shared" ca="1" si="390"/>
        <v>103.34026359135429</v>
      </c>
      <c r="J870" s="306">
        <f t="shared" ca="1" si="391"/>
        <v>641.70676765127212</v>
      </c>
      <c r="K870" s="307">
        <f t="shared" ca="1" si="392"/>
        <v>-9.5902632498917271</v>
      </c>
      <c r="L870" s="304">
        <f t="shared" ca="1" si="377"/>
        <v>641.77842656063626</v>
      </c>
      <c r="M870" s="306">
        <f t="shared" ca="1" si="393"/>
        <v>-1.5028568864869347</v>
      </c>
      <c r="N870" s="304">
        <f t="shared" ca="1" si="394"/>
        <v>-86.107356807872804</v>
      </c>
      <c r="P870" s="310">
        <f t="shared" ca="1" si="395"/>
        <v>23</v>
      </c>
      <c r="Q870" s="304">
        <f t="shared" ca="1" si="396"/>
        <v>0</v>
      </c>
      <c r="R870" s="306">
        <f t="shared" ca="1" si="397"/>
        <v>0</v>
      </c>
      <c r="S870" s="307">
        <f t="shared" ca="1" si="398"/>
        <v>4.5130000000000017</v>
      </c>
      <c r="T870" s="304">
        <f t="shared" ca="1" si="378"/>
        <v>44.272530000000017</v>
      </c>
      <c r="U870" s="311">
        <f t="shared" ca="1" si="379"/>
        <v>0</v>
      </c>
      <c r="V870" s="306">
        <f t="shared" ca="1" si="380"/>
        <v>1.2261753708539069</v>
      </c>
      <c r="W870" s="304">
        <f t="shared" ca="1" si="381"/>
        <v>39.970694518116396</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0.93060274459871373</v>
      </c>
      <c r="AH870" s="304">
        <f t="shared" ca="1" si="405"/>
        <v>-8.8567651935867513</v>
      </c>
    </row>
    <row r="871" spans="1:34" x14ac:dyDescent="0.2">
      <c r="A871" s="347">
        <f t="shared" ca="1" si="383"/>
        <v>1E-4</v>
      </c>
      <c r="B871" s="304">
        <f t="shared" ca="1" si="384"/>
        <v>30.14760000000005</v>
      </c>
      <c r="D871" s="306">
        <f t="shared" ca="1" si="385"/>
        <v>-0.60126257705957808</v>
      </c>
      <c r="E871" s="307">
        <f t="shared" ca="1" si="386"/>
        <v>-0.97364230486340375</v>
      </c>
      <c r="F871" s="304">
        <f t="shared" ca="1" si="387"/>
        <v>1.1443321302803859</v>
      </c>
      <c r="G871" s="306">
        <f t="shared" ca="1" si="388"/>
        <v>7.0154196650381211</v>
      </c>
      <c r="H871" s="307">
        <f t="shared" ca="1" si="389"/>
        <v>-103.101955361206</v>
      </c>
      <c r="I871" s="304">
        <f t="shared" ca="1" si="390"/>
        <v>103.34035664918483</v>
      </c>
      <c r="J871" s="306">
        <f t="shared" ca="1" si="391"/>
        <v>641.70676765127212</v>
      </c>
      <c r="K871" s="307">
        <f t="shared" ca="1" si="392"/>
        <v>-9.6005734405596357</v>
      </c>
      <c r="L871" s="304">
        <f t="shared" ca="1" si="377"/>
        <v>641.77858071131618</v>
      </c>
      <c r="M871" s="306">
        <f t="shared" ca="1" si="393"/>
        <v>-1.5028575309334271</v>
      </c>
      <c r="N871" s="304">
        <f t="shared" ca="1" si="394"/>
        <v>-86.107393731936938</v>
      </c>
      <c r="P871" s="310">
        <f t="shared" ca="1" si="395"/>
        <v>23</v>
      </c>
      <c r="Q871" s="304">
        <f t="shared" ca="1" si="396"/>
        <v>0</v>
      </c>
      <c r="R871" s="306">
        <f t="shared" ca="1" si="397"/>
        <v>0</v>
      </c>
      <c r="S871" s="307">
        <f t="shared" ca="1" si="398"/>
        <v>4.5130000000000017</v>
      </c>
      <c r="T871" s="304">
        <f t="shared" ca="1" si="378"/>
        <v>44.272530000000017</v>
      </c>
      <c r="U871" s="311">
        <f t="shared" ca="1" si="379"/>
        <v>0</v>
      </c>
      <c r="V871" s="306">
        <f t="shared" ca="1" si="380"/>
        <v>1.2261766350650363</v>
      </c>
      <c r="W871" s="304">
        <f t="shared" ca="1" si="381"/>
        <v>39.970807715963318</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0.93057809081586562</v>
      </c>
      <c r="AH871" s="304">
        <f t="shared" ca="1" si="405"/>
        <v>-8.8567902765602433</v>
      </c>
    </row>
    <row r="872" spans="1:34" x14ac:dyDescent="0.2">
      <c r="A872" s="347">
        <f t="shared" ca="1" si="383"/>
        <v>1E-4</v>
      </c>
      <c r="B872" s="304">
        <f t="shared" ca="1" si="384"/>
        <v>30.14770000000005</v>
      </c>
      <c r="D872" s="306">
        <f t="shared" ca="1" si="385"/>
        <v>-0.60125858527185871</v>
      </c>
      <c r="E872" s="307">
        <f t="shared" ca="1" si="386"/>
        <v>-0.97361689263187934</v>
      </c>
      <c r="F872" s="304">
        <f t="shared" ca="1" si="387"/>
        <v>1.1443084112166935</v>
      </c>
      <c r="G872" s="306">
        <f t="shared" ca="1" si="388"/>
        <v>7.0153595391795935</v>
      </c>
      <c r="H872" s="307">
        <f t="shared" ca="1" si="389"/>
        <v>-103.10205272289525</v>
      </c>
      <c r="I872" s="304">
        <f t="shared" ca="1" si="390"/>
        <v>103.34044970455001</v>
      </c>
      <c r="J872" s="306">
        <f t="shared" ca="1" si="391"/>
        <v>641.70676765127212</v>
      </c>
      <c r="K872" s="307">
        <f t="shared" ca="1" si="392"/>
        <v>-9.6108836409638414</v>
      </c>
      <c r="L872" s="304">
        <f t="shared" ca="1" si="377"/>
        <v>641.77873502773821</v>
      </c>
      <c r="M872" s="306">
        <f t="shared" ca="1" si="393"/>
        <v>-1.5028581753732357</v>
      </c>
      <c r="N872" s="304">
        <f t="shared" ca="1" si="394"/>
        <v>-86.107430655618117</v>
      </c>
      <c r="P872" s="310">
        <f t="shared" ca="1" si="395"/>
        <v>23</v>
      </c>
      <c r="Q872" s="304">
        <f t="shared" ca="1" si="396"/>
        <v>0</v>
      </c>
      <c r="R872" s="306">
        <f t="shared" ca="1" si="397"/>
        <v>0</v>
      </c>
      <c r="S872" s="307">
        <f t="shared" ca="1" si="398"/>
        <v>4.5130000000000017</v>
      </c>
      <c r="T872" s="304">
        <f t="shared" ca="1" si="378"/>
        <v>44.272530000000017</v>
      </c>
      <c r="U872" s="311">
        <f t="shared" ca="1" si="379"/>
        <v>0</v>
      </c>
      <c r="V872" s="306">
        <f t="shared" ca="1" si="380"/>
        <v>1.2261778992786634</v>
      </c>
      <c r="W872" s="304">
        <f t="shared" ca="1" si="381"/>
        <v>39.970920912197791</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0.93055343738178919</v>
      </c>
      <c r="AH872" s="304">
        <f t="shared" ca="1" si="405"/>
        <v>-8.856815359176446</v>
      </c>
    </row>
    <row r="873" spans="1:34" x14ac:dyDescent="0.2">
      <c r="A873" s="347">
        <f t="shared" ca="1" si="383"/>
        <v>1E-4</v>
      </c>
      <c r="B873" s="304">
        <f t="shared" ca="1" si="384"/>
        <v>30.14780000000005</v>
      </c>
      <c r="D873" s="306">
        <f t="shared" ca="1" si="385"/>
        <v>-0.60125459348644095</v>
      </c>
      <c r="E873" s="307">
        <f t="shared" ca="1" si="386"/>
        <v>-0.97359148076231428</v>
      </c>
      <c r="F873" s="304">
        <f t="shared" ca="1" si="387"/>
        <v>1.1442846925487997</v>
      </c>
      <c r="G873" s="306">
        <f t="shared" ca="1" si="388"/>
        <v>7.0152994137202445</v>
      </c>
      <c r="H873" s="307">
        <f t="shared" ca="1" si="389"/>
        <v>-103.10215008204332</v>
      </c>
      <c r="I873" s="304">
        <f t="shared" ca="1" si="390"/>
        <v>103.3405427574499</v>
      </c>
      <c r="J873" s="306">
        <f t="shared" ca="1" si="391"/>
        <v>641.70676765127212</v>
      </c>
      <c r="K873" s="307">
        <f t="shared" ca="1" si="392"/>
        <v>-9.6211938511040884</v>
      </c>
      <c r="L873" s="304">
        <f t="shared" ca="1" si="377"/>
        <v>641.77888950990291</v>
      </c>
      <c r="M873" s="306">
        <f t="shared" ca="1" si="393"/>
        <v>-1.5028588198063606</v>
      </c>
      <c r="N873" s="304">
        <f t="shared" ca="1" si="394"/>
        <v>-86.107467578916356</v>
      </c>
      <c r="P873" s="310">
        <f t="shared" ca="1" si="395"/>
        <v>23</v>
      </c>
      <c r="Q873" s="304">
        <f t="shared" ca="1" si="396"/>
        <v>0</v>
      </c>
      <c r="R873" s="306">
        <f t="shared" ca="1" si="397"/>
        <v>0</v>
      </c>
      <c r="S873" s="307">
        <f t="shared" ca="1" si="398"/>
        <v>4.5130000000000017</v>
      </c>
      <c r="T873" s="304">
        <f t="shared" ca="1" si="378"/>
        <v>44.272530000000017</v>
      </c>
      <c r="U873" s="311">
        <f t="shared" ca="1" si="379"/>
        <v>0</v>
      </c>
      <c r="V873" s="306">
        <f t="shared" ca="1" si="380"/>
        <v>1.2261791634947887</v>
      </c>
      <c r="W873" s="304">
        <f t="shared" ca="1" si="381"/>
        <v>39.971034106819843</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0.93052878429648622</v>
      </c>
      <c r="AH873" s="304">
        <f t="shared" ca="1" si="405"/>
        <v>-8.8568404414353594</v>
      </c>
    </row>
    <row r="874" spans="1:34" x14ac:dyDescent="0.2">
      <c r="A874" s="347">
        <f t="shared" ca="1" si="383"/>
        <v>1E-4</v>
      </c>
      <c r="B874" s="304">
        <f t="shared" ca="1" si="384"/>
        <v>30.14790000000005</v>
      </c>
      <c r="D874" s="306">
        <f t="shared" ca="1" si="385"/>
        <v>-0.60125060170332634</v>
      </c>
      <c r="E874" s="307">
        <f t="shared" ca="1" si="386"/>
        <v>-0.97356606925470324</v>
      </c>
      <c r="F874" s="304">
        <f t="shared" ca="1" si="387"/>
        <v>1.1442609742767011</v>
      </c>
      <c r="G874" s="306">
        <f t="shared" ca="1" si="388"/>
        <v>7.0152392886600738</v>
      </c>
      <c r="H874" s="307">
        <f t="shared" ca="1" si="389"/>
        <v>-103.10224743865025</v>
      </c>
      <c r="I874" s="304">
        <f t="shared" ca="1" si="390"/>
        <v>103.34063580788451</v>
      </c>
      <c r="J874" s="306">
        <f t="shared" ca="1" si="391"/>
        <v>641.70676765127212</v>
      </c>
      <c r="K874" s="307">
        <f t="shared" ca="1" si="392"/>
        <v>-9.6315040709801227</v>
      </c>
      <c r="L874" s="304">
        <f t="shared" ca="1" si="377"/>
        <v>641.77904415781063</v>
      </c>
      <c r="M874" s="306">
        <f t="shared" ca="1" si="393"/>
        <v>-1.5028594642328019</v>
      </c>
      <c r="N874" s="304">
        <f t="shared" ca="1" si="394"/>
        <v>-86.107504501831642</v>
      </c>
      <c r="P874" s="310">
        <f t="shared" ca="1" si="395"/>
        <v>23</v>
      </c>
      <c r="Q874" s="304">
        <f t="shared" ca="1" si="396"/>
        <v>0</v>
      </c>
      <c r="R874" s="306">
        <f t="shared" ca="1" si="397"/>
        <v>0</v>
      </c>
      <c r="S874" s="307">
        <f t="shared" ca="1" si="398"/>
        <v>4.5130000000000017</v>
      </c>
      <c r="T874" s="304">
        <f t="shared" ca="1" si="378"/>
        <v>44.272530000000017</v>
      </c>
      <c r="U874" s="311">
        <f t="shared" ca="1" si="379"/>
        <v>0</v>
      </c>
      <c r="V874" s="306">
        <f t="shared" ca="1" si="380"/>
        <v>1.2261804277134116</v>
      </c>
      <c r="W874" s="304">
        <f t="shared" ca="1" si="381"/>
        <v>39.971147299829482</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0.93050413155995493</v>
      </c>
      <c r="AH874" s="304">
        <f t="shared" ca="1" si="405"/>
        <v>-8.8568655233369888</v>
      </c>
    </row>
    <row r="875" spans="1:34" x14ac:dyDescent="0.2">
      <c r="A875" s="347">
        <f t="shared" ca="1" si="383"/>
        <v>1E-4</v>
      </c>
      <c r="B875" s="304">
        <f t="shared" ca="1" si="384"/>
        <v>30.148000000000049</v>
      </c>
      <c r="D875" s="306">
        <f t="shared" ca="1" si="385"/>
        <v>-0.60124660992251433</v>
      </c>
      <c r="E875" s="307">
        <f t="shared" ca="1" si="386"/>
        <v>-0.97354065810904444</v>
      </c>
      <c r="F875" s="304">
        <f t="shared" ca="1" si="387"/>
        <v>1.1442372564003969</v>
      </c>
      <c r="G875" s="306">
        <f t="shared" ca="1" si="388"/>
        <v>7.0151791639990817</v>
      </c>
      <c r="H875" s="307">
        <f t="shared" ca="1" si="389"/>
        <v>-103.10234479271607</v>
      </c>
      <c r="I875" s="304">
        <f t="shared" ca="1" si="390"/>
        <v>103.3407288558539</v>
      </c>
      <c r="J875" s="306">
        <f t="shared" ca="1" si="391"/>
        <v>641.70676765127212</v>
      </c>
      <c r="K875" s="307">
        <f t="shared" ca="1" si="392"/>
        <v>-9.6418143005916903</v>
      </c>
      <c r="L875" s="304">
        <f t="shared" ca="1" si="377"/>
        <v>641.77919897146148</v>
      </c>
      <c r="M875" s="306">
        <f t="shared" ca="1" si="393"/>
        <v>-1.5028601086525595</v>
      </c>
      <c r="N875" s="304">
        <f t="shared" ca="1" si="394"/>
        <v>-86.107541424363987</v>
      </c>
      <c r="P875" s="310">
        <f t="shared" ca="1" si="395"/>
        <v>23</v>
      </c>
      <c r="Q875" s="304">
        <f t="shared" ca="1" si="396"/>
        <v>0</v>
      </c>
      <c r="R875" s="306">
        <f t="shared" ca="1" si="397"/>
        <v>0</v>
      </c>
      <c r="S875" s="307">
        <f t="shared" ca="1" si="398"/>
        <v>4.5130000000000017</v>
      </c>
      <c r="T875" s="304">
        <f t="shared" ca="1" si="378"/>
        <v>44.272530000000017</v>
      </c>
      <c r="U875" s="311">
        <f t="shared" ca="1" si="379"/>
        <v>0</v>
      </c>
      <c r="V875" s="306">
        <f t="shared" ca="1" si="380"/>
        <v>1.2261816919345321</v>
      </c>
      <c r="W875" s="304">
        <f t="shared" ca="1" si="381"/>
        <v>39.97126049122673</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0.93047947917218643</v>
      </c>
      <c r="AH875" s="304">
        <f t="shared" ca="1" si="405"/>
        <v>-8.8568906048813361</v>
      </c>
    </row>
    <row r="876" spans="1:34" x14ac:dyDescent="0.2">
      <c r="A876" s="347">
        <f t="shared" ca="1" si="383"/>
        <v>1E-4</v>
      </c>
      <c r="B876" s="304">
        <f t="shared" ca="1" si="384"/>
        <v>30.148100000000049</v>
      </c>
      <c r="D876" s="306">
        <f t="shared" ca="1" si="385"/>
        <v>-0.60124261814400826</v>
      </c>
      <c r="E876" s="307">
        <f t="shared" ca="1" si="386"/>
        <v>-0.97351524732533079</v>
      </c>
      <c r="F876" s="304">
        <f t="shared" ca="1" si="387"/>
        <v>1.1442135389198826</v>
      </c>
      <c r="G876" s="306">
        <f t="shared" ca="1" si="388"/>
        <v>7.0151190397372671</v>
      </c>
      <c r="H876" s="307">
        <f t="shared" ca="1" si="389"/>
        <v>-103.1024421442408</v>
      </c>
      <c r="I876" s="304">
        <f t="shared" ca="1" si="390"/>
        <v>103.34082190135807</v>
      </c>
      <c r="J876" s="306">
        <f t="shared" ca="1" si="391"/>
        <v>641.70676765127212</v>
      </c>
      <c r="K876" s="307">
        <f t="shared" ca="1" si="392"/>
        <v>-9.6521245399385389</v>
      </c>
      <c r="L876" s="304">
        <f t="shared" ca="1" si="377"/>
        <v>641.77935395085603</v>
      </c>
      <c r="M876" s="306">
        <f t="shared" ca="1" si="393"/>
        <v>-1.5028607530656335</v>
      </c>
      <c r="N876" s="304">
        <f t="shared" ca="1" si="394"/>
        <v>-86.107578346513392</v>
      </c>
      <c r="P876" s="310">
        <f t="shared" ca="1" si="395"/>
        <v>23</v>
      </c>
      <c r="Q876" s="304">
        <f t="shared" ca="1" si="396"/>
        <v>0</v>
      </c>
      <c r="R876" s="306">
        <f t="shared" ca="1" si="397"/>
        <v>0</v>
      </c>
      <c r="S876" s="307">
        <f t="shared" ca="1" si="398"/>
        <v>4.5130000000000017</v>
      </c>
      <c r="T876" s="304">
        <f t="shared" ca="1" si="378"/>
        <v>44.272530000000017</v>
      </c>
      <c r="U876" s="311">
        <f t="shared" ca="1" si="379"/>
        <v>0</v>
      </c>
      <c r="V876" s="306">
        <f t="shared" ca="1" si="380"/>
        <v>1.2261829561581508</v>
      </c>
      <c r="W876" s="304">
        <f t="shared" ca="1" si="381"/>
        <v>39.971373681011599</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0.93045482713317895</v>
      </c>
      <c r="AH876" s="304">
        <f t="shared" ca="1" si="405"/>
        <v>-8.8569156860684064</v>
      </c>
    </row>
    <row r="877" spans="1:34" x14ac:dyDescent="0.2">
      <c r="A877" s="347">
        <f t="shared" ca="1" si="383"/>
        <v>1E-4</v>
      </c>
      <c r="B877" s="304">
        <f t="shared" ca="1" si="384"/>
        <v>30.148200000000049</v>
      </c>
      <c r="D877" s="306">
        <f t="shared" ca="1" si="385"/>
        <v>-0.60123862636780789</v>
      </c>
      <c r="E877" s="307">
        <f t="shared" ca="1" si="386"/>
        <v>-0.9734898369035605</v>
      </c>
      <c r="F877" s="304">
        <f t="shared" ca="1" si="387"/>
        <v>1.1441898218351574</v>
      </c>
      <c r="G877" s="306">
        <f t="shared" ca="1" si="388"/>
        <v>7.0150589158746302</v>
      </c>
      <c r="H877" s="307">
        <f t="shared" ca="1" si="389"/>
        <v>-103.10253949322448</v>
      </c>
      <c r="I877" s="304">
        <f t="shared" ca="1" si="390"/>
        <v>103.34091494439706</v>
      </c>
      <c r="J877" s="306">
        <f t="shared" ca="1" si="391"/>
        <v>641.70676765127212</v>
      </c>
      <c r="K877" s="307">
        <f t="shared" ca="1" si="392"/>
        <v>-9.6624347890204128</v>
      </c>
      <c r="L877" s="304">
        <f t="shared" ca="1" si="377"/>
        <v>641.77950909599463</v>
      </c>
      <c r="M877" s="306">
        <f t="shared" ca="1" si="393"/>
        <v>-1.5028613974720242</v>
      </c>
      <c r="N877" s="304">
        <f t="shared" ca="1" si="394"/>
        <v>-86.107615268279872</v>
      </c>
      <c r="P877" s="310">
        <f t="shared" ca="1" si="395"/>
        <v>23</v>
      </c>
      <c r="Q877" s="304">
        <f t="shared" ca="1" si="396"/>
        <v>0</v>
      </c>
      <c r="R877" s="306">
        <f t="shared" ca="1" si="397"/>
        <v>0</v>
      </c>
      <c r="S877" s="307">
        <f t="shared" ca="1" si="398"/>
        <v>4.5130000000000017</v>
      </c>
      <c r="T877" s="304">
        <f t="shared" ca="1" si="378"/>
        <v>44.272530000000017</v>
      </c>
      <c r="U877" s="311">
        <f t="shared" ca="1" si="379"/>
        <v>0</v>
      </c>
      <c r="V877" s="306">
        <f t="shared" ca="1" si="380"/>
        <v>1.226184220384267</v>
      </c>
      <c r="W877" s="304">
        <f t="shared" ca="1" si="381"/>
        <v>39.971486869184098</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0.93043017544293427</v>
      </c>
      <c r="AH877" s="304">
        <f t="shared" ca="1" si="405"/>
        <v>-8.8569407668982016</v>
      </c>
    </row>
    <row r="878" spans="1:34" x14ac:dyDescent="0.2">
      <c r="A878" s="347">
        <f t="shared" ca="1" si="383"/>
        <v>1E-4</v>
      </c>
      <c r="B878" s="304">
        <f t="shared" ca="1" si="384"/>
        <v>30.148300000000049</v>
      </c>
      <c r="D878" s="306">
        <f t="shared" ca="1" si="385"/>
        <v>-0.60123463459391224</v>
      </c>
      <c r="E878" s="307">
        <f t="shared" ca="1" si="386"/>
        <v>-0.97346442684373358</v>
      </c>
      <c r="F878" s="304">
        <f t="shared" ca="1" si="387"/>
        <v>1.1441661051462213</v>
      </c>
      <c r="G878" s="306">
        <f t="shared" ca="1" si="388"/>
        <v>7.0149987924111707</v>
      </c>
      <c r="H878" s="307">
        <f t="shared" ca="1" si="389"/>
        <v>-103.10263683966717</v>
      </c>
      <c r="I878" s="304">
        <f t="shared" ca="1" si="390"/>
        <v>103.34100798497093</v>
      </c>
      <c r="J878" s="306">
        <f t="shared" ca="1" si="391"/>
        <v>641.70676765127212</v>
      </c>
      <c r="K878" s="307">
        <f t="shared" ca="1" si="392"/>
        <v>-9.6727450478370578</v>
      </c>
      <c r="L878" s="304">
        <f t="shared" ca="1" si="377"/>
        <v>641.77966440687737</v>
      </c>
      <c r="M878" s="306">
        <f t="shared" ca="1" si="393"/>
        <v>-1.5028620418717316</v>
      </c>
      <c r="N878" s="304">
        <f t="shared" ca="1" si="394"/>
        <v>-86.107652189663426</v>
      </c>
      <c r="P878" s="310">
        <f t="shared" ca="1" si="395"/>
        <v>23</v>
      </c>
      <c r="Q878" s="304">
        <f t="shared" ca="1" si="396"/>
        <v>0</v>
      </c>
      <c r="R878" s="306">
        <f t="shared" ca="1" si="397"/>
        <v>0</v>
      </c>
      <c r="S878" s="307">
        <f t="shared" ca="1" si="398"/>
        <v>4.5130000000000017</v>
      </c>
      <c r="T878" s="304">
        <f t="shared" ca="1" si="378"/>
        <v>44.272530000000017</v>
      </c>
      <c r="U878" s="311">
        <f t="shared" ca="1" si="379"/>
        <v>0</v>
      </c>
      <c r="V878" s="306">
        <f t="shared" ca="1" si="380"/>
        <v>1.226185484612881</v>
      </c>
      <c r="W878" s="304">
        <f t="shared" ca="1" si="381"/>
        <v>39.971600055744254</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0.9304055241014435</v>
      </c>
      <c r="AH878" s="304">
        <f t="shared" ca="1" si="405"/>
        <v>-8.8569658473707253</v>
      </c>
    </row>
    <row r="879" spans="1:34" x14ac:dyDescent="0.2">
      <c r="A879" s="347">
        <f t="shared" ca="1" si="383"/>
        <v>1E-4</v>
      </c>
      <c r="B879" s="304">
        <f t="shared" ca="1" si="384"/>
        <v>30.148400000000048</v>
      </c>
      <c r="D879" s="306">
        <f t="shared" ca="1" si="385"/>
        <v>-0.60123064282232297</v>
      </c>
      <c r="E879" s="307">
        <f t="shared" ca="1" si="386"/>
        <v>-0.97343901714584113</v>
      </c>
      <c r="F879" s="304">
        <f t="shared" ca="1" si="387"/>
        <v>1.144142388853068</v>
      </c>
      <c r="G879" s="306">
        <f t="shared" ca="1" si="388"/>
        <v>7.0149386693468889</v>
      </c>
      <c r="H879" s="307">
        <f t="shared" ca="1" si="389"/>
        <v>-103.10273418356888</v>
      </c>
      <c r="I879" s="304">
        <f t="shared" ca="1" si="390"/>
        <v>103.34110102307969</v>
      </c>
      <c r="J879" s="306">
        <f t="shared" ca="1" si="391"/>
        <v>641.70676765127212</v>
      </c>
      <c r="K879" s="307">
        <f t="shared" ca="1" si="392"/>
        <v>-9.68305531638822</v>
      </c>
      <c r="L879" s="304">
        <f t="shared" ca="1" si="377"/>
        <v>641.77981988350484</v>
      </c>
      <c r="M879" s="306">
        <f t="shared" ca="1" si="393"/>
        <v>-1.5028626862647558</v>
      </c>
      <c r="N879" s="304">
        <f t="shared" ca="1" si="394"/>
        <v>-86.107689110664069</v>
      </c>
      <c r="P879" s="310">
        <f t="shared" ca="1" si="395"/>
        <v>23</v>
      </c>
      <c r="Q879" s="304">
        <f t="shared" ca="1" si="396"/>
        <v>0</v>
      </c>
      <c r="R879" s="306">
        <f t="shared" ca="1" si="397"/>
        <v>0</v>
      </c>
      <c r="S879" s="307">
        <f t="shared" ca="1" si="398"/>
        <v>4.5130000000000017</v>
      </c>
      <c r="T879" s="304">
        <f t="shared" ca="1" si="378"/>
        <v>44.272530000000017</v>
      </c>
      <c r="U879" s="311">
        <f t="shared" ca="1" si="379"/>
        <v>0</v>
      </c>
      <c r="V879" s="306">
        <f t="shared" ca="1" si="380"/>
        <v>1.226186748843993</v>
      </c>
      <c r="W879" s="304">
        <f t="shared" ca="1" si="381"/>
        <v>39.971713240692068</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0.93038087310870488</v>
      </c>
      <c r="AH879" s="304">
        <f t="shared" ca="1" si="405"/>
        <v>-8.8569909274859828</v>
      </c>
    </row>
    <row r="880" spans="1:34" x14ac:dyDescent="0.2">
      <c r="A880" s="347">
        <f t="shared" ca="1" si="383"/>
        <v>1E-4</v>
      </c>
      <c r="B880" s="304">
        <f t="shared" ca="1" si="384"/>
        <v>30.148500000000048</v>
      </c>
      <c r="D880" s="306">
        <f t="shared" ca="1" si="385"/>
        <v>-0.60122665105303952</v>
      </c>
      <c r="E880" s="307">
        <f t="shared" ca="1" si="386"/>
        <v>-0.97341360780988495</v>
      </c>
      <c r="F880" s="304">
        <f t="shared" ca="1" si="387"/>
        <v>1.1441186729556991</v>
      </c>
      <c r="G880" s="306">
        <f t="shared" ca="1" si="388"/>
        <v>7.0148785466817838</v>
      </c>
      <c r="H880" s="307">
        <f t="shared" ca="1" si="389"/>
        <v>-103.10283152492967</v>
      </c>
      <c r="I880" s="304">
        <f t="shared" ca="1" si="390"/>
        <v>103.3411940587234</v>
      </c>
      <c r="J880" s="306">
        <f t="shared" ca="1" si="391"/>
        <v>641.70676765127212</v>
      </c>
      <c r="K880" s="307">
        <f t="shared" ca="1" si="392"/>
        <v>-9.6933655946736454</v>
      </c>
      <c r="L880" s="304">
        <f t="shared" ca="1" si="377"/>
        <v>641.77997552587738</v>
      </c>
      <c r="M880" s="306">
        <f t="shared" ca="1" si="393"/>
        <v>-1.5028633306510968</v>
      </c>
      <c r="N880" s="304">
        <f t="shared" ca="1" si="394"/>
        <v>-86.107726031281771</v>
      </c>
      <c r="P880" s="310">
        <f t="shared" ca="1" si="395"/>
        <v>23</v>
      </c>
      <c r="Q880" s="304">
        <f t="shared" ca="1" si="396"/>
        <v>0</v>
      </c>
      <c r="R880" s="306">
        <f t="shared" ca="1" si="397"/>
        <v>0</v>
      </c>
      <c r="S880" s="307">
        <f t="shared" ca="1" si="398"/>
        <v>4.5130000000000017</v>
      </c>
      <c r="T880" s="304">
        <f t="shared" ca="1" si="378"/>
        <v>44.272530000000017</v>
      </c>
      <c r="U880" s="311">
        <f t="shared" ca="1" si="379"/>
        <v>0</v>
      </c>
      <c r="V880" s="306">
        <f t="shared" ca="1" si="380"/>
        <v>1.2261880130776024</v>
      </c>
      <c r="W880" s="304">
        <f t="shared" ca="1" si="381"/>
        <v>39.971826424027583</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0.93035622246471839</v>
      </c>
      <c r="AH880" s="304">
        <f t="shared" ca="1" si="405"/>
        <v>-8.8570160072439741</v>
      </c>
    </row>
    <row r="881" spans="1:34" x14ac:dyDescent="0.2">
      <c r="A881" s="347">
        <f t="shared" ca="1" si="383"/>
        <v>1E-4</v>
      </c>
      <c r="B881" s="304">
        <f t="shared" ca="1" si="384"/>
        <v>30.148600000000048</v>
      </c>
      <c r="D881" s="306">
        <f t="shared" ca="1" si="385"/>
        <v>-0.60122265928606566</v>
      </c>
      <c r="E881" s="307">
        <f t="shared" ca="1" si="386"/>
        <v>-0.97338819883585437</v>
      </c>
      <c r="F881" s="304">
        <f t="shared" ca="1" si="387"/>
        <v>1.1440949574541079</v>
      </c>
      <c r="G881" s="306">
        <f t="shared" ca="1" si="388"/>
        <v>7.0148184244158553</v>
      </c>
      <c r="H881" s="307">
        <f t="shared" ca="1" si="389"/>
        <v>-103.10292886374955</v>
      </c>
      <c r="I881" s="304">
        <f t="shared" ca="1" si="390"/>
        <v>103.34128709190206</v>
      </c>
      <c r="J881" s="306">
        <f t="shared" ca="1" si="391"/>
        <v>641.70676765127212</v>
      </c>
      <c r="K881" s="307">
        <f t="shared" ca="1" si="392"/>
        <v>-9.70367588269308</v>
      </c>
      <c r="L881" s="304">
        <f t="shared" ca="1" si="377"/>
        <v>641.7801313339952</v>
      </c>
      <c r="M881" s="306">
        <f t="shared" ca="1" si="393"/>
        <v>-1.5028639750307546</v>
      </c>
      <c r="N881" s="304">
        <f t="shared" ca="1" si="394"/>
        <v>-86.107762951516577</v>
      </c>
      <c r="P881" s="310">
        <f t="shared" ca="1" si="395"/>
        <v>23</v>
      </c>
      <c r="Q881" s="304">
        <f t="shared" ca="1" si="396"/>
        <v>0</v>
      </c>
      <c r="R881" s="306">
        <f t="shared" ca="1" si="397"/>
        <v>0</v>
      </c>
      <c r="S881" s="307">
        <f t="shared" ca="1" si="398"/>
        <v>4.5130000000000017</v>
      </c>
      <c r="T881" s="304">
        <f t="shared" ca="1" si="378"/>
        <v>44.272530000000017</v>
      </c>
      <c r="U881" s="311">
        <f t="shared" ca="1" si="379"/>
        <v>0</v>
      </c>
      <c r="V881" s="306">
        <f t="shared" ca="1" si="380"/>
        <v>1.2261892773137095</v>
      </c>
      <c r="W881" s="304">
        <f t="shared" ca="1" si="381"/>
        <v>39.971939605750769</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0.93033157216947515</v>
      </c>
      <c r="AH881" s="304">
        <f t="shared" ca="1" si="405"/>
        <v>-8.857041086644708</v>
      </c>
    </row>
    <row r="882" spans="1:34" x14ac:dyDescent="0.2">
      <c r="A882" s="347">
        <f t="shared" ca="1" si="383"/>
        <v>1E-4</v>
      </c>
      <c r="B882" s="304">
        <f t="shared" ca="1" si="384"/>
        <v>30.148700000000048</v>
      </c>
      <c r="D882" s="306">
        <f t="shared" ca="1" si="385"/>
        <v>-0.60121866752139996</v>
      </c>
      <c r="E882" s="307">
        <f t="shared" ca="1" si="386"/>
        <v>-0.97336279022375471</v>
      </c>
      <c r="F882" s="304">
        <f t="shared" ca="1" si="387"/>
        <v>1.1440712423482993</v>
      </c>
      <c r="G882" s="306">
        <f t="shared" ca="1" si="388"/>
        <v>7.0147583025491036</v>
      </c>
      <c r="H882" s="307">
        <f t="shared" ca="1" si="389"/>
        <v>-103.10302620002858</v>
      </c>
      <c r="I882" s="304">
        <f t="shared" ca="1" si="390"/>
        <v>103.34138012261575</v>
      </c>
      <c r="J882" s="306">
        <f t="shared" ca="1" si="391"/>
        <v>641.70676765127212</v>
      </c>
      <c r="K882" s="307">
        <f t="shared" ca="1" si="392"/>
        <v>-9.7139861804462697</v>
      </c>
      <c r="L882" s="304">
        <f t="shared" ca="1" si="377"/>
        <v>641.78028730785866</v>
      </c>
      <c r="M882" s="306">
        <f t="shared" ca="1" si="393"/>
        <v>-1.5028646194037298</v>
      </c>
      <c r="N882" s="304">
        <f t="shared" ca="1" si="394"/>
        <v>-86.107799871368485</v>
      </c>
      <c r="P882" s="310">
        <f t="shared" ca="1" si="395"/>
        <v>23</v>
      </c>
      <c r="Q882" s="304">
        <f t="shared" ca="1" si="396"/>
        <v>0</v>
      </c>
      <c r="R882" s="306">
        <f t="shared" ca="1" si="397"/>
        <v>0</v>
      </c>
      <c r="S882" s="307">
        <f t="shared" ca="1" si="398"/>
        <v>4.5130000000000017</v>
      </c>
      <c r="T882" s="304">
        <f t="shared" ca="1" si="378"/>
        <v>44.272530000000017</v>
      </c>
      <c r="U882" s="311">
        <f t="shared" ca="1" si="379"/>
        <v>0</v>
      </c>
      <c r="V882" s="306">
        <f t="shared" ca="1" si="380"/>
        <v>1.226190541552314</v>
      </c>
      <c r="W882" s="304">
        <f t="shared" ca="1" si="381"/>
        <v>39.972052785861678</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0.9303069222229805</v>
      </c>
      <c r="AH882" s="304">
        <f t="shared" ca="1" si="405"/>
        <v>-8.8570661656881793</v>
      </c>
    </row>
    <row r="883" spans="1:34" x14ac:dyDescent="0.2">
      <c r="A883" s="347">
        <f t="shared" ca="1" si="383"/>
        <v>1E-4</v>
      </c>
      <c r="B883" s="304">
        <f t="shared" ca="1" si="384"/>
        <v>30.148800000000048</v>
      </c>
      <c r="D883" s="306">
        <f t="shared" ca="1" si="385"/>
        <v>-0.60121467575904064</v>
      </c>
      <c r="E883" s="307">
        <f t="shared" ca="1" si="386"/>
        <v>-0.97333738197357889</v>
      </c>
      <c r="F883" s="304">
        <f t="shared" ca="1" si="387"/>
        <v>1.144047527638266</v>
      </c>
      <c r="G883" s="306">
        <f t="shared" ca="1" si="388"/>
        <v>7.0146981810815277</v>
      </c>
      <c r="H883" s="307">
        <f t="shared" ca="1" si="389"/>
        <v>-103.10312353376678</v>
      </c>
      <c r="I883" s="304">
        <f t="shared" ca="1" si="390"/>
        <v>103.34147315086447</v>
      </c>
      <c r="J883" s="306">
        <f t="shared" ca="1" si="391"/>
        <v>641.70676765127212</v>
      </c>
      <c r="K883" s="307">
        <f t="shared" ca="1" si="392"/>
        <v>-9.7242964879329588</v>
      </c>
      <c r="L883" s="304">
        <f t="shared" ca="1" si="377"/>
        <v>641.7804434474682</v>
      </c>
      <c r="M883" s="306">
        <f t="shared" ca="1" si="393"/>
        <v>-1.5028652637700219</v>
      </c>
      <c r="N883" s="304">
        <f t="shared" ca="1" si="394"/>
        <v>-86.107836790837482</v>
      </c>
      <c r="P883" s="310">
        <f t="shared" ca="1" si="395"/>
        <v>23</v>
      </c>
      <c r="Q883" s="304">
        <f t="shared" ca="1" si="396"/>
        <v>0</v>
      </c>
      <c r="R883" s="306">
        <f t="shared" ca="1" si="397"/>
        <v>0</v>
      </c>
      <c r="S883" s="307">
        <f t="shared" ca="1" si="398"/>
        <v>4.5130000000000017</v>
      </c>
      <c r="T883" s="304">
        <f t="shared" ca="1" si="378"/>
        <v>44.272530000000017</v>
      </c>
      <c r="U883" s="311">
        <f t="shared" ca="1" si="379"/>
        <v>0</v>
      </c>
      <c r="V883" s="306">
        <f t="shared" ca="1" si="380"/>
        <v>1.2261918057934165</v>
      </c>
      <c r="W883" s="304">
        <f t="shared" ca="1" si="381"/>
        <v>39.972165964360336</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0.93028227262522201</v>
      </c>
      <c r="AH883" s="304">
        <f t="shared" ca="1" si="405"/>
        <v>-8.8570912443743985</v>
      </c>
    </row>
    <row r="884" spans="1:34" x14ac:dyDescent="0.2">
      <c r="A884" s="347">
        <f t="shared" ca="1" si="383"/>
        <v>1E-4</v>
      </c>
      <c r="B884" s="304">
        <f t="shared" ca="1" si="384"/>
        <v>30.148900000000047</v>
      </c>
      <c r="D884" s="306">
        <f t="shared" ca="1" si="385"/>
        <v>-0.60121068399899324</v>
      </c>
      <c r="E884" s="307">
        <f t="shared" ca="1" si="386"/>
        <v>-0.97331197408531622</v>
      </c>
      <c r="F884" s="304">
        <f t="shared" ca="1" si="387"/>
        <v>1.1440238133240028</v>
      </c>
      <c r="G884" s="306">
        <f t="shared" ca="1" si="388"/>
        <v>7.0146380600131275</v>
      </c>
      <c r="H884" s="307">
        <f t="shared" ca="1" si="389"/>
        <v>-103.10322086496419</v>
      </c>
      <c r="I884" s="304">
        <f t="shared" ca="1" si="390"/>
        <v>103.34156617664826</v>
      </c>
      <c r="J884" s="306">
        <f t="shared" ca="1" si="391"/>
        <v>641.70676765127212</v>
      </c>
      <c r="K884" s="307">
        <f t="shared" ca="1" si="392"/>
        <v>-9.7346068051528949</v>
      </c>
      <c r="L884" s="304">
        <f t="shared" ca="1" si="377"/>
        <v>641.78059975282417</v>
      </c>
      <c r="M884" s="306">
        <f t="shared" ca="1" si="393"/>
        <v>-1.5028659081296314</v>
      </c>
      <c r="N884" s="304">
        <f t="shared" ca="1" si="394"/>
        <v>-86.107873709923595</v>
      </c>
      <c r="P884" s="310">
        <f t="shared" ca="1" si="395"/>
        <v>23</v>
      </c>
      <c r="Q884" s="304">
        <f t="shared" ca="1" si="396"/>
        <v>0</v>
      </c>
      <c r="R884" s="306">
        <f t="shared" ca="1" si="397"/>
        <v>0</v>
      </c>
      <c r="S884" s="307">
        <f t="shared" ca="1" si="398"/>
        <v>4.5130000000000017</v>
      </c>
      <c r="T884" s="304">
        <f t="shared" ca="1" si="378"/>
        <v>44.272530000000017</v>
      </c>
      <c r="U884" s="311">
        <f t="shared" ca="1" si="379"/>
        <v>0</v>
      </c>
      <c r="V884" s="306">
        <f t="shared" ca="1" si="380"/>
        <v>1.2261930700370163</v>
      </c>
      <c r="W884" s="304">
        <f t="shared" ca="1" si="381"/>
        <v>39.972279141246709</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0.93025762337619611</v>
      </c>
      <c r="AH884" s="304">
        <f t="shared" ca="1" si="405"/>
        <v>-8.8571163227033729</v>
      </c>
    </row>
    <row r="885" spans="1:34" x14ac:dyDescent="0.2">
      <c r="A885" s="347">
        <f t="shared" ca="1" si="383"/>
        <v>1E-4</v>
      </c>
      <c r="B885" s="304">
        <f t="shared" ca="1" si="384"/>
        <v>30.149000000000047</v>
      </c>
      <c r="D885" s="306">
        <f t="shared" ca="1" si="385"/>
        <v>-0.60120669224125456</v>
      </c>
      <c r="E885" s="307">
        <f t="shared" ca="1" si="386"/>
        <v>-0.97328656655897383</v>
      </c>
      <c r="F885" s="304">
        <f t="shared" ca="1" si="387"/>
        <v>1.1440000994055142</v>
      </c>
      <c r="G885" s="306">
        <f t="shared" ca="1" si="388"/>
        <v>7.0145779393439032</v>
      </c>
      <c r="H885" s="307">
        <f t="shared" ca="1" si="389"/>
        <v>-103.10331819362084</v>
      </c>
      <c r="I885" s="304">
        <f t="shared" ca="1" si="390"/>
        <v>103.34165919996715</v>
      </c>
      <c r="J885" s="306">
        <f t="shared" ca="1" si="391"/>
        <v>641.70676765127212</v>
      </c>
      <c r="K885" s="307">
        <f t="shared" ca="1" si="392"/>
        <v>-9.7449171321058241</v>
      </c>
      <c r="L885" s="304">
        <f t="shared" ca="1" si="377"/>
        <v>641.7807562239268</v>
      </c>
      <c r="M885" s="306">
        <f t="shared" ca="1" si="393"/>
        <v>-1.502866552482558</v>
      </c>
      <c r="N885" s="304">
        <f t="shared" ca="1" si="394"/>
        <v>-86.107910628626797</v>
      </c>
      <c r="P885" s="310">
        <f t="shared" ca="1" si="395"/>
        <v>23</v>
      </c>
      <c r="Q885" s="304">
        <f t="shared" ca="1" si="396"/>
        <v>0</v>
      </c>
      <c r="R885" s="306">
        <f t="shared" ca="1" si="397"/>
        <v>0</v>
      </c>
      <c r="S885" s="307">
        <f t="shared" ca="1" si="398"/>
        <v>4.5130000000000017</v>
      </c>
      <c r="T885" s="304">
        <f t="shared" ca="1" si="378"/>
        <v>44.272530000000017</v>
      </c>
      <c r="U885" s="311">
        <f t="shared" ca="1" si="379"/>
        <v>0</v>
      </c>
      <c r="V885" s="306">
        <f t="shared" ca="1" si="380"/>
        <v>1.2261943342831139</v>
      </c>
      <c r="W885" s="304">
        <f t="shared" ca="1" si="381"/>
        <v>39.972392316520867</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0.93023297447590814</v>
      </c>
      <c r="AH885" s="304">
        <f t="shared" ca="1" si="405"/>
        <v>-8.8571414006750935</v>
      </c>
    </row>
    <row r="886" spans="1:34" x14ac:dyDescent="0.2">
      <c r="A886" s="347">
        <f t="shared" ca="1" si="383"/>
        <v>1E-4</v>
      </c>
      <c r="B886" s="304">
        <f t="shared" ca="1" si="384"/>
        <v>30.149100000000047</v>
      </c>
      <c r="D886" s="306">
        <f t="shared" ca="1" si="385"/>
        <v>-0.60120270048582869</v>
      </c>
      <c r="E886" s="307">
        <f t="shared" ca="1" si="386"/>
        <v>-0.97326115939454283</v>
      </c>
      <c r="F886" s="304">
        <f t="shared" ca="1" si="387"/>
        <v>1.1439763858827956</v>
      </c>
      <c r="G886" s="306">
        <f t="shared" ca="1" si="388"/>
        <v>7.0145178190738546</v>
      </c>
      <c r="H886" s="307">
        <f t="shared" ca="1" si="389"/>
        <v>-103.10341551973677</v>
      </c>
      <c r="I886" s="304">
        <f t="shared" ca="1" si="390"/>
        <v>103.34175222082119</v>
      </c>
      <c r="J886" s="306">
        <f t="shared" ca="1" si="391"/>
        <v>641.70676765127212</v>
      </c>
      <c r="K886" s="307">
        <f t="shared" ca="1" si="392"/>
        <v>-9.7552274687914924</v>
      </c>
      <c r="L886" s="304">
        <f t="shared" ca="1" si="377"/>
        <v>641.78091286077654</v>
      </c>
      <c r="M886" s="306">
        <f t="shared" ca="1" si="393"/>
        <v>-1.5028671968288021</v>
      </c>
      <c r="N886" s="304">
        <f t="shared" ca="1" si="394"/>
        <v>-86.107947546947145</v>
      </c>
      <c r="P886" s="310">
        <f t="shared" ca="1" si="395"/>
        <v>23</v>
      </c>
      <c r="Q886" s="304">
        <f t="shared" ca="1" si="396"/>
        <v>0</v>
      </c>
      <c r="R886" s="306">
        <f t="shared" ca="1" si="397"/>
        <v>0</v>
      </c>
      <c r="S886" s="307">
        <f t="shared" ca="1" si="398"/>
        <v>4.5130000000000017</v>
      </c>
      <c r="T886" s="304">
        <f t="shared" ca="1" si="378"/>
        <v>44.272530000000017</v>
      </c>
      <c r="U886" s="311">
        <f t="shared" ca="1" si="379"/>
        <v>0</v>
      </c>
      <c r="V886" s="306">
        <f t="shared" ca="1" si="380"/>
        <v>1.226195598531709</v>
      </c>
      <c r="W886" s="304">
        <f t="shared" ca="1" si="381"/>
        <v>39.97250549018279</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0.93020832592434743</v>
      </c>
      <c r="AH886" s="304">
        <f t="shared" ca="1" si="405"/>
        <v>-8.8571664782895745</v>
      </c>
    </row>
    <row r="887" spans="1:34" x14ac:dyDescent="0.2">
      <c r="A887" s="347">
        <f t="shared" ca="1" si="383"/>
        <v>1E-4</v>
      </c>
      <c r="B887" s="304">
        <f t="shared" ca="1" si="384"/>
        <v>30.149200000000047</v>
      </c>
      <c r="D887" s="306">
        <f t="shared" ca="1" si="385"/>
        <v>-0.60119870873271253</v>
      </c>
      <c r="E887" s="307">
        <f t="shared" ca="1" si="386"/>
        <v>-0.97323575259202144</v>
      </c>
      <c r="F887" s="304">
        <f t="shared" ca="1" si="387"/>
        <v>1.143952672755844</v>
      </c>
      <c r="G887" s="306">
        <f t="shared" ca="1" si="388"/>
        <v>7.014457699202981</v>
      </c>
      <c r="H887" s="307">
        <f t="shared" ca="1" si="389"/>
        <v>-103.10351284331203</v>
      </c>
      <c r="I887" s="304">
        <f t="shared" ca="1" si="390"/>
        <v>103.34184523921041</v>
      </c>
      <c r="J887" s="306">
        <f t="shared" ca="1" si="391"/>
        <v>641.70676765127212</v>
      </c>
      <c r="K887" s="307">
        <f t="shared" ca="1" si="392"/>
        <v>-9.7655378152096457</v>
      </c>
      <c r="L887" s="304">
        <f t="shared" ca="1" si="377"/>
        <v>641.78106966337361</v>
      </c>
      <c r="M887" s="306">
        <f t="shared" ca="1" si="393"/>
        <v>-1.5028678411683638</v>
      </c>
      <c r="N887" s="304">
        <f t="shared" ca="1" si="394"/>
        <v>-86.107984464884595</v>
      </c>
      <c r="P887" s="310">
        <f t="shared" ca="1" si="395"/>
        <v>23</v>
      </c>
      <c r="Q887" s="304">
        <f t="shared" ca="1" si="396"/>
        <v>0</v>
      </c>
      <c r="R887" s="306">
        <f t="shared" ca="1" si="397"/>
        <v>0</v>
      </c>
      <c r="S887" s="307">
        <f t="shared" ca="1" si="398"/>
        <v>4.5130000000000017</v>
      </c>
      <c r="T887" s="304">
        <f t="shared" ca="1" si="378"/>
        <v>44.272530000000017</v>
      </c>
      <c r="U887" s="311">
        <f t="shared" ca="1" si="379"/>
        <v>0</v>
      </c>
      <c r="V887" s="306">
        <f t="shared" ca="1" si="380"/>
        <v>1.2261968627828015</v>
      </c>
      <c r="W887" s="304">
        <f t="shared" ca="1" si="381"/>
        <v>39.972618662232506</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0.93018367772151578</v>
      </c>
      <c r="AH887" s="304">
        <f t="shared" ca="1" si="405"/>
        <v>-8.8571915555468141</v>
      </c>
    </row>
    <row r="888" spans="1:34" x14ac:dyDescent="0.2">
      <c r="A888" s="347">
        <f t="shared" ca="1" si="383"/>
        <v>1E-4</v>
      </c>
      <c r="B888" s="304">
        <f t="shared" ca="1" si="384"/>
        <v>30.149300000000046</v>
      </c>
      <c r="D888" s="306">
        <f t="shared" ca="1" si="385"/>
        <v>-0.60119471698190796</v>
      </c>
      <c r="E888" s="307">
        <f t="shared" ca="1" si="386"/>
        <v>-0.97321034615140434</v>
      </c>
      <c r="F888" s="304">
        <f t="shared" ca="1" si="387"/>
        <v>1.1439289600246567</v>
      </c>
      <c r="G888" s="306">
        <f t="shared" ca="1" si="388"/>
        <v>7.0143975797312832</v>
      </c>
      <c r="H888" s="307">
        <f t="shared" ca="1" si="389"/>
        <v>-103.10361016434665</v>
      </c>
      <c r="I888" s="304">
        <f t="shared" ca="1" si="390"/>
        <v>103.34193825513486</v>
      </c>
      <c r="J888" s="306">
        <f t="shared" ca="1" si="391"/>
        <v>641.70676765127212</v>
      </c>
      <c r="K888" s="307">
        <f t="shared" ca="1" si="392"/>
        <v>-9.7758481713600283</v>
      </c>
      <c r="L888" s="304">
        <f t="shared" ca="1" si="377"/>
        <v>641.78122663171848</v>
      </c>
      <c r="M888" s="306">
        <f t="shared" ca="1" si="393"/>
        <v>-1.5028684855012429</v>
      </c>
      <c r="N888" s="304">
        <f t="shared" ca="1" si="394"/>
        <v>-86.108021382439162</v>
      </c>
      <c r="P888" s="310">
        <f t="shared" ca="1" si="395"/>
        <v>23</v>
      </c>
      <c r="Q888" s="304">
        <f t="shared" ca="1" si="396"/>
        <v>0</v>
      </c>
      <c r="R888" s="306">
        <f t="shared" ca="1" si="397"/>
        <v>0</v>
      </c>
      <c r="S888" s="307">
        <f t="shared" ca="1" si="398"/>
        <v>4.5130000000000017</v>
      </c>
      <c r="T888" s="304">
        <f t="shared" ca="1" si="378"/>
        <v>44.272530000000017</v>
      </c>
      <c r="U888" s="311">
        <f t="shared" ca="1" si="379"/>
        <v>0</v>
      </c>
      <c r="V888" s="306">
        <f t="shared" ca="1" si="380"/>
        <v>1.2261981270363915</v>
      </c>
      <c r="W888" s="304">
        <f t="shared" ca="1" si="381"/>
        <v>39.97273183267005</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0.93015902986740429</v>
      </c>
      <c r="AH888" s="304">
        <f t="shared" ca="1" si="405"/>
        <v>-8.8572166324468178</v>
      </c>
    </row>
    <row r="889" spans="1:34" x14ac:dyDescent="0.2">
      <c r="A889" s="347">
        <f t="shared" ca="1" si="383"/>
        <v>1E-4</v>
      </c>
      <c r="B889" s="304">
        <f t="shared" ca="1" si="384"/>
        <v>30.149400000000046</v>
      </c>
      <c r="D889" s="306">
        <f t="shared" ca="1" si="385"/>
        <v>-0.60119072523341832</v>
      </c>
      <c r="E889" s="307">
        <f t="shared" ca="1" si="386"/>
        <v>-0.97318494007268619</v>
      </c>
      <c r="F889" s="304">
        <f t="shared" ca="1" si="387"/>
        <v>1.1439052476892311</v>
      </c>
      <c r="G889" s="306">
        <f t="shared" ca="1" si="388"/>
        <v>7.0143374606587603</v>
      </c>
      <c r="H889" s="307">
        <f t="shared" ca="1" si="389"/>
        <v>-103.10370748284066</v>
      </c>
      <c r="I889" s="304">
        <f t="shared" ca="1" si="390"/>
        <v>103.34203126859455</v>
      </c>
      <c r="J889" s="306">
        <f t="shared" ca="1" si="391"/>
        <v>641.70676765127212</v>
      </c>
      <c r="K889" s="307">
        <f t="shared" ca="1" si="392"/>
        <v>-9.7861585372423878</v>
      </c>
      <c r="L889" s="304">
        <f t="shared" ca="1" si="377"/>
        <v>641.78138376581148</v>
      </c>
      <c r="M889" s="306">
        <f t="shared" ca="1" si="393"/>
        <v>-1.5028691298274399</v>
      </c>
      <c r="N889" s="304">
        <f t="shared" ca="1" si="394"/>
        <v>-86.108058299610889</v>
      </c>
      <c r="P889" s="310">
        <f t="shared" ca="1" si="395"/>
        <v>23</v>
      </c>
      <c r="Q889" s="304">
        <f t="shared" ca="1" si="396"/>
        <v>0</v>
      </c>
      <c r="R889" s="306">
        <f t="shared" ca="1" si="397"/>
        <v>0</v>
      </c>
      <c r="S889" s="307">
        <f t="shared" ca="1" si="398"/>
        <v>4.5130000000000017</v>
      </c>
      <c r="T889" s="304">
        <f t="shared" ca="1" si="378"/>
        <v>44.272530000000017</v>
      </c>
      <c r="U889" s="311">
        <f t="shared" ca="1" si="379"/>
        <v>0</v>
      </c>
      <c r="V889" s="306">
        <f t="shared" ca="1" si="380"/>
        <v>1.2261993912924789</v>
      </c>
      <c r="W889" s="304">
        <f t="shared" ca="1" si="381"/>
        <v>39.972845001495401</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0.93013438236201118</v>
      </c>
      <c r="AH889" s="304">
        <f t="shared" ca="1" si="405"/>
        <v>-8.8572417089895925</v>
      </c>
    </row>
    <row r="890" spans="1:34" x14ac:dyDescent="0.2">
      <c r="A890" s="347">
        <f t="shared" ca="1" si="383"/>
        <v>1E-4</v>
      </c>
      <c r="B890" s="304">
        <f t="shared" ca="1" si="384"/>
        <v>30.149500000000046</v>
      </c>
      <c r="D890" s="306">
        <f t="shared" ca="1" si="385"/>
        <v>-0.60118673348723894</v>
      </c>
      <c r="E890" s="307">
        <f t="shared" ca="1" si="386"/>
        <v>-0.973159534355867</v>
      </c>
      <c r="F890" s="304">
        <f t="shared" ca="1" si="387"/>
        <v>1.1438815357495655</v>
      </c>
      <c r="G890" s="306">
        <f t="shared" ca="1" si="388"/>
        <v>7.0142773419854114</v>
      </c>
      <c r="H890" s="307">
        <f t="shared" ca="1" si="389"/>
        <v>-103.1038047987941</v>
      </c>
      <c r="I890" s="304">
        <f t="shared" ca="1" si="390"/>
        <v>103.34212427958953</v>
      </c>
      <c r="J890" s="306">
        <f t="shared" ca="1" si="391"/>
        <v>641.70676765127212</v>
      </c>
      <c r="K890" s="307">
        <f t="shared" ca="1" si="392"/>
        <v>-9.7964689128564704</v>
      </c>
      <c r="L890" s="304">
        <f t="shared" ca="1" si="377"/>
        <v>641.78154106565285</v>
      </c>
      <c r="M890" s="306">
        <f t="shared" ca="1" si="393"/>
        <v>-1.5028697741469546</v>
      </c>
      <c r="N890" s="304">
        <f t="shared" ca="1" si="394"/>
        <v>-86.108095216399732</v>
      </c>
      <c r="P890" s="310">
        <f t="shared" ca="1" si="395"/>
        <v>23</v>
      </c>
      <c r="Q890" s="304">
        <f t="shared" ca="1" si="396"/>
        <v>0</v>
      </c>
      <c r="R890" s="306">
        <f t="shared" ca="1" si="397"/>
        <v>0</v>
      </c>
      <c r="S890" s="307">
        <f t="shared" ca="1" si="398"/>
        <v>4.5130000000000017</v>
      </c>
      <c r="T890" s="304">
        <f t="shared" ca="1" si="378"/>
        <v>44.272530000000017</v>
      </c>
      <c r="U890" s="311">
        <f t="shared" ca="1" si="379"/>
        <v>0</v>
      </c>
      <c r="V890" s="306">
        <f t="shared" ca="1" si="380"/>
        <v>1.2262006555510641</v>
      </c>
      <c r="W890" s="304">
        <f t="shared" ca="1" si="381"/>
        <v>39.972958168708601</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0.93010973520533824</v>
      </c>
      <c r="AH890" s="304">
        <f t="shared" ca="1" si="405"/>
        <v>-8.8572667851751348</v>
      </c>
    </row>
    <row r="891" spans="1:34" x14ac:dyDescent="0.2">
      <c r="A891" s="347">
        <f t="shared" ca="1" si="383"/>
        <v>1E-4</v>
      </c>
      <c r="B891" s="304">
        <f t="shared" ca="1" si="384"/>
        <v>30.149600000000046</v>
      </c>
      <c r="D891" s="306">
        <f t="shared" ca="1" si="385"/>
        <v>-0.60118274174337549</v>
      </c>
      <c r="E891" s="307">
        <f t="shared" ca="1" si="386"/>
        <v>-0.97313412900094143</v>
      </c>
      <c r="F891" s="304">
        <f t="shared" ca="1" si="387"/>
        <v>1.1438578242056585</v>
      </c>
      <c r="G891" s="306">
        <f t="shared" ca="1" si="388"/>
        <v>7.0142172237112375</v>
      </c>
      <c r="H891" s="307">
        <f t="shared" ca="1" si="389"/>
        <v>-103.103902112207</v>
      </c>
      <c r="I891" s="304">
        <f t="shared" ca="1" si="390"/>
        <v>103.34221728811981</v>
      </c>
      <c r="J891" s="306">
        <f t="shared" ca="1" si="391"/>
        <v>641.70676765127212</v>
      </c>
      <c r="K891" s="307">
        <f t="shared" ca="1" si="392"/>
        <v>-9.8067792982020201</v>
      </c>
      <c r="L891" s="304">
        <f t="shared" ca="1" si="377"/>
        <v>641.78169853124302</v>
      </c>
      <c r="M891" s="306">
        <f t="shared" ca="1" si="393"/>
        <v>-1.502870418459787</v>
      </c>
      <c r="N891" s="304">
        <f t="shared" ca="1" si="394"/>
        <v>-86.108132132805721</v>
      </c>
      <c r="P891" s="310">
        <f t="shared" ca="1" si="395"/>
        <v>23</v>
      </c>
      <c r="Q891" s="304">
        <f t="shared" ca="1" si="396"/>
        <v>0</v>
      </c>
      <c r="R891" s="306">
        <f t="shared" ca="1" si="397"/>
        <v>0</v>
      </c>
      <c r="S891" s="307">
        <f t="shared" ca="1" si="398"/>
        <v>4.5130000000000017</v>
      </c>
      <c r="T891" s="304">
        <f t="shared" ca="1" si="378"/>
        <v>44.272530000000017</v>
      </c>
      <c r="U891" s="311">
        <f t="shared" ca="1" si="379"/>
        <v>0</v>
      </c>
      <c r="V891" s="306">
        <f t="shared" ca="1" si="380"/>
        <v>1.2262019198121468</v>
      </c>
      <c r="W891" s="304">
        <f t="shared" ca="1" si="381"/>
        <v>39.973071334309665</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0.9300850883973748</v>
      </c>
      <c r="AH891" s="304">
        <f t="shared" ca="1" si="405"/>
        <v>-8.8572918610034534</v>
      </c>
    </row>
    <row r="892" spans="1:34" x14ac:dyDescent="0.2">
      <c r="A892" s="347">
        <f t="shared" ca="1" si="383"/>
        <v>1E-4</v>
      </c>
      <c r="B892" s="304">
        <f t="shared" ca="1" si="384"/>
        <v>30.149700000000045</v>
      </c>
      <c r="D892" s="306">
        <f t="shared" ca="1" si="385"/>
        <v>-0.60117875000182741</v>
      </c>
      <c r="E892" s="307">
        <f t="shared" ca="1" si="386"/>
        <v>-0.97310872400790593</v>
      </c>
      <c r="F892" s="304">
        <f t="shared" ca="1" si="387"/>
        <v>1.1438341130575074</v>
      </c>
      <c r="G892" s="306">
        <f t="shared" ca="1" si="388"/>
        <v>7.0141571058362375</v>
      </c>
      <c r="H892" s="307">
        <f t="shared" ca="1" si="389"/>
        <v>-103.1039994230794</v>
      </c>
      <c r="I892" s="304">
        <f t="shared" ca="1" si="390"/>
        <v>103.34231029418547</v>
      </c>
      <c r="J892" s="306">
        <f t="shared" ca="1" si="391"/>
        <v>641.70676765127212</v>
      </c>
      <c r="K892" s="307">
        <f t="shared" ca="1" si="392"/>
        <v>-9.8170896932787848</v>
      </c>
      <c r="L892" s="304">
        <f t="shared" ca="1" si="377"/>
        <v>641.78185616258247</v>
      </c>
      <c r="M892" s="306">
        <f t="shared" ca="1" si="393"/>
        <v>-1.5028710627659374</v>
      </c>
      <c r="N892" s="304">
        <f t="shared" ca="1" si="394"/>
        <v>-86.108169048828856</v>
      </c>
      <c r="P892" s="310">
        <f t="shared" ca="1" si="395"/>
        <v>23</v>
      </c>
      <c r="Q892" s="304">
        <f t="shared" ca="1" si="396"/>
        <v>0</v>
      </c>
      <c r="R892" s="306">
        <f t="shared" ca="1" si="397"/>
        <v>0</v>
      </c>
      <c r="S892" s="307">
        <f t="shared" ca="1" si="398"/>
        <v>4.5130000000000017</v>
      </c>
      <c r="T892" s="304">
        <f t="shared" ca="1" si="378"/>
        <v>44.272530000000017</v>
      </c>
      <c r="U892" s="311">
        <f t="shared" ca="1" si="379"/>
        <v>0</v>
      </c>
      <c r="V892" s="306">
        <f t="shared" ca="1" si="380"/>
        <v>1.2262031840757261</v>
      </c>
      <c r="W892" s="304">
        <f t="shared" ca="1" si="381"/>
        <v>39.973184498298579</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0.9300604419381191</v>
      </c>
      <c r="AH892" s="304">
        <f t="shared" ca="1" si="405"/>
        <v>-8.8573169364745521</v>
      </c>
    </row>
    <row r="893" spans="1:34" x14ac:dyDescent="0.2">
      <c r="A893" s="347">
        <f t="shared" ca="1" si="383"/>
        <v>1E-4</v>
      </c>
      <c r="B893" s="304">
        <f t="shared" ca="1" si="384"/>
        <v>30.149800000000045</v>
      </c>
      <c r="D893" s="306">
        <f t="shared" ca="1" si="385"/>
        <v>-0.60117475826259359</v>
      </c>
      <c r="E893" s="307">
        <f t="shared" ca="1" si="386"/>
        <v>-0.97308331937676407</v>
      </c>
      <c r="F893" s="304">
        <f t="shared" ca="1" si="387"/>
        <v>1.143810402305115</v>
      </c>
      <c r="G893" s="306">
        <f t="shared" ca="1" si="388"/>
        <v>7.0140969883604116</v>
      </c>
      <c r="H893" s="307">
        <f t="shared" ca="1" si="389"/>
        <v>-103.10409673141133</v>
      </c>
      <c r="I893" s="304">
        <f t="shared" ca="1" si="390"/>
        <v>103.34240329778649</v>
      </c>
      <c r="J893" s="306">
        <f t="shared" ca="1" si="391"/>
        <v>641.70676765127212</v>
      </c>
      <c r="K893" s="307">
        <f t="shared" ca="1" si="392"/>
        <v>-9.8274000980865086</v>
      </c>
      <c r="L893" s="304">
        <f t="shared" ca="1" si="377"/>
        <v>641.78201395967119</v>
      </c>
      <c r="M893" s="306">
        <f t="shared" ca="1" si="393"/>
        <v>-1.5028717070654061</v>
      </c>
      <c r="N893" s="304">
        <f t="shared" ca="1" si="394"/>
        <v>-86.10820596446915</v>
      </c>
      <c r="P893" s="310">
        <f t="shared" ca="1" si="395"/>
        <v>23</v>
      </c>
      <c r="Q893" s="304">
        <f t="shared" ca="1" si="396"/>
        <v>0</v>
      </c>
      <c r="R893" s="306">
        <f t="shared" ca="1" si="397"/>
        <v>0</v>
      </c>
      <c r="S893" s="307">
        <f t="shared" ca="1" si="398"/>
        <v>4.5130000000000017</v>
      </c>
      <c r="T893" s="304">
        <f t="shared" ca="1" si="378"/>
        <v>44.272530000000017</v>
      </c>
      <c r="U893" s="311">
        <f t="shared" ca="1" si="379"/>
        <v>0</v>
      </c>
      <c r="V893" s="306">
        <f t="shared" ca="1" si="380"/>
        <v>1.2262044483418033</v>
      </c>
      <c r="W893" s="304">
        <f t="shared" ca="1" si="381"/>
        <v>39.973297660675385</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0.93003579582757645</v>
      </c>
      <c r="AH893" s="304">
        <f t="shared" ca="1" si="405"/>
        <v>-8.8573420115884254</v>
      </c>
    </row>
    <row r="894" spans="1:34" x14ac:dyDescent="0.2">
      <c r="A894" s="347">
        <f t="shared" ca="1" si="383"/>
        <v>1E-4</v>
      </c>
      <c r="B894" s="304">
        <f t="shared" ca="1" si="384"/>
        <v>30.149900000000045</v>
      </c>
      <c r="D894" s="306">
        <f t="shared" ca="1" si="385"/>
        <v>-0.60117076652567414</v>
      </c>
      <c r="E894" s="307">
        <f t="shared" ca="1" si="386"/>
        <v>-0.97305791510750339</v>
      </c>
      <c r="F894" s="304">
        <f t="shared" ca="1" si="387"/>
        <v>1.1437866919484716</v>
      </c>
      <c r="G894" s="306">
        <f t="shared" ca="1" si="388"/>
        <v>7.0140368712837589</v>
      </c>
      <c r="H894" s="307">
        <f t="shared" ca="1" si="389"/>
        <v>-103.10419403720284</v>
      </c>
      <c r="I894" s="304">
        <f t="shared" ca="1" si="390"/>
        <v>103.34249629892294</v>
      </c>
      <c r="J894" s="306">
        <f t="shared" ca="1" si="391"/>
        <v>641.70676765127212</v>
      </c>
      <c r="K894" s="307">
        <f t="shared" ca="1" si="392"/>
        <v>-9.8377105126249393</v>
      </c>
      <c r="L894" s="304">
        <f t="shared" ca="1" si="377"/>
        <v>641.78217192250986</v>
      </c>
      <c r="M894" s="306">
        <f t="shared" ca="1" si="393"/>
        <v>-1.5028723513581927</v>
      </c>
      <c r="N894" s="304">
        <f t="shared" ca="1" si="394"/>
        <v>-86.108242879726603</v>
      </c>
      <c r="P894" s="310">
        <f t="shared" ca="1" si="395"/>
        <v>23</v>
      </c>
      <c r="Q894" s="304">
        <f t="shared" ca="1" si="396"/>
        <v>0</v>
      </c>
      <c r="R894" s="306">
        <f t="shared" ca="1" si="397"/>
        <v>0</v>
      </c>
      <c r="S894" s="307">
        <f t="shared" ca="1" si="398"/>
        <v>4.5130000000000017</v>
      </c>
      <c r="T894" s="304">
        <f t="shared" ca="1" si="378"/>
        <v>44.272530000000017</v>
      </c>
      <c r="U894" s="311">
        <f t="shared" ca="1" si="379"/>
        <v>0</v>
      </c>
      <c r="V894" s="306">
        <f t="shared" ca="1" si="380"/>
        <v>1.2262057126103776</v>
      </c>
      <c r="W894" s="304">
        <f t="shared" ca="1" si="381"/>
        <v>39.973410821440083</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0.93001115006573443</v>
      </c>
      <c r="AH894" s="304">
        <f t="shared" ca="1" si="405"/>
        <v>-8.8573670863450857</v>
      </c>
    </row>
    <row r="895" spans="1:34" x14ac:dyDescent="0.2">
      <c r="A895" s="347">
        <f t="shared" ca="1" si="383"/>
        <v>1E-4</v>
      </c>
      <c r="B895" s="304">
        <f t="shared" ca="1" si="384"/>
        <v>30.150000000000045</v>
      </c>
      <c r="D895" s="306">
        <f t="shared" ca="1" si="385"/>
        <v>-0.60116677479107195</v>
      </c>
      <c r="E895" s="307">
        <f t="shared" ca="1" si="386"/>
        <v>-0.97303251120012568</v>
      </c>
      <c r="F895" s="304">
        <f t="shared" ca="1" si="387"/>
        <v>1.1437629819875805</v>
      </c>
      <c r="G895" s="306">
        <f t="shared" ca="1" si="388"/>
        <v>7.0139767546062801</v>
      </c>
      <c r="H895" s="307">
        <f t="shared" ca="1" si="389"/>
        <v>-103.10429134045397</v>
      </c>
      <c r="I895" s="304">
        <f t="shared" ca="1" si="390"/>
        <v>103.34258929759487</v>
      </c>
      <c r="J895" s="306">
        <f t="shared" ca="1" si="391"/>
        <v>641.70676765127212</v>
      </c>
      <c r="K895" s="307">
        <f t="shared" ca="1" si="392"/>
        <v>-9.848020936893823</v>
      </c>
      <c r="L895" s="304">
        <f t="shared" ca="1" si="377"/>
        <v>641.7823300510986</v>
      </c>
      <c r="M895" s="306">
        <f t="shared" ca="1" si="393"/>
        <v>-1.5028729956442974</v>
      </c>
      <c r="N895" s="304">
        <f t="shared" ca="1" si="394"/>
        <v>-86.108279794601202</v>
      </c>
      <c r="P895" s="310">
        <f t="shared" ca="1" si="395"/>
        <v>23</v>
      </c>
      <c r="Q895" s="304">
        <f t="shared" ca="1" si="396"/>
        <v>0</v>
      </c>
      <c r="R895" s="306">
        <f t="shared" ca="1" si="397"/>
        <v>0</v>
      </c>
      <c r="S895" s="307">
        <f t="shared" ca="1" si="398"/>
        <v>4.5130000000000017</v>
      </c>
      <c r="T895" s="304">
        <f t="shared" ca="1" si="378"/>
        <v>44.272530000000017</v>
      </c>
      <c r="U895" s="311">
        <f t="shared" ca="1" si="379"/>
        <v>0</v>
      </c>
      <c r="V895" s="306">
        <f t="shared" ca="1" si="380"/>
        <v>1.2262069768814494</v>
      </c>
      <c r="W895" s="304">
        <f t="shared" ca="1" si="381"/>
        <v>39.973523980592738</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0.9299865046525948</v>
      </c>
      <c r="AH895" s="304">
        <f t="shared" ca="1" si="405"/>
        <v>-8.8573921607445314</v>
      </c>
    </row>
    <row r="896" spans="1:34" x14ac:dyDescent="0.2">
      <c r="A896" s="347">
        <f t="shared" ca="1" si="383"/>
        <v>1E-4</v>
      </c>
      <c r="B896" s="304">
        <f t="shared" ca="1" si="384"/>
        <v>30.150100000000045</v>
      </c>
      <c r="D896" s="306">
        <f t="shared" ca="1" si="385"/>
        <v>-0.60116278305878934</v>
      </c>
      <c r="E896" s="307">
        <f t="shared" ca="1" si="386"/>
        <v>-0.97300710765461673</v>
      </c>
      <c r="F896" s="304">
        <f t="shared" ca="1" si="387"/>
        <v>1.1437392724224311</v>
      </c>
      <c r="G896" s="306">
        <f t="shared" ca="1" si="388"/>
        <v>7.0139166383279745</v>
      </c>
      <c r="H896" s="307">
        <f t="shared" ca="1" si="389"/>
        <v>-103.10438864116473</v>
      </c>
      <c r="I896" s="304">
        <f t="shared" ca="1" si="390"/>
        <v>103.34268229380227</v>
      </c>
      <c r="J896" s="306">
        <f t="shared" ca="1" si="391"/>
        <v>641.70676765127212</v>
      </c>
      <c r="K896" s="307">
        <f t="shared" ca="1" si="392"/>
        <v>-9.8583313708929037</v>
      </c>
      <c r="L896" s="304">
        <f t="shared" ca="1" si="377"/>
        <v>641.78248834543786</v>
      </c>
      <c r="M896" s="306">
        <f t="shared" ca="1" si="393"/>
        <v>-1.5028736399237208</v>
      </c>
      <c r="N896" s="304">
        <f t="shared" ca="1" si="394"/>
        <v>-86.108316709092989</v>
      </c>
      <c r="P896" s="310">
        <f t="shared" ca="1" si="395"/>
        <v>23</v>
      </c>
      <c r="Q896" s="304">
        <f t="shared" ca="1" si="396"/>
        <v>0</v>
      </c>
      <c r="R896" s="306">
        <f t="shared" ca="1" si="397"/>
        <v>0</v>
      </c>
      <c r="S896" s="307">
        <f t="shared" ca="1" si="398"/>
        <v>4.5130000000000017</v>
      </c>
      <c r="T896" s="304">
        <f t="shared" ca="1" si="378"/>
        <v>44.272530000000017</v>
      </c>
      <c r="U896" s="311">
        <f t="shared" ca="1" si="379"/>
        <v>0</v>
      </c>
      <c r="V896" s="306">
        <f t="shared" ca="1" si="380"/>
        <v>1.2262082411550184</v>
      </c>
      <c r="W896" s="304">
        <f t="shared" ca="1" si="381"/>
        <v>39.973637138133292</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0.92996185958814337</v>
      </c>
      <c r="AH896" s="304">
        <f t="shared" ca="1" si="405"/>
        <v>-8.8574172347867766</v>
      </c>
    </row>
    <row r="897" spans="1:34" x14ac:dyDescent="0.2">
      <c r="A897" s="347">
        <f t="shared" ca="1" si="383"/>
        <v>1E-4</v>
      </c>
      <c r="B897" s="304">
        <f t="shared" ca="1" si="384"/>
        <v>30.150200000000044</v>
      </c>
      <c r="D897" s="306">
        <f t="shared" ca="1" si="385"/>
        <v>-0.60115879132882066</v>
      </c>
      <c r="E897" s="307">
        <f t="shared" ca="1" si="386"/>
        <v>-0.97298170447098897</v>
      </c>
      <c r="F897" s="304">
        <f t="shared" ca="1" si="387"/>
        <v>1.1437155632530316</v>
      </c>
      <c r="G897" s="306">
        <f t="shared" ca="1" si="388"/>
        <v>7.0138565224488421</v>
      </c>
      <c r="H897" s="307">
        <f t="shared" ca="1" si="389"/>
        <v>-103.10448593933518</v>
      </c>
      <c r="I897" s="304">
        <f t="shared" ca="1" si="390"/>
        <v>103.34277528754521</v>
      </c>
      <c r="J897" s="306">
        <f t="shared" ca="1" si="391"/>
        <v>641.70676765127212</v>
      </c>
      <c r="K897" s="307">
        <f t="shared" ca="1" si="392"/>
        <v>-9.8686418146219292</v>
      </c>
      <c r="L897" s="304">
        <f t="shared" ca="1" si="377"/>
        <v>641.78264680552797</v>
      </c>
      <c r="M897" s="306">
        <f t="shared" ca="1" si="393"/>
        <v>-1.5028742841964624</v>
      </c>
      <c r="N897" s="304">
        <f t="shared" ca="1" si="394"/>
        <v>-86.108353623201936</v>
      </c>
      <c r="P897" s="310">
        <f t="shared" ca="1" si="395"/>
        <v>23</v>
      </c>
      <c r="Q897" s="304">
        <f t="shared" ca="1" si="396"/>
        <v>0</v>
      </c>
      <c r="R897" s="306">
        <f t="shared" ca="1" si="397"/>
        <v>0</v>
      </c>
      <c r="S897" s="307">
        <f t="shared" ca="1" si="398"/>
        <v>4.5130000000000017</v>
      </c>
      <c r="T897" s="304">
        <f t="shared" ca="1" si="378"/>
        <v>44.272530000000017</v>
      </c>
      <c r="U897" s="311">
        <f t="shared" ca="1" si="379"/>
        <v>0</v>
      </c>
      <c r="V897" s="306">
        <f t="shared" ca="1" si="380"/>
        <v>1.2262095054310849</v>
      </c>
      <c r="W897" s="304">
        <f t="shared" ca="1" si="381"/>
        <v>39.973750294061823</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0.92993721487239611</v>
      </c>
      <c r="AH897" s="304">
        <f t="shared" ca="1" si="405"/>
        <v>-8.8574423084718088</v>
      </c>
    </row>
    <row r="898" spans="1:34" x14ac:dyDescent="0.2">
      <c r="A898" s="347">
        <f t="shared" ca="1" si="383"/>
        <v>1E-4</v>
      </c>
      <c r="B898" s="304">
        <f t="shared" ca="1" si="384"/>
        <v>30.150300000000044</v>
      </c>
      <c r="D898" s="306">
        <f t="shared" ca="1" si="385"/>
        <v>-0.60115479960117257</v>
      </c>
      <c r="E898" s="307">
        <f t="shared" ca="1" si="386"/>
        <v>-0.97295630164922287</v>
      </c>
      <c r="F898" s="304">
        <f t="shared" ca="1" si="387"/>
        <v>1.1436918544793695</v>
      </c>
      <c r="G898" s="306">
        <f t="shared" ca="1" si="388"/>
        <v>7.0137964069688818</v>
      </c>
      <c r="H898" s="307">
        <f t="shared" ca="1" si="389"/>
        <v>-103.10458323496535</v>
      </c>
      <c r="I898" s="304">
        <f t="shared" ca="1" si="390"/>
        <v>103.3428682788237</v>
      </c>
      <c r="J898" s="306">
        <f t="shared" ca="1" si="391"/>
        <v>641.70676765127212</v>
      </c>
      <c r="K898" s="307">
        <f t="shared" ca="1" si="392"/>
        <v>-9.8789522680806439</v>
      </c>
      <c r="L898" s="304">
        <f t="shared" ca="1" si="377"/>
        <v>641.7828054313693</v>
      </c>
      <c r="M898" s="306">
        <f t="shared" ca="1" si="393"/>
        <v>-1.5028749284625225</v>
      </c>
      <c r="N898" s="304">
        <f t="shared" ca="1" si="394"/>
        <v>-86.108390536928056</v>
      </c>
      <c r="P898" s="310">
        <f t="shared" ca="1" si="395"/>
        <v>23</v>
      </c>
      <c r="Q898" s="304">
        <f t="shared" ca="1" si="396"/>
        <v>0</v>
      </c>
      <c r="R898" s="306">
        <f t="shared" ca="1" si="397"/>
        <v>0</v>
      </c>
      <c r="S898" s="307">
        <f t="shared" ca="1" si="398"/>
        <v>4.5130000000000017</v>
      </c>
      <c r="T898" s="304">
        <f t="shared" ca="1" si="378"/>
        <v>44.272530000000017</v>
      </c>
      <c r="U898" s="311">
        <f t="shared" ca="1" si="379"/>
        <v>0</v>
      </c>
      <c r="V898" s="306">
        <f t="shared" ca="1" si="380"/>
        <v>1.2262107697096487</v>
      </c>
      <c r="W898" s="304">
        <f t="shared" ca="1" si="381"/>
        <v>39.97386344837831</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0.92991257050532994</v>
      </c>
      <c r="AH898" s="304">
        <f t="shared" ca="1" si="405"/>
        <v>-8.8574673817996477</v>
      </c>
    </row>
    <row r="899" spans="1:34" x14ac:dyDescent="0.2">
      <c r="A899" s="347">
        <f t="shared" ca="1" si="383"/>
        <v>1E-4</v>
      </c>
      <c r="B899" s="304">
        <f t="shared" ca="1" si="384"/>
        <v>30.150400000000044</v>
      </c>
      <c r="D899" s="306">
        <f t="shared" ca="1" si="385"/>
        <v>-0.60115080787584352</v>
      </c>
      <c r="E899" s="307">
        <f t="shared" ca="1" si="386"/>
        <v>-0.97293089918932907</v>
      </c>
      <c r="F899" s="304">
        <f t="shared" ca="1" si="387"/>
        <v>1.1436681461014535</v>
      </c>
      <c r="G899" s="306">
        <f t="shared" ca="1" si="388"/>
        <v>7.0137362918880939</v>
      </c>
      <c r="H899" s="307">
        <f t="shared" ca="1" si="389"/>
        <v>-103.10468052805527</v>
      </c>
      <c r="I899" s="304">
        <f t="shared" ca="1" si="390"/>
        <v>103.3429612676378</v>
      </c>
      <c r="J899" s="306">
        <f t="shared" ca="1" si="391"/>
        <v>641.70676765127212</v>
      </c>
      <c r="K899" s="307">
        <f t="shared" ca="1" si="392"/>
        <v>-9.8892627312687953</v>
      </c>
      <c r="L899" s="304">
        <f t="shared" ca="1" si="377"/>
        <v>641.78296422296205</v>
      </c>
      <c r="M899" s="306">
        <f t="shared" ca="1" si="393"/>
        <v>-1.502875572721901</v>
      </c>
      <c r="N899" s="304">
        <f t="shared" ca="1" si="394"/>
        <v>-86.10842745027135</v>
      </c>
      <c r="P899" s="310">
        <f t="shared" ca="1" si="395"/>
        <v>23</v>
      </c>
      <c r="Q899" s="304">
        <f t="shared" ca="1" si="396"/>
        <v>0</v>
      </c>
      <c r="R899" s="306">
        <f t="shared" ca="1" si="397"/>
        <v>0</v>
      </c>
      <c r="S899" s="307">
        <f t="shared" ca="1" si="398"/>
        <v>4.5130000000000017</v>
      </c>
      <c r="T899" s="304">
        <f t="shared" ca="1" si="378"/>
        <v>44.272530000000017</v>
      </c>
      <c r="U899" s="311">
        <f t="shared" ca="1" si="379"/>
        <v>0</v>
      </c>
      <c r="V899" s="306">
        <f t="shared" ca="1" si="380"/>
        <v>1.226212033990709</v>
      </c>
      <c r="W899" s="304">
        <f t="shared" ca="1" si="381"/>
        <v>39.973976601082768</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0.92988792648695373</v>
      </c>
      <c r="AH899" s="304">
        <f t="shared" ca="1" si="405"/>
        <v>-8.8574924547702842</v>
      </c>
    </row>
    <row r="900" spans="1:34" x14ac:dyDescent="0.2">
      <c r="A900" s="347">
        <f t="shared" ca="1" si="383"/>
        <v>1E-4</v>
      </c>
      <c r="B900" s="304">
        <f t="shared" ca="1" si="384"/>
        <v>30.150500000000044</v>
      </c>
      <c r="D900" s="306">
        <f t="shared" ca="1" si="385"/>
        <v>-0.60114681615283516</v>
      </c>
      <c r="E900" s="307">
        <f t="shared" ca="1" si="386"/>
        <v>-0.97290549709129692</v>
      </c>
      <c r="F900" s="304">
        <f t="shared" ca="1" si="387"/>
        <v>1.1436444381192759</v>
      </c>
      <c r="G900" s="306">
        <f t="shared" ca="1" si="388"/>
        <v>7.0136761772064782</v>
      </c>
      <c r="H900" s="307">
        <f t="shared" ca="1" si="389"/>
        <v>-103.10477781860497</v>
      </c>
      <c r="I900" s="304">
        <f t="shared" ca="1" si="390"/>
        <v>103.34305425398752</v>
      </c>
      <c r="J900" s="306">
        <f t="shared" ca="1" si="391"/>
        <v>641.70676765127212</v>
      </c>
      <c r="K900" s="307">
        <f t="shared" ca="1" si="392"/>
        <v>-9.8995732041861277</v>
      </c>
      <c r="L900" s="304">
        <f t="shared" ref="L900:L963" ca="1" si="406">SQRT(pos_x^2+pos_z^2)</f>
        <v>641.78312318030669</v>
      </c>
      <c r="M900" s="306">
        <f t="shared" ca="1" si="393"/>
        <v>-1.5028762169745984</v>
      </c>
      <c r="N900" s="304">
        <f t="shared" ca="1" si="394"/>
        <v>-86.10846436323186</v>
      </c>
      <c r="P900" s="310">
        <f t="shared" ca="1" si="395"/>
        <v>23</v>
      </c>
      <c r="Q900" s="304">
        <f t="shared" ca="1" si="396"/>
        <v>0</v>
      </c>
      <c r="R900" s="306">
        <f t="shared" ca="1" si="397"/>
        <v>0</v>
      </c>
      <c r="S900" s="307">
        <f t="shared" ca="1" si="398"/>
        <v>4.5130000000000017</v>
      </c>
      <c r="T900" s="304">
        <f t="shared" ref="T900:T963" ca="1" si="407">m*g</f>
        <v>44.272530000000017</v>
      </c>
      <c r="U900" s="311">
        <f t="shared" ref="U900:U963" ca="1" si="408">IF(pos_xz&lt;L_rampe,Poids*COS(Beta),0)</f>
        <v>0</v>
      </c>
      <c r="V900" s="306">
        <f t="shared" ref="V900:V963" ca="1" si="409">Rho_moyen*(20000-Alt_rampe-pos_z)/(20000+Alt_rampe+pos_z)</f>
        <v>1.2262132982742673</v>
      </c>
      <c r="W900" s="304">
        <f t="shared" ref="W900:W963" ca="1" si="410">1/2*Rho*Sref*Cx*vit_xz^2</f>
        <v>39.974089752175232</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0.92986328281726216</v>
      </c>
      <c r="AH900" s="304">
        <f t="shared" ca="1" si="405"/>
        <v>-8.8575175273837257</v>
      </c>
    </row>
    <row r="901" spans="1:34" x14ac:dyDescent="0.2">
      <c r="A901" s="347">
        <f t="shared" ref="A901:A964" ca="1" si="412">IF(B900+0.01&lt;=T_ini+ROUNDUP(Temps_fin_propu,0), 0.01, IF(K900&gt;0, 0.1, 0.0001))</f>
        <v>1E-4</v>
      </c>
      <c r="B901" s="304">
        <f t="shared" ref="B901:B964" ca="1" si="413">B900+pas</f>
        <v>30.150600000000043</v>
      </c>
      <c r="D901" s="306">
        <f t="shared" ref="D901:D964" ca="1" si="414">IF(AND(L900&lt;L_rampe,Poussee&lt;Poids*SIN(M900)),0,(-W900+Poussee)/m*COS(M900)-U900/m*SIN(M900))</f>
        <v>-0.60114282443214528</v>
      </c>
      <c r="E901" s="307">
        <f t="shared" ref="E901:E964" ca="1" si="415">IF(AND(L900&lt;L_rampe,Poussee&lt;Poids*SIN(M900)),0,(-W900+Poussee)/m*SIN(M900)+U900/m*COS(M900)-Poids/m)</f>
        <v>-0.97288009535512465</v>
      </c>
      <c r="F901" s="304">
        <f t="shared" ref="F901:F964" ca="1" si="416">SQRT(acc_x^2+acc_z^2)</f>
        <v>1.1436207305328341</v>
      </c>
      <c r="G901" s="306">
        <f t="shared" ref="G901:G964" ca="1" si="417">G900+acc_x*pas</f>
        <v>7.0136160629240347</v>
      </c>
      <c r="H901" s="307">
        <f t="shared" ref="H901:H964" ca="1" si="418">H900+acc_z*pas</f>
        <v>-103.10487510661451</v>
      </c>
      <c r="I901" s="304">
        <f t="shared" ref="I901:I964" ca="1" si="419">SQRT(vit_x^2+vit_z^2)</f>
        <v>103.34314723787293</v>
      </c>
      <c r="J901" s="306">
        <f t="shared" ref="J901:J964" ca="1" si="420">J900+0.5*(vit_x+G900)*pas*(K900&gt;=0)</f>
        <v>641.70676765127212</v>
      </c>
      <c r="K901" s="307">
        <f t="shared" ref="K901:K964" ca="1" si="421">K900+0.5*(vit_z+H900)*pas</f>
        <v>-9.909883686832389</v>
      </c>
      <c r="L901" s="304">
        <f t="shared" ca="1" si="406"/>
        <v>641.78328230340367</v>
      </c>
      <c r="M901" s="306">
        <f t="shared" ref="M901:M964" ca="1" si="422">IF(AND(L900&gt;L_rampe,G901&gt;0),ATAN2(G901,H901),$M$4)</f>
        <v>-1.5028768612206145</v>
      </c>
      <c r="N901" s="304">
        <f t="shared" ref="N901:N964" ca="1" si="423">DEGREES(Beta)</f>
        <v>-86.108501275809544</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4.5130000000000017</v>
      </c>
      <c r="T901" s="304">
        <f t="shared" ca="1" si="407"/>
        <v>44.272530000000017</v>
      </c>
      <c r="U901" s="311">
        <f t="shared" ca="1" si="408"/>
        <v>0</v>
      </c>
      <c r="V901" s="306">
        <f t="shared" ca="1" si="409"/>
        <v>1.2262145625603222</v>
      </c>
      <c r="W901" s="304">
        <f t="shared" ca="1" si="410"/>
        <v>39.974202901655715</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0.9298386394962499</v>
      </c>
      <c r="AH901" s="304">
        <f t="shared" ref="AH901:AH964" ca="1" si="434">IF(AND(L900&lt;L_rampe,Poussee&lt;Poids*SIN(M900)), g*SIN(M900), (-W900+Poussee)/m)</f>
        <v>-8.8575425996399773</v>
      </c>
    </row>
    <row r="902" spans="1:34" x14ac:dyDescent="0.2">
      <c r="A902" s="347">
        <f t="shared" ca="1" si="412"/>
        <v>1E-4</v>
      </c>
      <c r="B902" s="304">
        <f t="shared" ca="1" si="413"/>
        <v>30.150700000000043</v>
      </c>
      <c r="D902" s="306">
        <f t="shared" ca="1" si="414"/>
        <v>-0.60113883271377722</v>
      </c>
      <c r="E902" s="307">
        <f t="shared" ca="1" si="415"/>
        <v>-0.97285469398080515</v>
      </c>
      <c r="F902" s="304">
        <f t="shared" ca="1" si="416"/>
        <v>1.1435970233421249</v>
      </c>
      <c r="G902" s="306">
        <f t="shared" ca="1" si="417"/>
        <v>7.0135559490407635</v>
      </c>
      <c r="H902" s="307">
        <f t="shared" ca="1" si="418"/>
        <v>-103.10497239208391</v>
      </c>
      <c r="I902" s="304">
        <f t="shared" ca="1" si="419"/>
        <v>103.34324021929403</v>
      </c>
      <c r="J902" s="306">
        <f t="shared" ca="1" si="420"/>
        <v>641.70676765127212</v>
      </c>
      <c r="K902" s="307">
        <f t="shared" ca="1" si="421"/>
        <v>-9.9201941792073232</v>
      </c>
      <c r="L902" s="304">
        <f t="shared" ca="1" si="406"/>
        <v>641.7834415922531</v>
      </c>
      <c r="M902" s="306">
        <f t="shared" ca="1" si="422"/>
        <v>-1.5028775054599495</v>
      </c>
      <c r="N902" s="304">
        <f t="shared" ca="1" si="423"/>
        <v>-86.108538188004445</v>
      </c>
      <c r="P902" s="310">
        <f t="shared" ca="1" si="424"/>
        <v>23</v>
      </c>
      <c r="Q902" s="304">
        <f t="shared" ca="1" si="425"/>
        <v>0</v>
      </c>
      <c r="R902" s="306">
        <f t="shared" ca="1" si="426"/>
        <v>0</v>
      </c>
      <c r="S902" s="307">
        <f t="shared" ca="1" si="427"/>
        <v>4.5130000000000017</v>
      </c>
      <c r="T902" s="304">
        <f t="shared" ca="1" si="407"/>
        <v>44.272530000000017</v>
      </c>
      <c r="U902" s="311">
        <f t="shared" ca="1" si="408"/>
        <v>0</v>
      </c>
      <c r="V902" s="306">
        <f t="shared" ca="1" si="409"/>
        <v>1.2262158268488748</v>
      </c>
      <c r="W902" s="304">
        <f t="shared" ca="1" si="410"/>
        <v>39.974316049524234</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0.92981399652391339</v>
      </c>
      <c r="AH902" s="304">
        <f t="shared" ca="1" si="434"/>
        <v>-8.8575676715390426</v>
      </c>
    </row>
    <row r="903" spans="1:34" x14ac:dyDescent="0.2">
      <c r="A903" s="347">
        <f t="shared" ca="1" si="412"/>
        <v>1E-4</v>
      </c>
      <c r="B903" s="304">
        <f t="shared" ca="1" si="413"/>
        <v>30.150800000000043</v>
      </c>
      <c r="D903" s="306">
        <f t="shared" ca="1" si="414"/>
        <v>-0.6011348409977304</v>
      </c>
      <c r="E903" s="307">
        <f t="shared" ca="1" si="415"/>
        <v>-0.97282929296833665</v>
      </c>
      <c r="F903" s="304">
        <f t="shared" ca="1" si="416"/>
        <v>1.1435733165471464</v>
      </c>
      <c r="G903" s="306">
        <f t="shared" ca="1" si="417"/>
        <v>7.0134958355566637</v>
      </c>
      <c r="H903" s="307">
        <f t="shared" ca="1" si="418"/>
        <v>-103.10506967501321</v>
      </c>
      <c r="I903" s="304">
        <f t="shared" ca="1" si="419"/>
        <v>103.34333319825086</v>
      </c>
      <c r="J903" s="306">
        <f t="shared" ca="1" si="420"/>
        <v>641.70676765127212</v>
      </c>
      <c r="K903" s="307">
        <f t="shared" ca="1" si="421"/>
        <v>-9.9305046813106781</v>
      </c>
      <c r="L903" s="304">
        <f t="shared" ca="1" si="406"/>
        <v>641.78360104685544</v>
      </c>
      <c r="M903" s="306">
        <f t="shared" ca="1" si="422"/>
        <v>-1.5028781496926034</v>
      </c>
      <c r="N903" s="304">
        <f t="shared" ca="1" si="423"/>
        <v>-86.108575099816534</v>
      </c>
      <c r="P903" s="310">
        <f t="shared" ca="1" si="424"/>
        <v>23</v>
      </c>
      <c r="Q903" s="304">
        <f t="shared" ca="1" si="425"/>
        <v>0</v>
      </c>
      <c r="R903" s="306">
        <f t="shared" ca="1" si="426"/>
        <v>0</v>
      </c>
      <c r="S903" s="307">
        <f t="shared" ca="1" si="427"/>
        <v>4.5130000000000017</v>
      </c>
      <c r="T903" s="304">
        <f t="shared" ca="1" si="407"/>
        <v>44.272530000000017</v>
      </c>
      <c r="U903" s="311">
        <f t="shared" ca="1" si="408"/>
        <v>0</v>
      </c>
      <c r="V903" s="306">
        <f t="shared" ca="1" si="409"/>
        <v>1.2262170911399237</v>
      </c>
      <c r="W903" s="304">
        <f t="shared" ca="1" si="410"/>
        <v>39.974429195780765</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0.92978935390024908</v>
      </c>
      <c r="AH903" s="304">
        <f t="shared" ca="1" si="434"/>
        <v>-8.8575927430809251</v>
      </c>
    </row>
    <row r="904" spans="1:34" x14ac:dyDescent="0.2">
      <c r="A904" s="347">
        <f t="shared" ca="1" si="412"/>
        <v>1E-4</v>
      </c>
      <c r="B904" s="304">
        <f t="shared" ca="1" si="413"/>
        <v>30.150900000000043</v>
      </c>
      <c r="D904" s="306">
        <f t="shared" ca="1" si="414"/>
        <v>-0.60113084928400573</v>
      </c>
      <c r="E904" s="307">
        <f t="shared" ca="1" si="415"/>
        <v>-0.97280389231772446</v>
      </c>
      <c r="F904" s="304">
        <f t="shared" ca="1" si="416"/>
        <v>1.1435496101479048</v>
      </c>
      <c r="G904" s="306">
        <f t="shared" ca="1" si="417"/>
        <v>7.0134357224717352</v>
      </c>
      <c r="H904" s="307">
        <f t="shared" ca="1" si="418"/>
        <v>-103.10516695540244</v>
      </c>
      <c r="I904" s="304">
        <f t="shared" ca="1" si="419"/>
        <v>103.34342617474347</v>
      </c>
      <c r="J904" s="306">
        <f t="shared" ca="1" si="420"/>
        <v>641.70676765127212</v>
      </c>
      <c r="K904" s="307">
        <f t="shared" ca="1" si="421"/>
        <v>-9.9408151931421997</v>
      </c>
      <c r="L904" s="304">
        <f t="shared" ca="1" si="406"/>
        <v>641.78376066721091</v>
      </c>
      <c r="M904" s="306">
        <f t="shared" ca="1" si="422"/>
        <v>-1.5028787939185764</v>
      </c>
      <c r="N904" s="304">
        <f t="shared" ca="1" si="423"/>
        <v>-86.108612011245839</v>
      </c>
      <c r="P904" s="310">
        <f t="shared" ca="1" si="424"/>
        <v>23</v>
      </c>
      <c r="Q904" s="304">
        <f t="shared" ca="1" si="425"/>
        <v>0</v>
      </c>
      <c r="R904" s="306">
        <f t="shared" ca="1" si="426"/>
        <v>0</v>
      </c>
      <c r="S904" s="307">
        <f t="shared" ca="1" si="427"/>
        <v>4.5130000000000017</v>
      </c>
      <c r="T904" s="304">
        <f t="shared" ca="1" si="407"/>
        <v>44.272530000000017</v>
      </c>
      <c r="U904" s="311">
        <f t="shared" ca="1" si="408"/>
        <v>0</v>
      </c>
      <c r="V904" s="306">
        <f t="shared" ca="1" si="409"/>
        <v>1.22621835543347</v>
      </c>
      <c r="W904" s="304">
        <f t="shared" ca="1" si="410"/>
        <v>39.97454234042538</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0.92976471162526053</v>
      </c>
      <c r="AH904" s="304">
        <f t="shared" ca="1" si="434"/>
        <v>-8.8576178142656214</v>
      </c>
    </row>
    <row r="905" spans="1:34" x14ac:dyDescent="0.2">
      <c r="A905" s="347">
        <f t="shared" ca="1" si="412"/>
        <v>1E-4</v>
      </c>
      <c r="B905" s="304">
        <f t="shared" ca="1" si="413"/>
        <v>30.151000000000042</v>
      </c>
      <c r="D905" s="306">
        <f t="shared" ca="1" si="414"/>
        <v>-0.60112685757260353</v>
      </c>
      <c r="E905" s="307">
        <f t="shared" ca="1" si="415"/>
        <v>-0.97277849202895084</v>
      </c>
      <c r="F905" s="304">
        <f t="shared" ca="1" si="416"/>
        <v>1.1435259041443848</v>
      </c>
      <c r="G905" s="306">
        <f t="shared" ca="1" si="417"/>
        <v>7.0133756097859781</v>
      </c>
      <c r="H905" s="307">
        <f t="shared" ca="1" si="418"/>
        <v>-103.10526423325165</v>
      </c>
      <c r="I905" s="304">
        <f t="shared" ca="1" si="419"/>
        <v>103.34351914877189</v>
      </c>
      <c r="J905" s="306">
        <f t="shared" ca="1" si="420"/>
        <v>641.70676765127212</v>
      </c>
      <c r="K905" s="307">
        <f t="shared" ca="1" si="421"/>
        <v>-9.9511257147016323</v>
      </c>
      <c r="L905" s="304">
        <f t="shared" ca="1" si="406"/>
        <v>641.78392045332009</v>
      </c>
      <c r="M905" s="306">
        <f t="shared" ca="1" si="422"/>
        <v>-1.5028794381378685</v>
      </c>
      <c r="N905" s="304">
        <f t="shared" ca="1" si="423"/>
        <v>-86.10864892229236</v>
      </c>
      <c r="P905" s="310">
        <f t="shared" ca="1" si="424"/>
        <v>23</v>
      </c>
      <c r="Q905" s="304">
        <f t="shared" ca="1" si="425"/>
        <v>0</v>
      </c>
      <c r="R905" s="306">
        <f t="shared" ca="1" si="426"/>
        <v>0</v>
      </c>
      <c r="S905" s="307">
        <f t="shared" ca="1" si="427"/>
        <v>4.5130000000000017</v>
      </c>
      <c r="T905" s="304">
        <f t="shared" ca="1" si="407"/>
        <v>44.272530000000017</v>
      </c>
      <c r="U905" s="311">
        <f t="shared" ca="1" si="408"/>
        <v>0</v>
      </c>
      <c r="V905" s="306">
        <f t="shared" ca="1" si="409"/>
        <v>1.2262196197295137</v>
      </c>
      <c r="W905" s="304">
        <f t="shared" ca="1" si="410"/>
        <v>39.974655483458079</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0.92974006969893352</v>
      </c>
      <c r="AH905" s="304">
        <f t="shared" ca="1" si="434"/>
        <v>-8.8576428850931457</v>
      </c>
    </row>
    <row r="906" spans="1:34" x14ac:dyDescent="0.2">
      <c r="A906" s="347">
        <f t="shared" ca="1" si="412"/>
        <v>1E-4</v>
      </c>
      <c r="B906" s="304">
        <f t="shared" ca="1" si="413"/>
        <v>30.151100000000042</v>
      </c>
      <c r="D906" s="306">
        <f t="shared" ca="1" si="414"/>
        <v>-0.60112286586352492</v>
      </c>
      <c r="E906" s="307">
        <f t="shared" ca="1" si="415"/>
        <v>-0.97275309210201755</v>
      </c>
      <c r="F906" s="304">
        <f t="shared" ca="1" si="416"/>
        <v>1.1435021985365894</v>
      </c>
      <c r="G906" s="306">
        <f t="shared" ca="1" si="417"/>
        <v>7.0133154974993914</v>
      </c>
      <c r="H906" s="307">
        <f t="shared" ca="1" si="418"/>
        <v>-103.10536150856086</v>
      </c>
      <c r="I906" s="304">
        <f t="shared" ca="1" si="419"/>
        <v>103.34361212033615</v>
      </c>
      <c r="J906" s="306">
        <f t="shared" ca="1" si="420"/>
        <v>641.70676765127212</v>
      </c>
      <c r="K906" s="307">
        <f t="shared" ca="1" si="421"/>
        <v>-9.9614362459887236</v>
      </c>
      <c r="L906" s="304">
        <f t="shared" ca="1" si="406"/>
        <v>641.7840804051832</v>
      </c>
      <c r="M906" s="306">
        <f t="shared" ca="1" si="422"/>
        <v>-1.5028800823504798</v>
      </c>
      <c r="N906" s="304">
        <f t="shared" ca="1" si="423"/>
        <v>-86.108685832956098</v>
      </c>
      <c r="P906" s="310">
        <f t="shared" ca="1" si="424"/>
        <v>23</v>
      </c>
      <c r="Q906" s="304">
        <f t="shared" ca="1" si="425"/>
        <v>0</v>
      </c>
      <c r="R906" s="306">
        <f t="shared" ca="1" si="426"/>
        <v>0</v>
      </c>
      <c r="S906" s="307">
        <f t="shared" ca="1" si="427"/>
        <v>4.5130000000000017</v>
      </c>
      <c r="T906" s="304">
        <f t="shared" ca="1" si="407"/>
        <v>44.272530000000017</v>
      </c>
      <c r="U906" s="311">
        <f t="shared" ca="1" si="408"/>
        <v>0</v>
      </c>
      <c r="V906" s="306">
        <f t="shared" ca="1" si="409"/>
        <v>1.226220884028054</v>
      </c>
      <c r="W906" s="304">
        <f t="shared" ca="1" si="410"/>
        <v>39.974768624878848</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0.92971542812127161</v>
      </c>
      <c r="AH906" s="304">
        <f t="shared" ca="1" si="434"/>
        <v>-8.8576679555634978</v>
      </c>
    </row>
    <row r="907" spans="1:34" x14ac:dyDescent="0.2">
      <c r="A907" s="347">
        <f t="shared" ca="1" si="412"/>
        <v>1E-4</v>
      </c>
      <c r="B907" s="304">
        <f t="shared" ca="1" si="413"/>
        <v>30.151200000000042</v>
      </c>
      <c r="D907" s="306">
        <f t="shared" ca="1" si="414"/>
        <v>-0.60111887415677101</v>
      </c>
      <c r="E907" s="307">
        <f t="shared" ca="1" si="415"/>
        <v>-0.97272769253692815</v>
      </c>
      <c r="F907" s="304">
        <f t="shared" ca="1" si="416"/>
        <v>1.1434784933245228</v>
      </c>
      <c r="G907" s="306">
        <f t="shared" ca="1" si="417"/>
        <v>7.0132553856119761</v>
      </c>
      <c r="H907" s="307">
        <f t="shared" ca="1" si="418"/>
        <v>-103.10545878133011</v>
      </c>
      <c r="I907" s="304">
        <f t="shared" ca="1" si="419"/>
        <v>103.34370508943628</v>
      </c>
      <c r="J907" s="306">
        <f t="shared" ca="1" si="420"/>
        <v>641.70676765127212</v>
      </c>
      <c r="K907" s="307">
        <f t="shared" ca="1" si="421"/>
        <v>-9.9717467870032177</v>
      </c>
      <c r="L907" s="304">
        <f t="shared" ca="1" si="406"/>
        <v>641.78424052280047</v>
      </c>
      <c r="M907" s="306">
        <f t="shared" ca="1" si="422"/>
        <v>-1.5028807265564104</v>
      </c>
      <c r="N907" s="304">
        <f t="shared" ca="1" si="423"/>
        <v>-86.108722743237053</v>
      </c>
      <c r="P907" s="310">
        <f t="shared" ca="1" si="424"/>
        <v>23</v>
      </c>
      <c r="Q907" s="304">
        <f t="shared" ca="1" si="425"/>
        <v>0</v>
      </c>
      <c r="R907" s="306">
        <f t="shared" ca="1" si="426"/>
        <v>0</v>
      </c>
      <c r="S907" s="307">
        <f t="shared" ca="1" si="427"/>
        <v>4.5130000000000017</v>
      </c>
      <c r="T907" s="304">
        <f t="shared" ca="1" si="407"/>
        <v>44.272530000000017</v>
      </c>
      <c r="U907" s="311">
        <f t="shared" ca="1" si="408"/>
        <v>0</v>
      </c>
      <c r="V907" s="306">
        <f t="shared" ca="1" si="409"/>
        <v>1.2262221483290918</v>
      </c>
      <c r="W907" s="304">
        <f t="shared" ca="1" si="410"/>
        <v>39.974881764687758</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0.92969078689227302</v>
      </c>
      <c r="AH907" s="304">
        <f t="shared" ca="1" si="434"/>
        <v>-8.8576930256766744</v>
      </c>
    </row>
    <row r="908" spans="1:34" x14ac:dyDescent="0.2">
      <c r="A908" s="347">
        <f t="shared" ca="1" si="412"/>
        <v>1E-4</v>
      </c>
      <c r="B908" s="304">
        <f t="shared" ca="1" si="413"/>
        <v>30.151300000000042</v>
      </c>
      <c r="D908" s="306">
        <f t="shared" ca="1" si="414"/>
        <v>-0.60111488245234213</v>
      </c>
      <c r="E908" s="307">
        <f t="shared" ca="1" si="415"/>
        <v>-0.97270229333366487</v>
      </c>
      <c r="F908" s="304">
        <f t="shared" ca="1" si="416"/>
        <v>1.1434547885081701</v>
      </c>
      <c r="G908" s="306">
        <f t="shared" ca="1" si="417"/>
        <v>7.0131952741237313</v>
      </c>
      <c r="H908" s="307">
        <f t="shared" ca="1" si="418"/>
        <v>-103.10555605155945</v>
      </c>
      <c r="I908" s="304">
        <f t="shared" ca="1" si="419"/>
        <v>103.34379805607233</v>
      </c>
      <c r="J908" s="306">
        <f t="shared" ca="1" si="420"/>
        <v>641.70676765127212</v>
      </c>
      <c r="K908" s="307">
        <f t="shared" ca="1" si="421"/>
        <v>-9.9820573377448625</v>
      </c>
      <c r="L908" s="304">
        <f t="shared" ca="1" si="406"/>
        <v>641.78440080617236</v>
      </c>
      <c r="M908" s="306">
        <f t="shared" ca="1" si="422"/>
        <v>-1.5028813707556603</v>
      </c>
      <c r="N908" s="304">
        <f t="shared" ca="1" si="423"/>
        <v>-86.108759653135237</v>
      </c>
      <c r="P908" s="310">
        <f t="shared" ca="1" si="424"/>
        <v>23</v>
      </c>
      <c r="Q908" s="304">
        <f t="shared" ca="1" si="425"/>
        <v>0</v>
      </c>
      <c r="R908" s="306">
        <f t="shared" ca="1" si="426"/>
        <v>0</v>
      </c>
      <c r="S908" s="307">
        <f t="shared" ca="1" si="427"/>
        <v>4.5130000000000017</v>
      </c>
      <c r="T908" s="304">
        <f t="shared" ca="1" si="407"/>
        <v>44.272530000000017</v>
      </c>
      <c r="U908" s="311">
        <f t="shared" ca="1" si="408"/>
        <v>0</v>
      </c>
      <c r="V908" s="306">
        <f t="shared" ca="1" si="409"/>
        <v>1.2262234126326259</v>
      </c>
      <c r="W908" s="304">
        <f t="shared" ca="1" si="410"/>
        <v>39.97499490288476</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0.92966614601192354</v>
      </c>
      <c r="AH908" s="304">
        <f t="shared" ca="1" si="434"/>
        <v>-8.8577180954326931</v>
      </c>
    </row>
    <row r="909" spans="1:34" x14ac:dyDescent="0.2">
      <c r="A909" s="347">
        <f t="shared" ca="1" si="412"/>
        <v>1E-4</v>
      </c>
      <c r="B909" s="304">
        <f t="shared" ca="1" si="413"/>
        <v>30.151400000000042</v>
      </c>
      <c r="D909" s="306">
        <f t="shared" ca="1" si="414"/>
        <v>-0.6011108907502386</v>
      </c>
      <c r="E909" s="307">
        <f t="shared" ca="1" si="415"/>
        <v>-0.97267689449224015</v>
      </c>
      <c r="F909" s="304">
        <f t="shared" ca="1" si="416"/>
        <v>1.143431084087543</v>
      </c>
      <c r="G909" s="306">
        <f t="shared" ca="1" si="417"/>
        <v>7.0131351630346561</v>
      </c>
      <c r="H909" s="307">
        <f t="shared" ca="1" si="418"/>
        <v>-103.1056533192489</v>
      </c>
      <c r="I909" s="304">
        <f t="shared" ca="1" si="419"/>
        <v>103.34389102024433</v>
      </c>
      <c r="J909" s="306">
        <f t="shared" ca="1" si="420"/>
        <v>641.70676765127212</v>
      </c>
      <c r="K909" s="307">
        <f t="shared" ca="1" si="421"/>
        <v>-9.9923678982134021</v>
      </c>
      <c r="L909" s="304">
        <f t="shared" ca="1" si="406"/>
        <v>641.78456125529931</v>
      </c>
      <c r="M909" s="306">
        <f t="shared" ca="1" si="422"/>
        <v>-1.5028820149482298</v>
      </c>
      <c r="N909" s="304">
        <f t="shared" ca="1" si="423"/>
        <v>-86.108796562650667</v>
      </c>
      <c r="P909" s="310">
        <f t="shared" ca="1" si="424"/>
        <v>23</v>
      </c>
      <c r="Q909" s="304">
        <f t="shared" ca="1" si="425"/>
        <v>0</v>
      </c>
      <c r="R909" s="306">
        <f t="shared" ca="1" si="426"/>
        <v>0</v>
      </c>
      <c r="S909" s="307">
        <f t="shared" ca="1" si="427"/>
        <v>4.5130000000000017</v>
      </c>
      <c r="T909" s="304">
        <f t="shared" ca="1" si="407"/>
        <v>44.272530000000017</v>
      </c>
      <c r="U909" s="311">
        <f t="shared" ca="1" si="408"/>
        <v>0</v>
      </c>
      <c r="V909" s="306">
        <f t="shared" ca="1" si="409"/>
        <v>1.2262246769386573</v>
      </c>
      <c r="W909" s="304">
        <f t="shared" ca="1" si="410"/>
        <v>39.975108039469916</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0.92964150548023383</v>
      </c>
      <c r="AH909" s="304">
        <f t="shared" ca="1" si="434"/>
        <v>-8.8577431648315414</v>
      </c>
    </row>
    <row r="910" spans="1:34" x14ac:dyDescent="0.2">
      <c r="A910" s="347">
        <f t="shared" ca="1" si="412"/>
        <v>1E-4</v>
      </c>
      <c r="B910" s="304">
        <f t="shared" ca="1" si="413"/>
        <v>30.151500000000041</v>
      </c>
      <c r="D910" s="306">
        <f t="shared" ca="1" si="414"/>
        <v>-0.60110689905046055</v>
      </c>
      <c r="E910" s="307">
        <f t="shared" ca="1" si="415"/>
        <v>-0.97265149601263801</v>
      </c>
      <c r="F910" s="304">
        <f t="shared" ca="1" si="416"/>
        <v>1.1434073800626281</v>
      </c>
      <c r="G910" s="306">
        <f t="shared" ca="1" si="417"/>
        <v>7.0130750523447514</v>
      </c>
      <c r="H910" s="307">
        <f t="shared" ca="1" si="418"/>
        <v>-103.10575058439851</v>
      </c>
      <c r="I910" s="304">
        <f t="shared" ca="1" si="419"/>
        <v>103.34398398195229</v>
      </c>
      <c r="J910" s="306">
        <f t="shared" ca="1" si="420"/>
        <v>641.70676765127212</v>
      </c>
      <c r="K910" s="307">
        <f t="shared" ca="1" si="421"/>
        <v>-10.002678468408584</v>
      </c>
      <c r="L910" s="304">
        <f t="shared" ca="1" si="406"/>
        <v>641.78472187018144</v>
      </c>
      <c r="M910" s="306">
        <f t="shared" ca="1" si="422"/>
        <v>-1.5028826591341189</v>
      </c>
      <c r="N910" s="304">
        <f t="shared" ca="1" si="423"/>
        <v>-86.108833471783328</v>
      </c>
      <c r="P910" s="310">
        <f t="shared" ca="1" si="424"/>
        <v>23</v>
      </c>
      <c r="Q910" s="304">
        <f t="shared" ca="1" si="425"/>
        <v>0</v>
      </c>
      <c r="R910" s="306">
        <f t="shared" ca="1" si="426"/>
        <v>0</v>
      </c>
      <c r="S910" s="307">
        <f t="shared" ca="1" si="427"/>
        <v>4.5130000000000017</v>
      </c>
      <c r="T910" s="304">
        <f t="shared" ca="1" si="407"/>
        <v>44.272530000000017</v>
      </c>
      <c r="U910" s="311">
        <f t="shared" ca="1" si="408"/>
        <v>0</v>
      </c>
      <c r="V910" s="306">
        <f t="shared" ca="1" si="409"/>
        <v>1.2262259412471859</v>
      </c>
      <c r="W910" s="304">
        <f t="shared" ca="1" si="410"/>
        <v>39.975221174443213</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0.92961686529719145</v>
      </c>
      <c r="AH910" s="304">
        <f t="shared" ca="1" si="434"/>
        <v>-8.8577682338732338</v>
      </c>
    </row>
    <row r="911" spans="1:34" x14ac:dyDescent="0.2">
      <c r="A911" s="347">
        <f t="shared" ca="1" si="412"/>
        <v>1E-4</v>
      </c>
      <c r="B911" s="304">
        <f t="shared" ca="1" si="413"/>
        <v>30.151600000000041</v>
      </c>
      <c r="D911" s="306">
        <f t="shared" ca="1" si="414"/>
        <v>-0.6011029073530092</v>
      </c>
      <c r="E911" s="307">
        <f t="shared" ca="1" si="415"/>
        <v>-0.97262609789486199</v>
      </c>
      <c r="F911" s="304">
        <f t="shared" ca="1" si="416"/>
        <v>1.1433836764334298</v>
      </c>
      <c r="G911" s="306">
        <f t="shared" ca="1" si="417"/>
        <v>7.0130149420540162</v>
      </c>
      <c r="H911" s="307">
        <f t="shared" ca="1" si="418"/>
        <v>-103.10584784700829</v>
      </c>
      <c r="I911" s="304">
        <f t="shared" ca="1" si="419"/>
        <v>103.34407694119628</v>
      </c>
      <c r="J911" s="306">
        <f t="shared" ca="1" si="420"/>
        <v>641.70676765127212</v>
      </c>
      <c r="K911" s="307">
        <f t="shared" ca="1" si="421"/>
        <v>-10.012989048330155</v>
      </c>
      <c r="L911" s="304">
        <f t="shared" ca="1" si="406"/>
        <v>641.7848826508191</v>
      </c>
      <c r="M911" s="306">
        <f t="shared" ca="1" si="422"/>
        <v>-1.5028833033133278</v>
      </c>
      <c r="N911" s="304">
        <f t="shared" ca="1" si="423"/>
        <v>-86.108870380533247</v>
      </c>
      <c r="P911" s="310">
        <f t="shared" ca="1" si="424"/>
        <v>23</v>
      </c>
      <c r="Q911" s="304">
        <f t="shared" ca="1" si="425"/>
        <v>0</v>
      </c>
      <c r="R911" s="306">
        <f t="shared" ca="1" si="426"/>
        <v>0</v>
      </c>
      <c r="S911" s="307">
        <f t="shared" ca="1" si="427"/>
        <v>4.5130000000000017</v>
      </c>
      <c r="T911" s="304">
        <f t="shared" ca="1" si="407"/>
        <v>44.272530000000017</v>
      </c>
      <c r="U911" s="311">
        <f t="shared" ca="1" si="408"/>
        <v>0</v>
      </c>
      <c r="V911" s="306">
        <f t="shared" ca="1" si="409"/>
        <v>1.2262272055582113</v>
      </c>
      <c r="W911" s="304">
        <f t="shared" ca="1" si="410"/>
        <v>39.975334307804701</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0.92959222546280351</v>
      </c>
      <c r="AH911" s="304">
        <f t="shared" ca="1" si="434"/>
        <v>-8.8577933025577664</v>
      </c>
    </row>
    <row r="912" spans="1:34" x14ac:dyDescent="0.2">
      <c r="A912" s="347">
        <f t="shared" ca="1" si="412"/>
        <v>1E-4</v>
      </c>
      <c r="B912" s="304">
        <f t="shared" ca="1" si="413"/>
        <v>30.151700000000041</v>
      </c>
      <c r="D912" s="306">
        <f t="shared" ca="1" si="414"/>
        <v>-0.60109891565788431</v>
      </c>
      <c r="E912" s="307">
        <f t="shared" ca="1" si="415"/>
        <v>-0.97260070013890676</v>
      </c>
      <c r="F912" s="304">
        <f t="shared" ca="1" si="416"/>
        <v>1.1433599731999438</v>
      </c>
      <c r="G912" s="306">
        <f t="shared" ca="1" si="417"/>
        <v>7.0129548321624506</v>
      </c>
      <c r="H912" s="307">
        <f t="shared" ca="1" si="418"/>
        <v>-103.10594510707831</v>
      </c>
      <c r="I912" s="304">
        <f t="shared" ca="1" si="419"/>
        <v>103.34416989797633</v>
      </c>
      <c r="J912" s="306">
        <f t="shared" ca="1" si="420"/>
        <v>641.70676765127212</v>
      </c>
      <c r="K912" s="307">
        <f t="shared" ca="1" si="421"/>
        <v>-10.023299637977859</v>
      </c>
      <c r="L912" s="304">
        <f t="shared" ca="1" si="406"/>
        <v>641.78504359721285</v>
      </c>
      <c r="M912" s="306">
        <f t="shared" ca="1" si="422"/>
        <v>-1.5028839474858562</v>
      </c>
      <c r="N912" s="304">
        <f t="shared" ca="1" si="423"/>
        <v>-86.108907288900411</v>
      </c>
      <c r="P912" s="310">
        <f t="shared" ca="1" si="424"/>
        <v>23</v>
      </c>
      <c r="Q912" s="304">
        <f t="shared" ca="1" si="425"/>
        <v>0</v>
      </c>
      <c r="R912" s="306">
        <f t="shared" ca="1" si="426"/>
        <v>0</v>
      </c>
      <c r="S912" s="307">
        <f t="shared" ca="1" si="427"/>
        <v>4.5130000000000017</v>
      </c>
      <c r="T912" s="304">
        <f t="shared" ca="1" si="407"/>
        <v>44.272530000000017</v>
      </c>
      <c r="U912" s="311">
        <f t="shared" ca="1" si="408"/>
        <v>0</v>
      </c>
      <c r="V912" s="306">
        <f t="shared" ca="1" si="409"/>
        <v>1.2262284698717334</v>
      </c>
      <c r="W912" s="304">
        <f t="shared" ca="1" si="410"/>
        <v>39.975447439554365</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0.92956758597705047</v>
      </c>
      <c r="AH912" s="304">
        <f t="shared" ca="1" si="434"/>
        <v>-8.8578183708851501</v>
      </c>
    </row>
    <row r="913" spans="1:34" x14ac:dyDescent="0.2">
      <c r="A913" s="347">
        <f t="shared" ca="1" si="412"/>
        <v>1E-4</v>
      </c>
      <c r="B913" s="304">
        <f t="shared" ca="1" si="413"/>
        <v>30.151800000000041</v>
      </c>
      <c r="D913" s="306">
        <f t="shared" ca="1" si="414"/>
        <v>-0.60109492396508901</v>
      </c>
      <c r="E913" s="307">
        <f t="shared" ca="1" si="415"/>
        <v>-0.97257530274476522</v>
      </c>
      <c r="F913" s="304">
        <f t="shared" ca="1" si="416"/>
        <v>1.1433362703621659</v>
      </c>
      <c r="G913" s="306">
        <f t="shared" ca="1" si="417"/>
        <v>7.0128947226700538</v>
      </c>
      <c r="H913" s="307">
        <f t="shared" ca="1" si="418"/>
        <v>-103.10604236460858</v>
      </c>
      <c r="I913" s="304">
        <f t="shared" ca="1" si="419"/>
        <v>103.34426285229246</v>
      </c>
      <c r="J913" s="306">
        <f t="shared" ca="1" si="420"/>
        <v>641.70676765127212</v>
      </c>
      <c r="K913" s="307">
        <f t="shared" ca="1" si="421"/>
        <v>-10.033610237351443</v>
      </c>
      <c r="L913" s="304">
        <f t="shared" ca="1" si="406"/>
        <v>641.78520470936292</v>
      </c>
      <c r="M913" s="306">
        <f t="shared" ca="1" si="422"/>
        <v>-1.5028845916517046</v>
      </c>
      <c r="N913" s="304">
        <f t="shared" ca="1" si="423"/>
        <v>-86.108944196884835</v>
      </c>
      <c r="P913" s="310">
        <f t="shared" ca="1" si="424"/>
        <v>23</v>
      </c>
      <c r="Q913" s="304">
        <f t="shared" ca="1" si="425"/>
        <v>0</v>
      </c>
      <c r="R913" s="306">
        <f t="shared" ca="1" si="426"/>
        <v>0</v>
      </c>
      <c r="S913" s="307">
        <f t="shared" ca="1" si="427"/>
        <v>4.5130000000000017</v>
      </c>
      <c r="T913" s="304">
        <f t="shared" ca="1" si="407"/>
        <v>44.272530000000017</v>
      </c>
      <c r="U913" s="311">
        <f t="shared" ca="1" si="408"/>
        <v>0</v>
      </c>
      <c r="V913" s="306">
        <f t="shared" ca="1" si="409"/>
        <v>1.2262297341877524</v>
      </c>
      <c r="W913" s="304">
        <f t="shared" ca="1" si="410"/>
        <v>39.975560569692234</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0.92954294683994121</v>
      </c>
      <c r="AH913" s="304">
        <f t="shared" ca="1" si="434"/>
        <v>-8.8578434388553848</v>
      </c>
    </row>
    <row r="914" spans="1:34" x14ac:dyDescent="0.2">
      <c r="A914" s="347">
        <f t="shared" ca="1" si="412"/>
        <v>1E-4</v>
      </c>
      <c r="B914" s="304">
        <f t="shared" ca="1" si="413"/>
        <v>30.15190000000004</v>
      </c>
      <c r="D914" s="306">
        <f t="shared" ca="1" si="414"/>
        <v>-0.60109093227462085</v>
      </c>
      <c r="E914" s="307">
        <f t="shared" ca="1" si="415"/>
        <v>-0.97254990571243916</v>
      </c>
      <c r="F914" s="304">
        <f t="shared" ca="1" si="416"/>
        <v>1.1433125679200973</v>
      </c>
      <c r="G914" s="306">
        <f t="shared" ca="1" si="417"/>
        <v>7.0128346135768265</v>
      </c>
      <c r="H914" s="307">
        <f t="shared" ca="1" si="418"/>
        <v>-103.10613961959916</v>
      </c>
      <c r="I914" s="304">
        <f t="shared" ca="1" si="419"/>
        <v>103.3443558041447</v>
      </c>
      <c r="J914" s="306">
        <f t="shared" ca="1" si="420"/>
        <v>641.70676765127212</v>
      </c>
      <c r="K914" s="307">
        <f t="shared" ca="1" si="421"/>
        <v>-10.043920846450654</v>
      </c>
      <c r="L914" s="304">
        <f t="shared" ca="1" si="406"/>
        <v>641.78536598726953</v>
      </c>
      <c r="M914" s="306">
        <f t="shared" ca="1" si="422"/>
        <v>-1.5028852358108729</v>
      </c>
      <c r="N914" s="304">
        <f t="shared" ca="1" si="423"/>
        <v>-86.108981104486503</v>
      </c>
      <c r="P914" s="310">
        <f t="shared" ca="1" si="424"/>
        <v>23</v>
      </c>
      <c r="Q914" s="304">
        <f t="shared" ca="1" si="425"/>
        <v>0</v>
      </c>
      <c r="R914" s="306">
        <f t="shared" ca="1" si="426"/>
        <v>0</v>
      </c>
      <c r="S914" s="307">
        <f t="shared" ca="1" si="427"/>
        <v>4.5130000000000017</v>
      </c>
      <c r="T914" s="304">
        <f t="shared" ca="1" si="407"/>
        <v>44.272530000000017</v>
      </c>
      <c r="U914" s="311">
        <f t="shared" ca="1" si="408"/>
        <v>0</v>
      </c>
      <c r="V914" s="306">
        <f t="shared" ca="1" si="409"/>
        <v>1.2262309985062685</v>
      </c>
      <c r="W914" s="304">
        <f t="shared" ca="1" si="410"/>
        <v>39.975673698218323</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0.9295183080514704</v>
      </c>
      <c r="AH914" s="304">
        <f t="shared" ca="1" si="434"/>
        <v>-8.8578685064684723</v>
      </c>
    </row>
    <row r="915" spans="1:34" x14ac:dyDescent="0.2">
      <c r="A915" s="347">
        <f t="shared" ca="1" si="412"/>
        <v>1E-4</v>
      </c>
      <c r="B915" s="304">
        <f t="shared" ca="1" si="413"/>
        <v>30.15200000000004</v>
      </c>
      <c r="D915" s="306">
        <f t="shared" ca="1" si="414"/>
        <v>-0.60108694058648338</v>
      </c>
      <c r="E915" s="307">
        <f t="shared" ca="1" si="415"/>
        <v>-0.97252450904192145</v>
      </c>
      <c r="F915" s="304">
        <f t="shared" ca="1" si="416"/>
        <v>1.1432888658737341</v>
      </c>
      <c r="G915" s="306">
        <f t="shared" ca="1" si="417"/>
        <v>7.0127745048827679</v>
      </c>
      <c r="H915" s="307">
        <f t="shared" ca="1" si="418"/>
        <v>-103.10623687205006</v>
      </c>
      <c r="I915" s="304">
        <f t="shared" ca="1" si="419"/>
        <v>103.3444487535331</v>
      </c>
      <c r="J915" s="306">
        <f t="shared" ca="1" si="420"/>
        <v>641.70676765127212</v>
      </c>
      <c r="K915" s="307">
        <f t="shared" ca="1" si="421"/>
        <v>-10.054231465275237</v>
      </c>
      <c r="L915" s="304">
        <f t="shared" ca="1" si="406"/>
        <v>641.78552743093314</v>
      </c>
      <c r="M915" s="306">
        <f t="shared" ca="1" si="422"/>
        <v>-1.5028858799633611</v>
      </c>
      <c r="N915" s="304">
        <f t="shared" ca="1" si="423"/>
        <v>-86.109018011705444</v>
      </c>
      <c r="P915" s="310">
        <f t="shared" ca="1" si="424"/>
        <v>23</v>
      </c>
      <c r="Q915" s="304">
        <f t="shared" ca="1" si="425"/>
        <v>0</v>
      </c>
      <c r="R915" s="306">
        <f t="shared" ca="1" si="426"/>
        <v>0</v>
      </c>
      <c r="S915" s="307">
        <f t="shared" ca="1" si="427"/>
        <v>4.5130000000000017</v>
      </c>
      <c r="T915" s="304">
        <f t="shared" ca="1" si="407"/>
        <v>44.272530000000017</v>
      </c>
      <c r="U915" s="311">
        <f t="shared" ca="1" si="408"/>
        <v>0</v>
      </c>
      <c r="V915" s="306">
        <f t="shared" ca="1" si="409"/>
        <v>1.2262322628272806</v>
      </c>
      <c r="W915" s="304">
        <f t="shared" ca="1" si="410"/>
        <v>39.975786825132623</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0.92949366961163093</v>
      </c>
      <c r="AH915" s="304">
        <f t="shared" ca="1" si="434"/>
        <v>-8.8578935737244198</v>
      </c>
    </row>
    <row r="916" spans="1:34" x14ac:dyDescent="0.2">
      <c r="A916" s="347">
        <f t="shared" ca="1" si="412"/>
        <v>1E-4</v>
      </c>
      <c r="B916" s="304">
        <f t="shared" ca="1" si="413"/>
        <v>30.15210000000004</v>
      </c>
      <c r="D916" s="306">
        <f t="shared" ca="1" si="414"/>
        <v>-0.6010829489006756</v>
      </c>
      <c r="E916" s="307">
        <f t="shared" ca="1" si="415"/>
        <v>-0.97249911273321388</v>
      </c>
      <c r="F916" s="304">
        <f t="shared" ca="1" si="416"/>
        <v>1.1432651642230776</v>
      </c>
      <c r="G916" s="306">
        <f t="shared" ca="1" si="417"/>
        <v>7.012714396587878</v>
      </c>
      <c r="H916" s="307">
        <f t="shared" ca="1" si="418"/>
        <v>-103.10633412196134</v>
      </c>
      <c r="I916" s="304">
        <f t="shared" ca="1" si="419"/>
        <v>103.3445417004577</v>
      </c>
      <c r="J916" s="306">
        <f t="shared" ca="1" si="420"/>
        <v>641.70676765127212</v>
      </c>
      <c r="K916" s="307">
        <f t="shared" ca="1" si="421"/>
        <v>-10.064542093824937</v>
      </c>
      <c r="L916" s="304">
        <f t="shared" ca="1" si="406"/>
        <v>641.7856890403541</v>
      </c>
      <c r="M916" s="306">
        <f t="shared" ca="1" si="422"/>
        <v>-1.5028865241091696</v>
      </c>
      <c r="N916" s="304">
        <f t="shared" ca="1" si="423"/>
        <v>-86.109054918541659</v>
      </c>
      <c r="P916" s="310">
        <f t="shared" ca="1" si="424"/>
        <v>23</v>
      </c>
      <c r="Q916" s="304">
        <f t="shared" ca="1" si="425"/>
        <v>0</v>
      </c>
      <c r="R916" s="306">
        <f t="shared" ca="1" si="426"/>
        <v>0</v>
      </c>
      <c r="S916" s="307">
        <f t="shared" ca="1" si="427"/>
        <v>4.5130000000000017</v>
      </c>
      <c r="T916" s="304">
        <f t="shared" ca="1" si="407"/>
        <v>44.272530000000017</v>
      </c>
      <c r="U916" s="311">
        <f t="shared" ca="1" si="408"/>
        <v>0</v>
      </c>
      <c r="V916" s="306">
        <f t="shared" ca="1" si="409"/>
        <v>1.22623352715079</v>
      </c>
      <c r="W916" s="304">
        <f t="shared" ca="1" si="410"/>
        <v>39.975899950435199</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0.92946903152042815</v>
      </c>
      <c r="AH916" s="304">
        <f t="shared" ca="1" si="434"/>
        <v>-8.8579186406232235</v>
      </c>
    </row>
    <row r="917" spans="1:34" x14ac:dyDescent="0.2">
      <c r="A917" s="347">
        <f t="shared" ca="1" si="412"/>
        <v>1E-4</v>
      </c>
      <c r="B917" s="304">
        <f t="shared" ca="1" si="413"/>
        <v>30.15220000000004</v>
      </c>
      <c r="D917" s="306">
        <f t="shared" ca="1" si="414"/>
        <v>-0.60107895721719751</v>
      </c>
      <c r="E917" s="307">
        <f t="shared" ca="1" si="415"/>
        <v>-0.97247371678630401</v>
      </c>
      <c r="F917" s="304">
        <f t="shared" ca="1" si="416"/>
        <v>1.1432414629681178</v>
      </c>
      <c r="G917" s="306">
        <f t="shared" ca="1" si="417"/>
        <v>7.0126542886921559</v>
      </c>
      <c r="H917" s="307">
        <f t="shared" ca="1" si="418"/>
        <v>-103.10643136933302</v>
      </c>
      <c r="I917" s="304">
        <f t="shared" ca="1" si="419"/>
        <v>103.34463464491851</v>
      </c>
      <c r="J917" s="306">
        <f t="shared" ca="1" si="420"/>
        <v>641.70676765127212</v>
      </c>
      <c r="K917" s="307">
        <f t="shared" ca="1" si="421"/>
        <v>-10.074852732099501</v>
      </c>
      <c r="L917" s="304">
        <f t="shared" ca="1" si="406"/>
        <v>641.78585081553274</v>
      </c>
      <c r="M917" s="306">
        <f t="shared" ca="1" si="422"/>
        <v>-1.5028871682482983</v>
      </c>
      <c r="N917" s="304">
        <f t="shared" ca="1" si="423"/>
        <v>-86.109091824995147</v>
      </c>
      <c r="P917" s="310">
        <f t="shared" ca="1" si="424"/>
        <v>23</v>
      </c>
      <c r="Q917" s="304">
        <f t="shared" ca="1" si="425"/>
        <v>0</v>
      </c>
      <c r="R917" s="306">
        <f t="shared" ca="1" si="426"/>
        <v>0</v>
      </c>
      <c r="S917" s="307">
        <f t="shared" ca="1" si="427"/>
        <v>4.5130000000000017</v>
      </c>
      <c r="T917" s="304">
        <f t="shared" ca="1" si="407"/>
        <v>44.272530000000017</v>
      </c>
      <c r="U917" s="311">
        <f t="shared" ca="1" si="408"/>
        <v>0</v>
      </c>
      <c r="V917" s="306">
        <f t="shared" ca="1" si="409"/>
        <v>1.2262347914767968</v>
      </c>
      <c r="W917" s="304">
        <f t="shared" ca="1" si="410"/>
        <v>39.976013074126058</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0.92944439377784605</v>
      </c>
      <c r="AH917" s="304">
        <f t="shared" ca="1" si="434"/>
        <v>-8.8579437071648979</v>
      </c>
    </row>
    <row r="918" spans="1:34" x14ac:dyDescent="0.2">
      <c r="A918" s="347">
        <f t="shared" ca="1" si="412"/>
        <v>1E-4</v>
      </c>
      <c r="B918" s="304">
        <f t="shared" ca="1" si="413"/>
        <v>30.152300000000039</v>
      </c>
      <c r="D918" s="306">
        <f t="shared" ca="1" si="414"/>
        <v>-0.60107496553605089</v>
      </c>
      <c r="E918" s="307">
        <f t="shared" ca="1" si="415"/>
        <v>-0.97244832120118829</v>
      </c>
      <c r="F918" s="304">
        <f t="shared" ca="1" si="416"/>
        <v>1.1432177621088531</v>
      </c>
      <c r="G918" s="306">
        <f t="shared" ca="1" si="417"/>
        <v>7.0125941811956025</v>
      </c>
      <c r="H918" s="307">
        <f t="shared" ca="1" si="418"/>
        <v>-103.10652861416514</v>
      </c>
      <c r="I918" s="304">
        <f t="shared" ca="1" si="419"/>
        <v>103.3447275869156</v>
      </c>
      <c r="J918" s="306">
        <f t="shared" ca="1" si="420"/>
        <v>641.70676765127212</v>
      </c>
      <c r="K918" s="307">
        <f t="shared" ca="1" si="421"/>
        <v>-10.085163380098676</v>
      </c>
      <c r="L918" s="304">
        <f t="shared" ca="1" si="406"/>
        <v>641.78601275646929</v>
      </c>
      <c r="M918" s="306">
        <f t="shared" ca="1" si="422"/>
        <v>-1.5028878123807472</v>
      </c>
      <c r="N918" s="304">
        <f t="shared" ca="1" si="423"/>
        <v>-86.109128731065923</v>
      </c>
      <c r="P918" s="310">
        <f t="shared" ca="1" si="424"/>
        <v>23</v>
      </c>
      <c r="Q918" s="304">
        <f t="shared" ca="1" si="425"/>
        <v>0</v>
      </c>
      <c r="R918" s="306">
        <f t="shared" ca="1" si="426"/>
        <v>0</v>
      </c>
      <c r="S918" s="307">
        <f t="shared" ca="1" si="427"/>
        <v>4.5130000000000017</v>
      </c>
      <c r="T918" s="304">
        <f t="shared" ca="1" si="407"/>
        <v>44.272530000000017</v>
      </c>
      <c r="U918" s="311">
        <f t="shared" ca="1" si="408"/>
        <v>0</v>
      </c>
      <c r="V918" s="306">
        <f t="shared" ca="1" si="409"/>
        <v>1.2262360558052994</v>
      </c>
      <c r="W918" s="304">
        <f t="shared" ca="1" si="410"/>
        <v>39.976126196205158</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0.92941975638388286</v>
      </c>
      <c r="AH918" s="304">
        <f t="shared" ca="1" si="434"/>
        <v>-8.8579687733494445</v>
      </c>
    </row>
    <row r="919" spans="1:34" x14ac:dyDescent="0.2">
      <c r="A919" s="347">
        <f t="shared" ca="1" si="412"/>
        <v>1E-4</v>
      </c>
      <c r="B919" s="304">
        <f t="shared" ca="1" si="413"/>
        <v>30.152400000000039</v>
      </c>
      <c r="D919" s="306">
        <f t="shared" ca="1" si="414"/>
        <v>-0.60107097385723596</v>
      </c>
      <c r="E919" s="307">
        <f t="shared" ca="1" si="415"/>
        <v>-0.97242292597787738</v>
      </c>
      <c r="F919" s="304">
        <f t="shared" ca="1" si="416"/>
        <v>1.1431940616452931</v>
      </c>
      <c r="G919" s="306">
        <f t="shared" ca="1" si="417"/>
        <v>7.0125340740982169</v>
      </c>
      <c r="H919" s="307">
        <f t="shared" ca="1" si="418"/>
        <v>-103.10662585645774</v>
      </c>
      <c r="I919" s="304">
        <f t="shared" ca="1" si="419"/>
        <v>103.34482052644897</v>
      </c>
      <c r="J919" s="306">
        <f t="shared" ca="1" si="420"/>
        <v>641.70676765127212</v>
      </c>
      <c r="K919" s="307">
        <f t="shared" ca="1" si="421"/>
        <v>-10.095474037822207</v>
      </c>
      <c r="L919" s="304">
        <f t="shared" ca="1" si="406"/>
        <v>641.78617486316421</v>
      </c>
      <c r="M919" s="306">
        <f t="shared" ca="1" si="422"/>
        <v>-1.5028884565065166</v>
      </c>
      <c r="N919" s="304">
        <f t="shared" ca="1" si="423"/>
        <v>-86.109165636753985</v>
      </c>
      <c r="P919" s="310">
        <f t="shared" ca="1" si="424"/>
        <v>23</v>
      </c>
      <c r="Q919" s="304">
        <f t="shared" ca="1" si="425"/>
        <v>0</v>
      </c>
      <c r="R919" s="306">
        <f t="shared" ca="1" si="426"/>
        <v>0</v>
      </c>
      <c r="S919" s="307">
        <f t="shared" ca="1" si="427"/>
        <v>4.5130000000000017</v>
      </c>
      <c r="T919" s="304">
        <f t="shared" ca="1" si="407"/>
        <v>44.272530000000017</v>
      </c>
      <c r="U919" s="311">
        <f t="shared" ca="1" si="408"/>
        <v>0</v>
      </c>
      <c r="V919" s="306">
        <f t="shared" ca="1" si="409"/>
        <v>1.2262373201362988</v>
      </c>
      <c r="W919" s="304">
        <f t="shared" ca="1" si="410"/>
        <v>39.976239316672569</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0.92939511933855101</v>
      </c>
      <c r="AH919" s="304">
        <f t="shared" ca="1" si="434"/>
        <v>-8.8579938391768547</v>
      </c>
    </row>
    <row r="920" spans="1:34" x14ac:dyDescent="0.2">
      <c r="A920" s="347">
        <f t="shared" ca="1" si="412"/>
        <v>1E-4</v>
      </c>
      <c r="B920" s="304">
        <f t="shared" ca="1" si="413"/>
        <v>30.152500000000039</v>
      </c>
      <c r="D920" s="306">
        <f t="shared" ca="1" si="414"/>
        <v>-0.60106698218075305</v>
      </c>
      <c r="E920" s="307">
        <f t="shared" ca="1" si="415"/>
        <v>-0.97239753111635707</v>
      </c>
      <c r="F920" s="304">
        <f t="shared" ca="1" si="416"/>
        <v>1.1431703615774267</v>
      </c>
      <c r="G920" s="306">
        <f t="shared" ca="1" si="417"/>
        <v>7.0124739673999992</v>
      </c>
      <c r="H920" s="307">
        <f t="shared" ca="1" si="418"/>
        <v>-103.10672309621086</v>
      </c>
      <c r="I920" s="304">
        <f t="shared" ca="1" si="419"/>
        <v>103.34491346351868</v>
      </c>
      <c r="J920" s="306">
        <f t="shared" ca="1" si="420"/>
        <v>641.70676765127212</v>
      </c>
      <c r="K920" s="307">
        <f t="shared" ca="1" si="421"/>
        <v>-10.105784705269841</v>
      </c>
      <c r="L920" s="304">
        <f t="shared" ca="1" si="406"/>
        <v>641.78633713561794</v>
      </c>
      <c r="M920" s="306">
        <f t="shared" ca="1" si="422"/>
        <v>-1.5028891006256064</v>
      </c>
      <c r="N920" s="304">
        <f t="shared" ca="1" si="423"/>
        <v>-86.109202542059336</v>
      </c>
      <c r="P920" s="310">
        <f t="shared" ca="1" si="424"/>
        <v>23</v>
      </c>
      <c r="Q920" s="304">
        <f t="shared" ca="1" si="425"/>
        <v>0</v>
      </c>
      <c r="R920" s="306">
        <f t="shared" ca="1" si="426"/>
        <v>0</v>
      </c>
      <c r="S920" s="307">
        <f t="shared" ca="1" si="427"/>
        <v>4.5130000000000017</v>
      </c>
      <c r="T920" s="304">
        <f t="shared" ca="1" si="407"/>
        <v>44.272530000000017</v>
      </c>
      <c r="U920" s="311">
        <f t="shared" ca="1" si="408"/>
        <v>0</v>
      </c>
      <c r="V920" s="306">
        <f t="shared" ca="1" si="409"/>
        <v>1.2262385844697952</v>
      </c>
      <c r="W920" s="304">
        <f t="shared" ca="1" si="410"/>
        <v>39.976352435528298</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0.92937048264183275</v>
      </c>
      <c r="AH920" s="304">
        <f t="shared" ca="1" si="434"/>
        <v>-8.8580189046471425</v>
      </c>
    </row>
    <row r="921" spans="1:34" x14ac:dyDescent="0.2">
      <c r="A921" s="347">
        <f t="shared" ca="1" si="412"/>
        <v>1E-4</v>
      </c>
      <c r="B921" s="304">
        <f t="shared" ca="1" si="413"/>
        <v>30.152600000000039</v>
      </c>
      <c r="D921" s="306">
        <f t="shared" ca="1" si="414"/>
        <v>-0.60106299050660361</v>
      </c>
      <c r="E921" s="307">
        <f t="shared" ca="1" si="415"/>
        <v>-0.97237213661662025</v>
      </c>
      <c r="F921" s="304">
        <f t="shared" ca="1" si="416"/>
        <v>1.1431466619052486</v>
      </c>
      <c r="G921" s="306">
        <f t="shared" ca="1" si="417"/>
        <v>7.0124138611009483</v>
      </c>
      <c r="H921" s="307">
        <f t="shared" ca="1" si="418"/>
        <v>-103.10682033342452</v>
      </c>
      <c r="I921" s="304">
        <f t="shared" ca="1" si="419"/>
        <v>103.34500639812475</v>
      </c>
      <c r="J921" s="306">
        <f t="shared" ca="1" si="420"/>
        <v>641.70676765127212</v>
      </c>
      <c r="K921" s="307">
        <f t="shared" ca="1" si="421"/>
        <v>-10.116095382441323</v>
      </c>
      <c r="L921" s="304">
        <f t="shared" ca="1" si="406"/>
        <v>641.7864995738305</v>
      </c>
      <c r="M921" s="306">
        <f t="shared" ca="1" si="422"/>
        <v>-1.5028897447380167</v>
      </c>
      <c r="N921" s="304">
        <f t="shared" ca="1" si="423"/>
        <v>-86.109239446981974</v>
      </c>
      <c r="P921" s="310">
        <f t="shared" ca="1" si="424"/>
        <v>23</v>
      </c>
      <c r="Q921" s="304">
        <f t="shared" ca="1" si="425"/>
        <v>0</v>
      </c>
      <c r="R921" s="306">
        <f t="shared" ca="1" si="426"/>
        <v>0</v>
      </c>
      <c r="S921" s="307">
        <f t="shared" ca="1" si="427"/>
        <v>4.5130000000000017</v>
      </c>
      <c r="T921" s="304">
        <f t="shared" ca="1" si="407"/>
        <v>44.272530000000017</v>
      </c>
      <c r="U921" s="311">
        <f t="shared" ca="1" si="408"/>
        <v>0</v>
      </c>
      <c r="V921" s="306">
        <f t="shared" ca="1" si="409"/>
        <v>1.226239848805788</v>
      </c>
      <c r="W921" s="304">
        <f t="shared" ca="1" si="410"/>
        <v>39.976465552772346</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0.92934584629372807</v>
      </c>
      <c r="AH921" s="304">
        <f t="shared" ca="1" si="434"/>
        <v>-8.8580439697603115</v>
      </c>
    </row>
    <row r="922" spans="1:34" x14ac:dyDescent="0.2">
      <c r="A922" s="347">
        <f t="shared" ca="1" si="412"/>
        <v>1E-4</v>
      </c>
      <c r="B922" s="304">
        <f t="shared" ca="1" si="413"/>
        <v>30.152700000000038</v>
      </c>
      <c r="D922" s="306">
        <f t="shared" ca="1" si="414"/>
        <v>-0.60105899883478864</v>
      </c>
      <c r="E922" s="307">
        <f t="shared" ca="1" si="415"/>
        <v>-0.97234674247867403</v>
      </c>
      <c r="F922" s="304">
        <f t="shared" ca="1" si="416"/>
        <v>1.143122962628766</v>
      </c>
      <c r="G922" s="306">
        <f t="shared" ca="1" si="417"/>
        <v>7.0123537552010644</v>
      </c>
      <c r="H922" s="307">
        <f t="shared" ca="1" si="418"/>
        <v>-103.10691756809877</v>
      </c>
      <c r="I922" s="304">
        <f t="shared" ca="1" si="419"/>
        <v>103.34509933026722</v>
      </c>
      <c r="J922" s="306">
        <f t="shared" ca="1" si="420"/>
        <v>641.70676765127212</v>
      </c>
      <c r="K922" s="307">
        <f t="shared" ca="1" si="421"/>
        <v>-10.126406069336399</v>
      </c>
      <c r="L922" s="304">
        <f t="shared" ca="1" si="406"/>
        <v>641.78666217780255</v>
      </c>
      <c r="M922" s="306">
        <f t="shared" ca="1" si="422"/>
        <v>-1.5028903888437479</v>
      </c>
      <c r="N922" s="304">
        <f t="shared" ca="1" si="423"/>
        <v>-86.109276351521942</v>
      </c>
      <c r="P922" s="310">
        <f t="shared" ca="1" si="424"/>
        <v>23</v>
      </c>
      <c r="Q922" s="304">
        <f t="shared" ca="1" si="425"/>
        <v>0</v>
      </c>
      <c r="R922" s="306">
        <f t="shared" ca="1" si="426"/>
        <v>0</v>
      </c>
      <c r="S922" s="307">
        <f t="shared" ca="1" si="427"/>
        <v>4.5130000000000017</v>
      </c>
      <c r="T922" s="304">
        <f t="shared" ca="1" si="407"/>
        <v>44.272530000000017</v>
      </c>
      <c r="U922" s="311">
        <f t="shared" ca="1" si="408"/>
        <v>0</v>
      </c>
      <c r="V922" s="306">
        <f t="shared" ca="1" si="409"/>
        <v>1.2262411131442774</v>
      </c>
      <c r="W922" s="304">
        <f t="shared" ca="1" si="410"/>
        <v>39.976578668404741</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0.92932121029423342</v>
      </c>
      <c r="AH922" s="304">
        <f t="shared" ca="1" si="434"/>
        <v>-8.85806903451636</v>
      </c>
    </row>
    <row r="923" spans="1:34" x14ac:dyDescent="0.2">
      <c r="A923" s="347">
        <f t="shared" ca="1" si="412"/>
        <v>1E-4</v>
      </c>
      <c r="B923" s="304">
        <f t="shared" ca="1" si="413"/>
        <v>30.152800000000038</v>
      </c>
      <c r="D923" s="306">
        <f t="shared" ca="1" si="414"/>
        <v>-0.60105500716530591</v>
      </c>
      <c r="E923" s="307">
        <f t="shared" ca="1" si="415"/>
        <v>-0.97232134870250597</v>
      </c>
      <c r="F923" s="304">
        <f t="shared" ca="1" si="416"/>
        <v>1.143099263747968</v>
      </c>
      <c r="G923" s="306">
        <f t="shared" ca="1" si="417"/>
        <v>7.0122936497003483</v>
      </c>
      <c r="H923" s="307">
        <f t="shared" ca="1" si="418"/>
        <v>-103.10701480023364</v>
      </c>
      <c r="I923" s="304">
        <f t="shared" ca="1" si="419"/>
        <v>103.34519225994612</v>
      </c>
      <c r="J923" s="306">
        <f t="shared" ca="1" si="420"/>
        <v>641.70676765127212</v>
      </c>
      <c r="K923" s="307">
        <f t="shared" ca="1" si="421"/>
        <v>-10.136716765954816</v>
      </c>
      <c r="L923" s="304">
        <f t="shared" ca="1" si="406"/>
        <v>641.78682494753423</v>
      </c>
      <c r="M923" s="306">
        <f t="shared" ca="1" si="422"/>
        <v>-1.5028910329427998</v>
      </c>
      <c r="N923" s="304">
        <f t="shared" ca="1" si="423"/>
        <v>-86.109313255679197</v>
      </c>
      <c r="P923" s="310">
        <f t="shared" ca="1" si="424"/>
        <v>23</v>
      </c>
      <c r="Q923" s="304">
        <f t="shared" ca="1" si="425"/>
        <v>0</v>
      </c>
      <c r="R923" s="306">
        <f t="shared" ca="1" si="426"/>
        <v>0</v>
      </c>
      <c r="S923" s="307">
        <f t="shared" ca="1" si="427"/>
        <v>4.5130000000000017</v>
      </c>
      <c r="T923" s="304">
        <f t="shared" ca="1" si="407"/>
        <v>44.272530000000017</v>
      </c>
      <c r="U923" s="311">
        <f t="shared" ca="1" si="408"/>
        <v>0</v>
      </c>
      <c r="V923" s="306">
        <f t="shared" ca="1" si="409"/>
        <v>1.2262423774852638</v>
      </c>
      <c r="W923" s="304">
        <f t="shared" ca="1" si="410"/>
        <v>39.976691782425497</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0.92929657464334881</v>
      </c>
      <c r="AH923" s="304">
        <f t="shared" ca="1" si="434"/>
        <v>-8.858094098915295</v>
      </c>
    </row>
    <row r="924" spans="1:34" x14ac:dyDescent="0.2">
      <c r="A924" s="347">
        <f t="shared" ca="1" si="412"/>
        <v>1E-4</v>
      </c>
      <c r="B924" s="304">
        <f t="shared" ca="1" si="413"/>
        <v>30.152900000000038</v>
      </c>
      <c r="D924" s="306">
        <f t="shared" ca="1" si="414"/>
        <v>-0.60105101549815887</v>
      </c>
      <c r="E924" s="307">
        <f t="shared" ca="1" si="415"/>
        <v>-0.97229595528811608</v>
      </c>
      <c r="F924" s="304">
        <f t="shared" ca="1" si="416"/>
        <v>1.1430755652628561</v>
      </c>
      <c r="G924" s="306">
        <f t="shared" ca="1" si="417"/>
        <v>7.0122335445987982</v>
      </c>
      <c r="H924" s="307">
        <f t="shared" ca="1" si="418"/>
        <v>-103.10711202982917</v>
      </c>
      <c r="I924" s="304">
        <f t="shared" ca="1" si="419"/>
        <v>103.34528518716149</v>
      </c>
      <c r="J924" s="306">
        <f t="shared" ca="1" si="420"/>
        <v>641.70676765127212</v>
      </c>
      <c r="K924" s="307">
        <f t="shared" ca="1" si="421"/>
        <v>-10.147027472296319</v>
      </c>
      <c r="L924" s="304">
        <f t="shared" ca="1" si="406"/>
        <v>641.78698788302597</v>
      </c>
      <c r="M924" s="306">
        <f t="shared" ca="1" si="422"/>
        <v>-1.5028916770351723</v>
      </c>
      <c r="N924" s="304">
        <f t="shared" ca="1" si="423"/>
        <v>-86.109350159453768</v>
      </c>
      <c r="P924" s="310">
        <f t="shared" ca="1" si="424"/>
        <v>23</v>
      </c>
      <c r="Q924" s="304">
        <f t="shared" ca="1" si="425"/>
        <v>0</v>
      </c>
      <c r="R924" s="306">
        <f t="shared" ca="1" si="426"/>
        <v>0</v>
      </c>
      <c r="S924" s="307">
        <f t="shared" ca="1" si="427"/>
        <v>4.5130000000000017</v>
      </c>
      <c r="T924" s="304">
        <f t="shared" ca="1" si="407"/>
        <v>44.272530000000017</v>
      </c>
      <c r="U924" s="311">
        <f t="shared" ca="1" si="408"/>
        <v>0</v>
      </c>
      <c r="V924" s="306">
        <f t="shared" ca="1" si="409"/>
        <v>1.2262436418287463</v>
      </c>
      <c r="W924" s="304">
        <f t="shared" ca="1" si="410"/>
        <v>39.976804894834629</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0.92927193934106711</v>
      </c>
      <c r="AH924" s="304">
        <f t="shared" ca="1" si="434"/>
        <v>-8.8581191629571201</v>
      </c>
    </row>
    <row r="925" spans="1:34" x14ac:dyDescent="0.2">
      <c r="A925" s="347">
        <f t="shared" ca="1" si="412"/>
        <v>1E-4</v>
      </c>
      <c r="B925" s="304">
        <f t="shared" ca="1" si="413"/>
        <v>30.153000000000038</v>
      </c>
      <c r="D925" s="306">
        <f t="shared" ca="1" si="414"/>
        <v>-0.60104702383334896</v>
      </c>
      <c r="E925" s="307">
        <f t="shared" ca="1" si="415"/>
        <v>-0.97227056223550257</v>
      </c>
      <c r="F925" s="304">
        <f t="shared" ca="1" si="416"/>
        <v>1.1430518671734309</v>
      </c>
      <c r="G925" s="306">
        <f t="shared" ca="1" si="417"/>
        <v>7.0121734398964151</v>
      </c>
      <c r="H925" s="307">
        <f t="shared" ca="1" si="418"/>
        <v>-103.1072092568854</v>
      </c>
      <c r="I925" s="304">
        <f t="shared" ca="1" si="419"/>
        <v>103.34537811191338</v>
      </c>
      <c r="J925" s="306">
        <f t="shared" ca="1" si="420"/>
        <v>641.70676765127212</v>
      </c>
      <c r="K925" s="307">
        <f t="shared" ca="1" si="421"/>
        <v>-10.157338188360654</v>
      </c>
      <c r="L925" s="304">
        <f t="shared" ca="1" si="406"/>
        <v>641.78715098427801</v>
      </c>
      <c r="M925" s="306">
        <f t="shared" ca="1" si="422"/>
        <v>-1.502892321120866</v>
      </c>
      <c r="N925" s="304">
        <f t="shared" ca="1" si="423"/>
        <v>-86.109387062845656</v>
      </c>
      <c r="P925" s="310">
        <f t="shared" ca="1" si="424"/>
        <v>23</v>
      </c>
      <c r="Q925" s="304">
        <f t="shared" ca="1" si="425"/>
        <v>0</v>
      </c>
      <c r="R925" s="306">
        <f t="shared" ca="1" si="426"/>
        <v>0</v>
      </c>
      <c r="S925" s="307">
        <f t="shared" ca="1" si="427"/>
        <v>4.5130000000000017</v>
      </c>
      <c r="T925" s="304">
        <f t="shared" ca="1" si="407"/>
        <v>44.272530000000017</v>
      </c>
      <c r="U925" s="311">
        <f t="shared" ca="1" si="408"/>
        <v>0</v>
      </c>
      <c r="V925" s="306">
        <f t="shared" ca="1" si="409"/>
        <v>1.2262449061747258</v>
      </c>
      <c r="W925" s="304">
        <f t="shared" ca="1" si="410"/>
        <v>39.976918005632164</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0.92924730438738656</v>
      </c>
      <c r="AH925" s="304">
        <f t="shared" ca="1" si="434"/>
        <v>-8.8581442266418371</v>
      </c>
    </row>
    <row r="926" spans="1:34" x14ac:dyDescent="0.2">
      <c r="A926" s="347">
        <f t="shared" ca="1" si="412"/>
        <v>1E-4</v>
      </c>
      <c r="B926" s="304">
        <f t="shared" ca="1" si="413"/>
        <v>30.153100000000038</v>
      </c>
      <c r="D926" s="306">
        <f t="shared" ca="1" si="414"/>
        <v>-0.60104303217087374</v>
      </c>
      <c r="E926" s="307">
        <f t="shared" ca="1" si="415"/>
        <v>-0.97224516954465479</v>
      </c>
      <c r="F926" s="304">
        <f t="shared" ca="1" si="416"/>
        <v>1.143028169479682</v>
      </c>
      <c r="G926" s="306">
        <f t="shared" ca="1" si="417"/>
        <v>7.0121133355931979</v>
      </c>
      <c r="H926" s="307">
        <f t="shared" ca="1" si="418"/>
        <v>-103.10730648140235</v>
      </c>
      <c r="I926" s="304">
        <f t="shared" ca="1" si="419"/>
        <v>103.34547103420178</v>
      </c>
      <c r="J926" s="306">
        <f t="shared" ca="1" si="420"/>
        <v>641.70676765127212</v>
      </c>
      <c r="K926" s="307">
        <f t="shared" ca="1" si="421"/>
        <v>-10.167648914147568</v>
      </c>
      <c r="L926" s="304">
        <f t="shared" ca="1" si="406"/>
        <v>641.78731425129081</v>
      </c>
      <c r="M926" s="306">
        <f t="shared" ca="1" si="422"/>
        <v>-1.5028929651998806</v>
      </c>
      <c r="N926" s="304">
        <f t="shared" ca="1" si="423"/>
        <v>-86.109423965854859</v>
      </c>
      <c r="P926" s="310">
        <f t="shared" ca="1" si="424"/>
        <v>23</v>
      </c>
      <c r="Q926" s="304">
        <f t="shared" ca="1" si="425"/>
        <v>0</v>
      </c>
      <c r="R926" s="306">
        <f t="shared" ca="1" si="426"/>
        <v>0</v>
      </c>
      <c r="S926" s="307">
        <f t="shared" ca="1" si="427"/>
        <v>4.5130000000000017</v>
      </c>
      <c r="T926" s="304">
        <f t="shared" ca="1" si="407"/>
        <v>44.272530000000017</v>
      </c>
      <c r="U926" s="311">
        <f t="shared" ca="1" si="408"/>
        <v>0</v>
      </c>
      <c r="V926" s="306">
        <f t="shared" ca="1" si="409"/>
        <v>1.2262461705232013</v>
      </c>
      <c r="W926" s="304">
        <f t="shared" ca="1" si="410"/>
        <v>39.977031114818068</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0.92922266978229828</v>
      </c>
      <c r="AH926" s="304">
        <f t="shared" ca="1" si="434"/>
        <v>-8.8581692899694549</v>
      </c>
    </row>
    <row r="927" spans="1:34" x14ac:dyDescent="0.2">
      <c r="A927" s="347">
        <f t="shared" ca="1" si="412"/>
        <v>1E-4</v>
      </c>
      <c r="B927" s="304">
        <f t="shared" ca="1" si="413"/>
        <v>30.153200000000037</v>
      </c>
      <c r="D927" s="306">
        <f t="shared" ca="1" si="414"/>
        <v>-0.60103904051073598</v>
      </c>
      <c r="E927" s="307">
        <f t="shared" ca="1" si="415"/>
        <v>-0.97221977721558339</v>
      </c>
      <c r="F927" s="304">
        <f t="shared" ca="1" si="416"/>
        <v>1.1430044721816204</v>
      </c>
      <c r="G927" s="306">
        <f t="shared" ca="1" si="417"/>
        <v>7.0120532316891468</v>
      </c>
      <c r="H927" s="307">
        <f t="shared" ca="1" si="418"/>
        <v>-103.10740370338007</v>
      </c>
      <c r="I927" s="304">
        <f t="shared" ca="1" si="419"/>
        <v>103.34556395402677</v>
      </c>
      <c r="J927" s="306">
        <f t="shared" ca="1" si="420"/>
        <v>641.70676765127212</v>
      </c>
      <c r="K927" s="307">
        <f t="shared" ca="1" si="421"/>
        <v>-10.177959649656808</v>
      </c>
      <c r="L927" s="304">
        <f t="shared" ca="1" si="406"/>
        <v>641.7874776840647</v>
      </c>
      <c r="M927" s="306">
        <f t="shared" ca="1" si="422"/>
        <v>-1.5028936092722163</v>
      </c>
      <c r="N927" s="304">
        <f t="shared" ca="1" si="423"/>
        <v>-86.109460868481392</v>
      </c>
      <c r="P927" s="310">
        <f t="shared" ca="1" si="424"/>
        <v>23</v>
      </c>
      <c r="Q927" s="304">
        <f t="shared" ca="1" si="425"/>
        <v>0</v>
      </c>
      <c r="R927" s="306">
        <f t="shared" ca="1" si="426"/>
        <v>0</v>
      </c>
      <c r="S927" s="307">
        <f t="shared" ca="1" si="427"/>
        <v>4.5130000000000017</v>
      </c>
      <c r="T927" s="304">
        <f t="shared" ca="1" si="407"/>
        <v>44.272530000000017</v>
      </c>
      <c r="U927" s="311">
        <f t="shared" ca="1" si="408"/>
        <v>0</v>
      </c>
      <c r="V927" s="306">
        <f t="shared" ca="1" si="409"/>
        <v>1.2262474348741739</v>
      </c>
      <c r="W927" s="304">
        <f t="shared" ca="1" si="410"/>
        <v>39.97714422239244</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0.92919803552581648</v>
      </c>
      <c r="AH927" s="304">
        <f t="shared" ca="1" si="434"/>
        <v>-8.8581943529399627</v>
      </c>
    </row>
    <row r="928" spans="1:34" x14ac:dyDescent="0.2">
      <c r="A928" s="347">
        <f t="shared" ca="1" si="412"/>
        <v>1E-4</v>
      </c>
      <c r="B928" s="304">
        <f t="shared" ca="1" si="413"/>
        <v>30.153300000000037</v>
      </c>
      <c r="D928" s="306">
        <f t="shared" ca="1" si="414"/>
        <v>-0.60103504885293624</v>
      </c>
      <c r="E928" s="307">
        <f t="shared" ca="1" si="415"/>
        <v>-0.97219438524826707</v>
      </c>
      <c r="F928" s="304">
        <f t="shared" ca="1" si="416"/>
        <v>1.1429807752792289</v>
      </c>
      <c r="G928" s="306">
        <f t="shared" ca="1" si="417"/>
        <v>7.0119931281842618</v>
      </c>
      <c r="H928" s="307">
        <f t="shared" ca="1" si="418"/>
        <v>-103.1075009228186</v>
      </c>
      <c r="I928" s="304">
        <f t="shared" ca="1" si="419"/>
        <v>103.34565687138837</v>
      </c>
      <c r="J928" s="306">
        <f t="shared" ca="1" si="420"/>
        <v>641.70676765127212</v>
      </c>
      <c r="K928" s="307">
        <f t="shared" ca="1" si="421"/>
        <v>-10.188270394888118</v>
      </c>
      <c r="L928" s="304">
        <f t="shared" ca="1" si="406"/>
        <v>641.78764128259991</v>
      </c>
      <c r="M928" s="306">
        <f t="shared" ca="1" si="422"/>
        <v>-1.5028942533378733</v>
      </c>
      <c r="N928" s="304">
        <f t="shared" ca="1" si="423"/>
        <v>-86.10949777072527</v>
      </c>
      <c r="P928" s="310">
        <f t="shared" ca="1" si="424"/>
        <v>23</v>
      </c>
      <c r="Q928" s="304">
        <f t="shared" ca="1" si="425"/>
        <v>0</v>
      </c>
      <c r="R928" s="306">
        <f t="shared" ca="1" si="426"/>
        <v>0</v>
      </c>
      <c r="S928" s="307">
        <f t="shared" ca="1" si="427"/>
        <v>4.5130000000000017</v>
      </c>
      <c r="T928" s="304">
        <f t="shared" ca="1" si="407"/>
        <v>44.272530000000017</v>
      </c>
      <c r="U928" s="311">
        <f t="shared" ca="1" si="408"/>
        <v>0</v>
      </c>
      <c r="V928" s="306">
        <f t="shared" ca="1" si="409"/>
        <v>1.2262486992276425</v>
      </c>
      <c r="W928" s="304">
        <f t="shared" ca="1" si="410"/>
        <v>39.977257328355229</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0.92917340161791451</v>
      </c>
      <c r="AH928" s="304">
        <f t="shared" ca="1" si="434"/>
        <v>-8.8582194155533838</v>
      </c>
    </row>
    <row r="929" spans="1:34" x14ac:dyDescent="0.2">
      <c r="A929" s="347">
        <f t="shared" ca="1" si="412"/>
        <v>1E-4</v>
      </c>
      <c r="B929" s="304">
        <f t="shared" ca="1" si="413"/>
        <v>30.153400000000037</v>
      </c>
      <c r="D929" s="306">
        <f t="shared" ca="1" si="414"/>
        <v>-0.6010310571974733</v>
      </c>
      <c r="E929" s="307">
        <f t="shared" ca="1" si="415"/>
        <v>-0.97216899364271114</v>
      </c>
      <c r="F929" s="304">
        <f t="shared" ca="1" si="416"/>
        <v>1.1429570787725121</v>
      </c>
      <c r="G929" s="306">
        <f t="shared" ca="1" si="417"/>
        <v>7.0119330250785419</v>
      </c>
      <c r="H929" s="307">
        <f t="shared" ca="1" si="418"/>
        <v>-103.10759813971796</v>
      </c>
      <c r="I929" s="304">
        <f t="shared" ca="1" si="419"/>
        <v>103.3457497862866</v>
      </c>
      <c r="J929" s="306">
        <f t="shared" ca="1" si="420"/>
        <v>641.70676765127212</v>
      </c>
      <c r="K929" s="307">
        <f t="shared" ca="1" si="421"/>
        <v>-10.198581149841244</v>
      </c>
      <c r="L929" s="304">
        <f t="shared" ca="1" si="406"/>
        <v>641.78780504689678</v>
      </c>
      <c r="M929" s="306">
        <f t="shared" ca="1" si="422"/>
        <v>-1.5028948973968514</v>
      </c>
      <c r="N929" s="304">
        <f t="shared" ca="1" si="423"/>
        <v>-86.109534672586477</v>
      </c>
      <c r="P929" s="310">
        <f t="shared" ca="1" si="424"/>
        <v>23</v>
      </c>
      <c r="Q929" s="304">
        <f t="shared" ca="1" si="425"/>
        <v>0</v>
      </c>
      <c r="R929" s="306">
        <f t="shared" ca="1" si="426"/>
        <v>0</v>
      </c>
      <c r="S929" s="307">
        <f t="shared" ca="1" si="427"/>
        <v>4.5130000000000017</v>
      </c>
      <c r="T929" s="304">
        <f t="shared" ca="1" si="407"/>
        <v>44.272530000000017</v>
      </c>
      <c r="U929" s="311">
        <f t="shared" ca="1" si="408"/>
        <v>0</v>
      </c>
      <c r="V929" s="306">
        <f t="shared" ca="1" si="409"/>
        <v>1.2262499635836079</v>
      </c>
      <c r="W929" s="304">
        <f t="shared" ca="1" si="410"/>
        <v>39.977370432706472</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0.92914876805860303</v>
      </c>
      <c r="AH929" s="304">
        <f t="shared" ca="1" si="434"/>
        <v>-8.8582444778097091</v>
      </c>
    </row>
    <row r="930" spans="1:34" x14ac:dyDescent="0.2">
      <c r="A930" s="347">
        <f t="shared" ca="1" si="412"/>
        <v>1E-4</v>
      </c>
      <c r="B930" s="304">
        <f t="shared" ca="1" si="413"/>
        <v>30.153500000000037</v>
      </c>
      <c r="D930" s="306">
        <f t="shared" ca="1" si="414"/>
        <v>-0.60102706554435037</v>
      </c>
      <c r="E930" s="307">
        <f t="shared" ca="1" si="415"/>
        <v>-0.97214360239891562</v>
      </c>
      <c r="F930" s="304">
        <f t="shared" ca="1" si="416"/>
        <v>1.1429333826614716</v>
      </c>
      <c r="G930" s="306">
        <f t="shared" ca="1" si="417"/>
        <v>7.0118729223719871</v>
      </c>
      <c r="H930" s="307">
        <f t="shared" ca="1" si="418"/>
        <v>-103.1076953540782</v>
      </c>
      <c r="I930" s="304">
        <f t="shared" ca="1" si="419"/>
        <v>103.34584269872153</v>
      </c>
      <c r="J930" s="306">
        <f t="shared" ca="1" si="420"/>
        <v>641.70676765127212</v>
      </c>
      <c r="K930" s="307">
        <f t="shared" ca="1" si="421"/>
        <v>-10.208891914515934</v>
      </c>
      <c r="L930" s="304">
        <f t="shared" ca="1" si="406"/>
        <v>641.78796897695577</v>
      </c>
      <c r="M930" s="306">
        <f t="shared" ca="1" si="422"/>
        <v>-1.5028955414491512</v>
      </c>
      <c r="N930" s="304">
        <f t="shared" ca="1" si="423"/>
        <v>-86.109571574065043</v>
      </c>
      <c r="P930" s="310">
        <f t="shared" ca="1" si="424"/>
        <v>23</v>
      </c>
      <c r="Q930" s="304">
        <f t="shared" ca="1" si="425"/>
        <v>0</v>
      </c>
      <c r="R930" s="306">
        <f t="shared" ca="1" si="426"/>
        <v>0</v>
      </c>
      <c r="S930" s="307">
        <f t="shared" ca="1" si="427"/>
        <v>4.5130000000000017</v>
      </c>
      <c r="T930" s="304">
        <f t="shared" ca="1" si="407"/>
        <v>44.272530000000017</v>
      </c>
      <c r="U930" s="311">
        <f t="shared" ca="1" si="408"/>
        <v>0</v>
      </c>
      <c r="V930" s="306">
        <f t="shared" ca="1" si="409"/>
        <v>1.2262512279420694</v>
      </c>
      <c r="W930" s="304">
        <f t="shared" ca="1" si="410"/>
        <v>39.977483535446183</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0.9291241348478767</v>
      </c>
      <c r="AH930" s="304">
        <f t="shared" ca="1" si="434"/>
        <v>-8.8582695397089424</v>
      </c>
    </row>
    <row r="931" spans="1:34" x14ac:dyDescent="0.2">
      <c r="A931" s="347">
        <f t="shared" ca="1" si="412"/>
        <v>1E-4</v>
      </c>
      <c r="B931" s="304">
        <f t="shared" ca="1" si="413"/>
        <v>30.153600000000036</v>
      </c>
      <c r="D931" s="306">
        <f t="shared" ca="1" si="414"/>
        <v>-0.60102307389356535</v>
      </c>
      <c r="E931" s="307">
        <f t="shared" ca="1" si="415"/>
        <v>-0.97211821151687161</v>
      </c>
      <c r="F931" s="304">
        <f t="shared" ca="1" si="416"/>
        <v>1.1429096869460995</v>
      </c>
      <c r="G931" s="306">
        <f t="shared" ca="1" si="417"/>
        <v>7.0118128200645975</v>
      </c>
      <c r="H931" s="307">
        <f t="shared" ca="1" si="418"/>
        <v>-103.10779256589936</v>
      </c>
      <c r="I931" s="304">
        <f t="shared" ca="1" si="419"/>
        <v>103.34593560869315</v>
      </c>
      <c r="J931" s="306">
        <f t="shared" ca="1" si="420"/>
        <v>641.70676765127212</v>
      </c>
      <c r="K931" s="307">
        <f t="shared" ca="1" si="421"/>
        <v>-10.219202688911933</v>
      </c>
      <c r="L931" s="304">
        <f t="shared" ca="1" si="406"/>
        <v>641.78813307277721</v>
      </c>
      <c r="M931" s="306">
        <f t="shared" ca="1" si="422"/>
        <v>-1.5028961854947722</v>
      </c>
      <c r="N931" s="304">
        <f t="shared" ca="1" si="423"/>
        <v>-86.10960847516094</v>
      </c>
      <c r="P931" s="310">
        <f t="shared" ca="1" si="424"/>
        <v>23</v>
      </c>
      <c r="Q931" s="304">
        <f t="shared" ca="1" si="425"/>
        <v>0</v>
      </c>
      <c r="R931" s="306">
        <f t="shared" ca="1" si="426"/>
        <v>0</v>
      </c>
      <c r="S931" s="307">
        <f t="shared" ca="1" si="427"/>
        <v>4.5130000000000017</v>
      </c>
      <c r="T931" s="304">
        <f t="shared" ca="1" si="407"/>
        <v>44.272530000000017</v>
      </c>
      <c r="U931" s="311">
        <f t="shared" ca="1" si="408"/>
        <v>0</v>
      </c>
      <c r="V931" s="306">
        <f t="shared" ca="1" si="409"/>
        <v>1.2262524923030276</v>
      </c>
      <c r="W931" s="304">
        <f t="shared" ca="1" si="410"/>
        <v>39.97759663657439</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0.92909950198573021</v>
      </c>
      <c r="AH931" s="304">
        <f t="shared" ca="1" si="434"/>
        <v>-8.8582946012510906</v>
      </c>
    </row>
    <row r="932" spans="1:34" x14ac:dyDescent="0.2">
      <c r="A932" s="347">
        <f t="shared" ca="1" si="412"/>
        <v>1E-4</v>
      </c>
      <c r="B932" s="304">
        <f t="shared" ca="1" si="413"/>
        <v>30.153700000000036</v>
      </c>
      <c r="D932" s="306">
        <f t="shared" ca="1" si="414"/>
        <v>-0.60101908224512179</v>
      </c>
      <c r="E932" s="307">
        <f t="shared" ca="1" si="415"/>
        <v>-0.97209282099657557</v>
      </c>
      <c r="F932" s="304">
        <f t="shared" ca="1" si="416"/>
        <v>1.1428859916263951</v>
      </c>
      <c r="G932" s="306">
        <f t="shared" ca="1" si="417"/>
        <v>7.011752718156373</v>
      </c>
      <c r="H932" s="307">
        <f t="shared" ca="1" si="418"/>
        <v>-103.10788977518146</v>
      </c>
      <c r="I932" s="304">
        <f t="shared" ca="1" si="419"/>
        <v>103.34602851620154</v>
      </c>
      <c r="J932" s="306">
        <f t="shared" ca="1" si="420"/>
        <v>641.70676765127212</v>
      </c>
      <c r="K932" s="307">
        <f t="shared" ca="1" si="421"/>
        <v>-10.229513473028987</v>
      </c>
      <c r="L932" s="304">
        <f t="shared" ca="1" si="406"/>
        <v>641.78829733436135</v>
      </c>
      <c r="M932" s="306">
        <f t="shared" ca="1" si="422"/>
        <v>-1.5028968295337151</v>
      </c>
      <c r="N932" s="304">
        <f t="shared" ca="1" si="423"/>
        <v>-86.109645375874209</v>
      </c>
      <c r="P932" s="310">
        <f t="shared" ca="1" si="424"/>
        <v>23</v>
      </c>
      <c r="Q932" s="304">
        <f t="shared" ca="1" si="425"/>
        <v>0</v>
      </c>
      <c r="R932" s="306">
        <f t="shared" ca="1" si="426"/>
        <v>0</v>
      </c>
      <c r="S932" s="307">
        <f t="shared" ca="1" si="427"/>
        <v>4.5130000000000017</v>
      </c>
      <c r="T932" s="304">
        <f t="shared" ca="1" si="407"/>
        <v>44.272530000000017</v>
      </c>
      <c r="U932" s="311">
        <f t="shared" ca="1" si="408"/>
        <v>0</v>
      </c>
      <c r="V932" s="306">
        <f t="shared" ca="1" si="409"/>
        <v>1.226253756666482</v>
      </c>
      <c r="W932" s="304">
        <f t="shared" ca="1" si="410"/>
        <v>39.977709736091093</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0.92907486947216356</v>
      </c>
      <c r="AH932" s="304">
        <f t="shared" ca="1" si="434"/>
        <v>-8.8583196624361573</v>
      </c>
    </row>
    <row r="933" spans="1:34" x14ac:dyDescent="0.2">
      <c r="A933" s="347">
        <f t="shared" ca="1" si="412"/>
        <v>1E-4</v>
      </c>
      <c r="B933" s="304">
        <f t="shared" ca="1" si="413"/>
        <v>30.153800000000036</v>
      </c>
      <c r="D933" s="306">
        <f t="shared" ca="1" si="414"/>
        <v>-0.6010150905990167</v>
      </c>
      <c r="E933" s="307">
        <f t="shared" ca="1" si="415"/>
        <v>-0.97206743083802927</v>
      </c>
      <c r="F933" s="304">
        <f t="shared" ca="1" si="416"/>
        <v>1.1428622967023589</v>
      </c>
      <c r="G933" s="306">
        <f t="shared" ca="1" si="417"/>
        <v>7.0116926166473128</v>
      </c>
      <c r="H933" s="307">
        <f t="shared" ca="1" si="418"/>
        <v>-103.10798698192454</v>
      </c>
      <c r="I933" s="304">
        <f t="shared" ca="1" si="419"/>
        <v>103.34612142124671</v>
      </c>
      <c r="J933" s="306">
        <f t="shared" ca="1" si="420"/>
        <v>641.70676765127212</v>
      </c>
      <c r="K933" s="307">
        <f t="shared" ca="1" si="421"/>
        <v>-10.239824266866842</v>
      </c>
      <c r="L933" s="304">
        <f t="shared" ca="1" si="406"/>
        <v>641.7884617617085</v>
      </c>
      <c r="M933" s="306">
        <f t="shared" ca="1" si="422"/>
        <v>-1.5028974735659792</v>
      </c>
      <c r="N933" s="304">
        <f t="shared" ca="1" si="423"/>
        <v>-86.109682276204822</v>
      </c>
      <c r="P933" s="310">
        <f t="shared" ca="1" si="424"/>
        <v>23</v>
      </c>
      <c r="Q933" s="304">
        <f t="shared" ca="1" si="425"/>
        <v>0</v>
      </c>
      <c r="R933" s="306">
        <f t="shared" ca="1" si="426"/>
        <v>0</v>
      </c>
      <c r="S933" s="307">
        <f t="shared" ca="1" si="427"/>
        <v>4.5130000000000017</v>
      </c>
      <c r="T933" s="304">
        <f t="shared" ca="1" si="407"/>
        <v>44.272530000000017</v>
      </c>
      <c r="U933" s="311">
        <f t="shared" ca="1" si="408"/>
        <v>0</v>
      </c>
      <c r="V933" s="306">
        <f t="shared" ca="1" si="409"/>
        <v>1.2262550210324326</v>
      </c>
      <c r="W933" s="304">
        <f t="shared" ca="1" si="410"/>
        <v>39.977822833996314</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0.92905023730716962</v>
      </c>
      <c r="AH933" s="304">
        <f t="shared" ca="1" si="434"/>
        <v>-8.8583447232641426</v>
      </c>
    </row>
    <row r="934" spans="1:34" x14ac:dyDescent="0.2">
      <c r="A934" s="347">
        <f t="shared" ca="1" si="412"/>
        <v>1E-4</v>
      </c>
      <c r="B934" s="304">
        <f t="shared" ca="1" si="413"/>
        <v>30.153900000000036</v>
      </c>
      <c r="D934" s="306">
        <f t="shared" ca="1" si="414"/>
        <v>-0.60101109895525573</v>
      </c>
      <c r="E934" s="307">
        <f t="shared" ca="1" si="415"/>
        <v>-0.97204204104122205</v>
      </c>
      <c r="F934" s="304">
        <f t="shared" ca="1" si="416"/>
        <v>1.1428386021739854</v>
      </c>
      <c r="G934" s="306">
        <f t="shared" ca="1" si="417"/>
        <v>7.0116325155374168</v>
      </c>
      <c r="H934" s="307">
        <f t="shared" ca="1" si="418"/>
        <v>-103.10808418612865</v>
      </c>
      <c r="I934" s="304">
        <f t="shared" ca="1" si="419"/>
        <v>103.34621432382869</v>
      </c>
      <c r="J934" s="306">
        <f t="shared" ca="1" si="420"/>
        <v>641.70676765127212</v>
      </c>
      <c r="K934" s="307">
        <f t="shared" ca="1" si="421"/>
        <v>-10.250135070425245</v>
      </c>
      <c r="L934" s="304">
        <f t="shared" ca="1" si="406"/>
        <v>641.78862635481914</v>
      </c>
      <c r="M934" s="306">
        <f t="shared" ca="1" si="422"/>
        <v>-1.5028981175915654</v>
      </c>
      <c r="N934" s="304">
        <f t="shared" ca="1" si="423"/>
        <v>-86.109719176152808</v>
      </c>
      <c r="P934" s="310">
        <f t="shared" ca="1" si="424"/>
        <v>23</v>
      </c>
      <c r="Q934" s="304">
        <f t="shared" ca="1" si="425"/>
        <v>0</v>
      </c>
      <c r="R934" s="306">
        <f t="shared" ca="1" si="426"/>
        <v>0</v>
      </c>
      <c r="S934" s="307">
        <f t="shared" ca="1" si="427"/>
        <v>4.5130000000000017</v>
      </c>
      <c r="T934" s="304">
        <f t="shared" ca="1" si="407"/>
        <v>44.272530000000017</v>
      </c>
      <c r="U934" s="311">
        <f t="shared" ca="1" si="408"/>
        <v>0</v>
      </c>
      <c r="V934" s="306">
        <f t="shared" ca="1" si="409"/>
        <v>1.2262562854008796</v>
      </c>
      <c r="W934" s="304">
        <f t="shared" ca="1" si="410"/>
        <v>39.977935930290059</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0.92902560549074664</v>
      </c>
      <c r="AH934" s="304">
        <f t="shared" ca="1" si="434"/>
        <v>-8.8583697837350535</v>
      </c>
    </row>
    <row r="935" spans="1:34" x14ac:dyDescent="0.2">
      <c r="A935" s="347">
        <f t="shared" ca="1" si="412"/>
        <v>1E-4</v>
      </c>
      <c r="B935" s="304">
        <f t="shared" ca="1" si="413"/>
        <v>30.154000000000035</v>
      </c>
      <c r="D935" s="306">
        <f t="shared" ca="1" si="414"/>
        <v>-0.60100710731383433</v>
      </c>
      <c r="E935" s="307">
        <f t="shared" ca="1" si="415"/>
        <v>-0.97201665160615747</v>
      </c>
      <c r="F935" s="304">
        <f t="shared" ca="1" si="416"/>
        <v>1.1428149080412755</v>
      </c>
      <c r="G935" s="306">
        <f t="shared" ca="1" si="417"/>
        <v>7.0115724148266851</v>
      </c>
      <c r="H935" s="307">
        <f t="shared" ca="1" si="418"/>
        <v>-103.10818138779381</v>
      </c>
      <c r="I935" s="304">
        <f t="shared" ca="1" si="419"/>
        <v>103.34630722394752</v>
      </c>
      <c r="J935" s="306">
        <f t="shared" ca="1" si="420"/>
        <v>641.70676765127212</v>
      </c>
      <c r="K935" s="307">
        <f t="shared" ca="1" si="421"/>
        <v>-10.260445883703941</v>
      </c>
      <c r="L935" s="304">
        <f t="shared" ca="1" si="406"/>
        <v>641.78879111369349</v>
      </c>
      <c r="M935" s="306">
        <f t="shared" ca="1" si="422"/>
        <v>-1.5028987616104734</v>
      </c>
      <c r="N935" s="304">
        <f t="shared" ca="1" si="423"/>
        <v>-86.109756075718153</v>
      </c>
      <c r="P935" s="310">
        <f t="shared" ca="1" si="424"/>
        <v>23</v>
      </c>
      <c r="Q935" s="304">
        <f t="shared" ca="1" si="425"/>
        <v>0</v>
      </c>
      <c r="R935" s="306">
        <f t="shared" ca="1" si="426"/>
        <v>0</v>
      </c>
      <c r="S935" s="307">
        <f t="shared" ca="1" si="427"/>
        <v>4.5130000000000017</v>
      </c>
      <c r="T935" s="304">
        <f t="shared" ca="1" si="407"/>
        <v>44.272530000000017</v>
      </c>
      <c r="U935" s="311">
        <f t="shared" ca="1" si="408"/>
        <v>0</v>
      </c>
      <c r="V935" s="306">
        <f t="shared" ca="1" si="409"/>
        <v>1.2262575497718229</v>
      </c>
      <c r="W935" s="304">
        <f t="shared" ca="1" si="410"/>
        <v>39.978049024972357</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0.92900097402289461</v>
      </c>
      <c r="AH935" s="304">
        <f t="shared" ca="1" si="434"/>
        <v>-8.85839484384889</v>
      </c>
    </row>
    <row r="936" spans="1:34" x14ac:dyDescent="0.2">
      <c r="A936" s="347">
        <f t="shared" ca="1" si="412"/>
        <v>1E-4</v>
      </c>
      <c r="B936" s="304">
        <f t="shared" ca="1" si="413"/>
        <v>30.154100000000035</v>
      </c>
      <c r="D936" s="306">
        <f t="shared" ca="1" si="414"/>
        <v>-0.60100311567475595</v>
      </c>
      <c r="E936" s="307">
        <f t="shared" ca="1" si="415"/>
        <v>-0.97199126253282486</v>
      </c>
      <c r="F936" s="304">
        <f t="shared" ca="1" si="416"/>
        <v>1.1427912143042223</v>
      </c>
      <c r="G936" s="306">
        <f t="shared" ca="1" si="417"/>
        <v>7.0115123145151177</v>
      </c>
      <c r="H936" s="307">
        <f t="shared" ca="1" si="418"/>
        <v>-103.10827858692006</v>
      </c>
      <c r="I936" s="304">
        <f t="shared" ca="1" si="419"/>
        <v>103.34640012160324</v>
      </c>
      <c r="J936" s="306">
        <f t="shared" ca="1" si="420"/>
        <v>641.70676765127212</v>
      </c>
      <c r="K936" s="307">
        <f t="shared" ca="1" si="421"/>
        <v>-10.270756706702677</v>
      </c>
      <c r="L936" s="304">
        <f t="shared" ca="1" si="406"/>
        <v>641.788956038332</v>
      </c>
      <c r="M936" s="306">
        <f t="shared" ca="1" si="422"/>
        <v>-1.5028994056227032</v>
      </c>
      <c r="N936" s="304">
        <f t="shared" ca="1" si="423"/>
        <v>-86.109792974900884</v>
      </c>
      <c r="P936" s="310">
        <f t="shared" ca="1" si="424"/>
        <v>23</v>
      </c>
      <c r="Q936" s="304">
        <f t="shared" ca="1" si="425"/>
        <v>0</v>
      </c>
      <c r="R936" s="306">
        <f t="shared" ca="1" si="426"/>
        <v>0</v>
      </c>
      <c r="S936" s="307">
        <f t="shared" ca="1" si="427"/>
        <v>4.5130000000000017</v>
      </c>
      <c r="T936" s="304">
        <f t="shared" ca="1" si="407"/>
        <v>44.272530000000017</v>
      </c>
      <c r="U936" s="311">
        <f t="shared" ca="1" si="408"/>
        <v>0</v>
      </c>
      <c r="V936" s="306">
        <f t="shared" ca="1" si="409"/>
        <v>1.2262588141452622</v>
      </c>
      <c r="W936" s="304">
        <f t="shared" ca="1" si="410"/>
        <v>39.978162118043208</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0.92897634290360465</v>
      </c>
      <c r="AH936" s="304">
        <f t="shared" ca="1" si="434"/>
        <v>-8.8584199036056592</v>
      </c>
    </row>
    <row r="937" spans="1:34" x14ac:dyDescent="0.2">
      <c r="A937" s="347">
        <f t="shared" ca="1" si="412"/>
        <v>1E-4</v>
      </c>
      <c r="B937" s="304">
        <f t="shared" ca="1" si="413"/>
        <v>30.154200000000035</v>
      </c>
      <c r="D937" s="306">
        <f t="shared" ca="1" si="414"/>
        <v>-0.60099912403802203</v>
      </c>
      <c r="E937" s="307">
        <f t="shared" ca="1" si="415"/>
        <v>-0.97196587382122779</v>
      </c>
      <c r="F937" s="304">
        <f t="shared" ca="1" si="416"/>
        <v>1.1427675209628303</v>
      </c>
      <c r="G937" s="306">
        <f t="shared" ca="1" si="417"/>
        <v>7.0114522146027136</v>
      </c>
      <c r="H937" s="307">
        <f t="shared" ca="1" si="418"/>
        <v>-103.10837578350744</v>
      </c>
      <c r="I937" s="304">
        <f t="shared" ca="1" si="419"/>
        <v>103.34649301679589</v>
      </c>
      <c r="J937" s="306">
        <f t="shared" ca="1" si="420"/>
        <v>641.70676765127212</v>
      </c>
      <c r="K937" s="307">
        <f t="shared" ca="1" si="421"/>
        <v>-10.281067539421199</v>
      </c>
      <c r="L937" s="304">
        <f t="shared" ca="1" si="406"/>
        <v>641.78912112873479</v>
      </c>
      <c r="M937" s="306">
        <f t="shared" ca="1" si="422"/>
        <v>-1.502900049628255</v>
      </c>
      <c r="N937" s="304">
        <f t="shared" ca="1" si="423"/>
        <v>-86.109829873700974</v>
      </c>
      <c r="P937" s="310">
        <f t="shared" ca="1" si="424"/>
        <v>23</v>
      </c>
      <c r="Q937" s="304">
        <f t="shared" ca="1" si="425"/>
        <v>0</v>
      </c>
      <c r="R937" s="306">
        <f t="shared" ca="1" si="426"/>
        <v>0</v>
      </c>
      <c r="S937" s="307">
        <f t="shared" ca="1" si="427"/>
        <v>4.5130000000000017</v>
      </c>
      <c r="T937" s="304">
        <f t="shared" ca="1" si="407"/>
        <v>44.272530000000017</v>
      </c>
      <c r="U937" s="311">
        <f t="shared" ca="1" si="408"/>
        <v>0</v>
      </c>
      <c r="V937" s="306">
        <f t="shared" ca="1" si="409"/>
        <v>1.2262600785211981</v>
      </c>
      <c r="W937" s="304">
        <f t="shared" ca="1" si="410"/>
        <v>39.978275209502662</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0.92895171213287853</v>
      </c>
      <c r="AH937" s="304">
        <f t="shared" ca="1" si="434"/>
        <v>-8.8584449630053612</v>
      </c>
    </row>
    <row r="938" spans="1:34" x14ac:dyDescent="0.2">
      <c r="A938" s="347">
        <f t="shared" ca="1" si="412"/>
        <v>1E-4</v>
      </c>
      <c r="B938" s="304">
        <f t="shared" ca="1" si="413"/>
        <v>30.154300000000035</v>
      </c>
      <c r="D938" s="306">
        <f t="shared" ca="1" si="414"/>
        <v>-0.60099513240363223</v>
      </c>
      <c r="E938" s="307">
        <f t="shared" ca="1" si="415"/>
        <v>-0.97194048547135559</v>
      </c>
      <c r="F938" s="304">
        <f t="shared" ca="1" si="416"/>
        <v>1.1427438280170905</v>
      </c>
      <c r="G938" s="306">
        <f t="shared" ca="1" si="417"/>
        <v>7.0113921150894729</v>
      </c>
      <c r="H938" s="307">
        <f t="shared" ca="1" si="418"/>
        <v>-103.10847297755599</v>
      </c>
      <c r="I938" s="304">
        <f t="shared" ca="1" si="419"/>
        <v>103.34658590952549</v>
      </c>
      <c r="J938" s="306">
        <f t="shared" ca="1" si="420"/>
        <v>641.70676765127212</v>
      </c>
      <c r="K938" s="307">
        <f t="shared" ca="1" si="421"/>
        <v>-10.291378381859253</v>
      </c>
      <c r="L938" s="304">
        <f t="shared" ca="1" si="406"/>
        <v>641.78928638490243</v>
      </c>
      <c r="M938" s="306">
        <f t="shared" ca="1" si="422"/>
        <v>-1.502900693627129</v>
      </c>
      <c r="N938" s="304">
        <f t="shared" ca="1" si="423"/>
        <v>-86.109866772118465</v>
      </c>
      <c r="P938" s="310">
        <f t="shared" ca="1" si="424"/>
        <v>23</v>
      </c>
      <c r="Q938" s="304">
        <f t="shared" ca="1" si="425"/>
        <v>0</v>
      </c>
      <c r="R938" s="306">
        <f t="shared" ca="1" si="426"/>
        <v>0</v>
      </c>
      <c r="S938" s="307">
        <f t="shared" ca="1" si="427"/>
        <v>4.5130000000000017</v>
      </c>
      <c r="T938" s="304">
        <f t="shared" ca="1" si="407"/>
        <v>44.272530000000017</v>
      </c>
      <c r="U938" s="311">
        <f t="shared" ca="1" si="408"/>
        <v>0</v>
      </c>
      <c r="V938" s="306">
        <f t="shared" ca="1" si="409"/>
        <v>1.2262613428996303</v>
      </c>
      <c r="W938" s="304">
        <f t="shared" ca="1" si="410"/>
        <v>39.978388299350705</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0.92892708171070737</v>
      </c>
      <c r="AH938" s="304">
        <f t="shared" ca="1" si="434"/>
        <v>-8.8584700220480048</v>
      </c>
    </row>
    <row r="939" spans="1:34" x14ac:dyDescent="0.2">
      <c r="A939" s="347">
        <f t="shared" ca="1" si="412"/>
        <v>1E-4</v>
      </c>
      <c r="B939" s="304">
        <f t="shared" ca="1" si="413"/>
        <v>30.154400000000035</v>
      </c>
      <c r="D939" s="306">
        <f t="shared" ca="1" si="414"/>
        <v>-0.60099114077158577</v>
      </c>
      <c r="E939" s="307">
        <f t="shared" ca="1" si="415"/>
        <v>-0.97191509748320648</v>
      </c>
      <c r="F939" s="304">
        <f t="shared" ca="1" si="416"/>
        <v>1.1427201354670018</v>
      </c>
      <c r="G939" s="306">
        <f t="shared" ca="1" si="417"/>
        <v>7.0113320159753956</v>
      </c>
      <c r="H939" s="307">
        <f t="shared" ca="1" si="418"/>
        <v>-103.10857016906574</v>
      </c>
      <c r="I939" s="304">
        <f t="shared" ca="1" si="419"/>
        <v>103.34667879979209</v>
      </c>
      <c r="J939" s="306">
        <f t="shared" ca="1" si="420"/>
        <v>641.70676765127212</v>
      </c>
      <c r="K939" s="307">
        <f t="shared" ca="1" si="421"/>
        <v>-10.301689234016585</v>
      </c>
      <c r="L939" s="304">
        <f t="shared" ca="1" si="406"/>
        <v>641.78945180683513</v>
      </c>
      <c r="M939" s="306">
        <f t="shared" ca="1" si="422"/>
        <v>-1.5029013376193252</v>
      </c>
      <c r="N939" s="304">
        <f t="shared" ca="1" si="423"/>
        <v>-86.109903670153358</v>
      </c>
      <c r="P939" s="310">
        <f t="shared" ca="1" si="424"/>
        <v>23</v>
      </c>
      <c r="Q939" s="304">
        <f t="shared" ca="1" si="425"/>
        <v>0</v>
      </c>
      <c r="R939" s="306">
        <f t="shared" ca="1" si="426"/>
        <v>0</v>
      </c>
      <c r="S939" s="307">
        <f t="shared" ca="1" si="427"/>
        <v>4.5130000000000017</v>
      </c>
      <c r="T939" s="304">
        <f t="shared" ca="1" si="407"/>
        <v>44.272530000000017</v>
      </c>
      <c r="U939" s="311">
        <f t="shared" ca="1" si="408"/>
        <v>0</v>
      </c>
      <c r="V939" s="306">
        <f t="shared" ca="1" si="409"/>
        <v>1.2262626072805585</v>
      </c>
      <c r="W939" s="304">
        <f t="shared" ca="1" si="410"/>
        <v>39.978501387587357</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0.92890245163709118</v>
      </c>
      <c r="AH939" s="304">
        <f t="shared" ca="1" si="434"/>
        <v>-8.85849508073359</v>
      </c>
    </row>
    <row r="940" spans="1:34" x14ac:dyDescent="0.2">
      <c r="A940" s="347">
        <f t="shared" ca="1" si="412"/>
        <v>1E-4</v>
      </c>
      <c r="B940" s="304">
        <f t="shared" ca="1" si="413"/>
        <v>30.154500000000034</v>
      </c>
      <c r="D940" s="306">
        <f t="shared" ca="1" si="414"/>
        <v>-0.600987149141884</v>
      </c>
      <c r="E940" s="307">
        <f t="shared" ca="1" si="415"/>
        <v>-0.97188970985678225</v>
      </c>
      <c r="F940" s="304">
        <f t="shared" ca="1" si="416"/>
        <v>1.1426964433125666</v>
      </c>
      <c r="G940" s="306">
        <f t="shared" ca="1" si="417"/>
        <v>7.0112719172604816</v>
      </c>
      <c r="H940" s="307">
        <f t="shared" ca="1" si="418"/>
        <v>-103.10866735803673</v>
      </c>
      <c r="I940" s="304">
        <f t="shared" ca="1" si="419"/>
        <v>103.34677168759572</v>
      </c>
      <c r="J940" s="306">
        <f t="shared" ca="1" si="420"/>
        <v>641.70676765127212</v>
      </c>
      <c r="K940" s="307">
        <f t="shared" ca="1" si="421"/>
        <v>-10.312000095892941</v>
      </c>
      <c r="L940" s="304">
        <f t="shared" ca="1" si="406"/>
        <v>641.78961739453325</v>
      </c>
      <c r="M940" s="306">
        <f t="shared" ca="1" si="422"/>
        <v>-1.5029019816048437</v>
      </c>
      <c r="N940" s="304">
        <f t="shared" ca="1" si="423"/>
        <v>-86.109940567805623</v>
      </c>
      <c r="P940" s="310">
        <f t="shared" ca="1" si="424"/>
        <v>23</v>
      </c>
      <c r="Q940" s="304">
        <f t="shared" ca="1" si="425"/>
        <v>0</v>
      </c>
      <c r="R940" s="306">
        <f t="shared" ca="1" si="426"/>
        <v>0</v>
      </c>
      <c r="S940" s="307">
        <f t="shared" ca="1" si="427"/>
        <v>4.5130000000000017</v>
      </c>
      <c r="T940" s="304">
        <f t="shared" ca="1" si="407"/>
        <v>44.272530000000017</v>
      </c>
      <c r="U940" s="311">
        <f t="shared" ca="1" si="408"/>
        <v>0</v>
      </c>
      <c r="V940" s="306">
        <f t="shared" ca="1" si="409"/>
        <v>1.2262638716639829</v>
      </c>
      <c r="W940" s="304">
        <f t="shared" ca="1" si="410"/>
        <v>39.978614474212648</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0.92887782191202639</v>
      </c>
      <c r="AH940" s="304">
        <f t="shared" ca="1" si="434"/>
        <v>-8.8585201390621187</v>
      </c>
    </row>
    <row r="941" spans="1:34" x14ac:dyDescent="0.2">
      <c r="A941" s="347">
        <f t="shared" ca="1" si="412"/>
        <v>1E-4</v>
      </c>
      <c r="B941" s="304">
        <f t="shared" ca="1" si="413"/>
        <v>30.154600000000034</v>
      </c>
      <c r="D941" s="306">
        <f t="shared" ca="1" si="414"/>
        <v>-0.6009831575145288</v>
      </c>
      <c r="E941" s="307">
        <f t="shared" ca="1" si="415"/>
        <v>-0.97186432259207045</v>
      </c>
      <c r="F941" s="304">
        <f t="shared" ca="1" si="416"/>
        <v>1.1426727515537758</v>
      </c>
      <c r="G941" s="306">
        <f t="shared" ca="1" si="417"/>
        <v>7.0112118189447301</v>
      </c>
      <c r="H941" s="307">
        <f t="shared" ca="1" si="418"/>
        <v>-103.10876454446898</v>
      </c>
      <c r="I941" s="304">
        <f t="shared" ca="1" si="419"/>
        <v>103.34686457293638</v>
      </c>
      <c r="J941" s="306">
        <f t="shared" ca="1" si="420"/>
        <v>641.70676765127212</v>
      </c>
      <c r="K941" s="307">
        <f t="shared" ca="1" si="421"/>
        <v>-10.322310967488066</v>
      </c>
      <c r="L941" s="304">
        <f t="shared" ca="1" si="406"/>
        <v>641.78978314799713</v>
      </c>
      <c r="M941" s="306">
        <f t="shared" ca="1" si="422"/>
        <v>-1.5029026255836846</v>
      </c>
      <c r="N941" s="304">
        <f t="shared" ca="1" si="423"/>
        <v>-86.109977465075303</v>
      </c>
      <c r="P941" s="310">
        <f t="shared" ca="1" si="424"/>
        <v>23</v>
      </c>
      <c r="Q941" s="304">
        <f t="shared" ca="1" si="425"/>
        <v>0</v>
      </c>
      <c r="R941" s="306">
        <f t="shared" ca="1" si="426"/>
        <v>0</v>
      </c>
      <c r="S941" s="307">
        <f t="shared" ca="1" si="427"/>
        <v>4.5130000000000017</v>
      </c>
      <c r="T941" s="304">
        <f t="shared" ca="1" si="407"/>
        <v>44.272530000000017</v>
      </c>
      <c r="U941" s="311">
        <f t="shared" ca="1" si="408"/>
        <v>0</v>
      </c>
      <c r="V941" s="306">
        <f t="shared" ca="1" si="409"/>
        <v>1.2262651360499035</v>
      </c>
      <c r="W941" s="304">
        <f t="shared" ca="1" si="410"/>
        <v>39.978727559226556</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0.92885319253550591</v>
      </c>
      <c r="AH941" s="304">
        <f t="shared" ca="1" si="434"/>
        <v>-8.8585451970335995</v>
      </c>
    </row>
    <row r="942" spans="1:34" x14ac:dyDescent="0.2">
      <c r="A942" s="347">
        <f t="shared" ca="1" si="412"/>
        <v>1E-4</v>
      </c>
      <c r="B942" s="304">
        <f t="shared" ca="1" si="413"/>
        <v>30.154700000000034</v>
      </c>
      <c r="D942" s="306">
        <f t="shared" ca="1" si="414"/>
        <v>-0.60097916588951883</v>
      </c>
      <c r="E942" s="307">
        <f t="shared" ca="1" si="415"/>
        <v>-0.97183893568908175</v>
      </c>
      <c r="F942" s="304">
        <f t="shared" ca="1" si="416"/>
        <v>1.1426490601906383</v>
      </c>
      <c r="G942" s="306">
        <f t="shared" ca="1" si="417"/>
        <v>7.0111517210281411</v>
      </c>
      <c r="H942" s="307">
        <f t="shared" ca="1" si="418"/>
        <v>-103.10886172836256</v>
      </c>
      <c r="I942" s="304">
        <f t="shared" ca="1" si="419"/>
        <v>103.34695745581416</v>
      </c>
      <c r="J942" s="306">
        <f t="shared" ca="1" si="420"/>
        <v>641.70676765127212</v>
      </c>
      <c r="K942" s="307">
        <f t="shared" ca="1" si="421"/>
        <v>-10.332621848801708</v>
      </c>
      <c r="L942" s="304">
        <f t="shared" ca="1" si="406"/>
        <v>641.78994906722721</v>
      </c>
      <c r="M942" s="306">
        <f t="shared" ca="1" si="422"/>
        <v>-1.5029032695558477</v>
      </c>
      <c r="N942" s="304">
        <f t="shared" ca="1" si="423"/>
        <v>-86.110014361962385</v>
      </c>
      <c r="P942" s="310">
        <f t="shared" ca="1" si="424"/>
        <v>23</v>
      </c>
      <c r="Q942" s="304">
        <f t="shared" ca="1" si="425"/>
        <v>0</v>
      </c>
      <c r="R942" s="306">
        <f t="shared" ca="1" si="426"/>
        <v>0</v>
      </c>
      <c r="S942" s="307">
        <f t="shared" ca="1" si="427"/>
        <v>4.5130000000000017</v>
      </c>
      <c r="T942" s="304">
        <f t="shared" ca="1" si="407"/>
        <v>44.272530000000017</v>
      </c>
      <c r="U942" s="311">
        <f t="shared" ca="1" si="408"/>
        <v>0</v>
      </c>
      <c r="V942" s="306">
        <f t="shared" ca="1" si="409"/>
        <v>1.2262664004383199</v>
      </c>
      <c r="W942" s="304">
        <f t="shared" ca="1" si="410"/>
        <v>39.97884064262913</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0.92882856350753684</v>
      </c>
      <c r="AH942" s="304">
        <f t="shared" ca="1" si="434"/>
        <v>-8.8585702546480256</v>
      </c>
    </row>
    <row r="943" spans="1:34" x14ac:dyDescent="0.2">
      <c r="A943" s="347">
        <f t="shared" ca="1" si="412"/>
        <v>1E-4</v>
      </c>
      <c r="B943" s="304">
        <f t="shared" ca="1" si="413"/>
        <v>30.154800000000034</v>
      </c>
      <c r="D943" s="306">
        <f t="shared" ca="1" si="414"/>
        <v>-0.60097517426685809</v>
      </c>
      <c r="E943" s="307">
        <f t="shared" ca="1" si="415"/>
        <v>-0.97181354914780016</v>
      </c>
      <c r="F943" s="304">
        <f t="shared" ca="1" si="416"/>
        <v>1.1426253692231432</v>
      </c>
      <c r="G943" s="306">
        <f t="shared" ca="1" si="417"/>
        <v>7.0110916235107146</v>
      </c>
      <c r="H943" s="307">
        <f t="shared" ca="1" si="418"/>
        <v>-103.10895890971747</v>
      </c>
      <c r="I943" s="304">
        <f t="shared" ca="1" si="419"/>
        <v>103.34705033622909</v>
      </c>
      <c r="J943" s="306">
        <f t="shared" ca="1" si="420"/>
        <v>641.70676765127212</v>
      </c>
      <c r="K943" s="307">
        <f t="shared" ca="1" si="421"/>
        <v>-10.342932739833612</v>
      </c>
      <c r="L943" s="304">
        <f t="shared" ca="1" si="406"/>
        <v>641.79011515222362</v>
      </c>
      <c r="M943" s="306">
        <f t="shared" ca="1" si="422"/>
        <v>-1.5029039135213338</v>
      </c>
      <c r="N943" s="304">
        <f t="shared" ca="1" si="423"/>
        <v>-86.110051258466882</v>
      </c>
      <c r="P943" s="310">
        <f t="shared" ca="1" si="424"/>
        <v>23</v>
      </c>
      <c r="Q943" s="304">
        <f t="shared" ca="1" si="425"/>
        <v>0</v>
      </c>
      <c r="R943" s="306">
        <f t="shared" ca="1" si="426"/>
        <v>0</v>
      </c>
      <c r="S943" s="307">
        <f t="shared" ca="1" si="427"/>
        <v>4.5130000000000017</v>
      </c>
      <c r="T943" s="304">
        <f t="shared" ca="1" si="407"/>
        <v>44.272530000000017</v>
      </c>
      <c r="U943" s="311">
        <f t="shared" ca="1" si="408"/>
        <v>0</v>
      </c>
      <c r="V943" s="306">
        <f t="shared" ca="1" si="409"/>
        <v>1.226267664829233</v>
      </c>
      <c r="W943" s="304">
        <f t="shared" ca="1" si="410"/>
        <v>39.978953724420407</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0.9288039348281103</v>
      </c>
      <c r="AH943" s="304">
        <f t="shared" ca="1" si="434"/>
        <v>-8.8585953119054093</v>
      </c>
    </row>
    <row r="944" spans="1:34" x14ac:dyDescent="0.2">
      <c r="A944" s="347">
        <f t="shared" ca="1" si="412"/>
        <v>1E-4</v>
      </c>
      <c r="B944" s="304">
        <f t="shared" ca="1" si="413"/>
        <v>30.154900000000033</v>
      </c>
      <c r="D944" s="306">
        <f t="shared" ca="1" si="414"/>
        <v>-0.60097118264654259</v>
      </c>
      <c r="E944" s="307">
        <f t="shared" ca="1" si="415"/>
        <v>-0.97178816296821857</v>
      </c>
      <c r="F944" s="304">
        <f t="shared" ca="1" si="416"/>
        <v>1.1426016786512827</v>
      </c>
      <c r="G944" s="306">
        <f t="shared" ca="1" si="417"/>
        <v>7.0110315263924496</v>
      </c>
      <c r="H944" s="307">
        <f t="shared" ca="1" si="418"/>
        <v>-103.10905608853376</v>
      </c>
      <c r="I944" s="304">
        <f t="shared" ca="1" si="419"/>
        <v>103.34714321418116</v>
      </c>
      <c r="J944" s="306">
        <f t="shared" ca="1" si="420"/>
        <v>641.70676765127212</v>
      </c>
      <c r="K944" s="307">
        <f t="shared" ca="1" si="421"/>
        <v>-10.353243640583525</v>
      </c>
      <c r="L944" s="304">
        <f t="shared" ca="1" si="406"/>
        <v>641.79028140298681</v>
      </c>
      <c r="M944" s="306">
        <f t="shared" ca="1" si="422"/>
        <v>-1.5029045574801423</v>
      </c>
      <c r="N944" s="304">
        <f t="shared" ca="1" si="423"/>
        <v>-86.110088154588794</v>
      </c>
      <c r="P944" s="310">
        <f t="shared" ca="1" si="424"/>
        <v>23</v>
      </c>
      <c r="Q944" s="304">
        <f t="shared" ca="1" si="425"/>
        <v>0</v>
      </c>
      <c r="R944" s="306">
        <f t="shared" ca="1" si="426"/>
        <v>0</v>
      </c>
      <c r="S944" s="307">
        <f t="shared" ca="1" si="427"/>
        <v>4.5130000000000017</v>
      </c>
      <c r="T944" s="304">
        <f t="shared" ca="1" si="407"/>
        <v>44.272530000000017</v>
      </c>
      <c r="U944" s="311">
        <f t="shared" ca="1" si="408"/>
        <v>0</v>
      </c>
      <c r="V944" s="306">
        <f t="shared" ca="1" si="409"/>
        <v>1.2262689292226419</v>
      </c>
      <c r="W944" s="304">
        <f t="shared" ca="1" si="410"/>
        <v>39.979066804600343</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0.92877930649721385</v>
      </c>
      <c r="AH944" s="304">
        <f t="shared" ca="1" si="434"/>
        <v>-8.8586203688057594</v>
      </c>
    </row>
    <row r="945" spans="1:34" x14ac:dyDescent="0.2">
      <c r="A945" s="347">
        <f t="shared" ca="1" si="412"/>
        <v>1E-4</v>
      </c>
      <c r="B945" s="304">
        <f t="shared" ca="1" si="413"/>
        <v>30.155000000000033</v>
      </c>
      <c r="D945" s="306">
        <f t="shared" ca="1" si="414"/>
        <v>-0.60096719102857665</v>
      </c>
      <c r="E945" s="307">
        <f t="shared" ca="1" si="415"/>
        <v>-0.97176277715034765</v>
      </c>
      <c r="F945" s="304">
        <f t="shared" ca="1" si="416"/>
        <v>1.1425779884750686</v>
      </c>
      <c r="G945" s="306">
        <f t="shared" ca="1" si="417"/>
        <v>7.0109714296733472</v>
      </c>
      <c r="H945" s="307">
        <f t="shared" ca="1" si="418"/>
        <v>-103.10915326481148</v>
      </c>
      <c r="I945" s="304">
        <f t="shared" ca="1" si="419"/>
        <v>103.34723608967043</v>
      </c>
      <c r="J945" s="306">
        <f t="shared" ca="1" si="420"/>
        <v>641.70676765127212</v>
      </c>
      <c r="K945" s="307">
        <f t="shared" ca="1" si="421"/>
        <v>-10.363554551051193</v>
      </c>
      <c r="L945" s="304">
        <f t="shared" ca="1" si="406"/>
        <v>641.79044781951711</v>
      </c>
      <c r="M945" s="306">
        <f t="shared" ca="1" si="422"/>
        <v>-1.5029052014322735</v>
      </c>
      <c r="N945" s="304">
        <f t="shared" ca="1" si="423"/>
        <v>-86.110125050328122</v>
      </c>
      <c r="P945" s="310">
        <f t="shared" ca="1" si="424"/>
        <v>23</v>
      </c>
      <c r="Q945" s="304">
        <f t="shared" ca="1" si="425"/>
        <v>0</v>
      </c>
      <c r="R945" s="306">
        <f t="shared" ca="1" si="426"/>
        <v>0</v>
      </c>
      <c r="S945" s="307">
        <f t="shared" ca="1" si="427"/>
        <v>4.5130000000000017</v>
      </c>
      <c r="T945" s="304">
        <f t="shared" ca="1" si="407"/>
        <v>44.272530000000017</v>
      </c>
      <c r="U945" s="311">
        <f t="shared" ca="1" si="408"/>
        <v>0</v>
      </c>
      <c r="V945" s="306">
        <f t="shared" ca="1" si="409"/>
        <v>1.2262701936185467</v>
      </c>
      <c r="W945" s="304">
        <f t="shared" ca="1" si="410"/>
        <v>39.979179883168989</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0.92875467851485638</v>
      </c>
      <c r="AH945" s="304">
        <f t="shared" ca="1" si="434"/>
        <v>-8.8586454253490654</v>
      </c>
    </row>
    <row r="946" spans="1:34" x14ac:dyDescent="0.2">
      <c r="A946" s="347">
        <f t="shared" ca="1" si="412"/>
        <v>1E-4</v>
      </c>
      <c r="B946" s="304">
        <f t="shared" ca="1" si="413"/>
        <v>30.155100000000033</v>
      </c>
      <c r="D946" s="306">
        <f t="shared" ca="1" si="414"/>
        <v>-0.60096319941296006</v>
      </c>
      <c r="E946" s="307">
        <f t="shared" ca="1" si="415"/>
        <v>-0.9717373916941785</v>
      </c>
      <c r="F946" s="304">
        <f t="shared" ca="1" si="416"/>
        <v>1.1425542986944939</v>
      </c>
      <c r="G946" s="306">
        <f t="shared" ca="1" si="417"/>
        <v>7.0109113333534063</v>
      </c>
      <c r="H946" s="307">
        <f t="shared" ca="1" si="418"/>
        <v>-103.10925043855065</v>
      </c>
      <c r="I946" s="304">
        <f t="shared" ca="1" si="419"/>
        <v>103.34732896269695</v>
      </c>
      <c r="J946" s="306">
        <f t="shared" ca="1" si="420"/>
        <v>641.70676765127212</v>
      </c>
      <c r="K946" s="307">
        <f t="shared" ca="1" si="421"/>
        <v>-10.37386547123636</v>
      </c>
      <c r="L946" s="304">
        <f t="shared" ca="1" si="406"/>
        <v>641.79061440181488</v>
      </c>
      <c r="M946" s="306">
        <f t="shared" ca="1" si="422"/>
        <v>-1.5029058453777275</v>
      </c>
      <c r="N946" s="304">
        <f t="shared" ca="1" si="423"/>
        <v>-86.110161945684865</v>
      </c>
      <c r="P946" s="310">
        <f t="shared" ca="1" si="424"/>
        <v>23</v>
      </c>
      <c r="Q946" s="304">
        <f t="shared" ca="1" si="425"/>
        <v>0</v>
      </c>
      <c r="R946" s="306">
        <f t="shared" ca="1" si="426"/>
        <v>0</v>
      </c>
      <c r="S946" s="307">
        <f t="shared" ca="1" si="427"/>
        <v>4.5130000000000017</v>
      </c>
      <c r="T946" s="304">
        <f t="shared" ca="1" si="407"/>
        <v>44.272530000000017</v>
      </c>
      <c r="U946" s="311">
        <f t="shared" ca="1" si="408"/>
        <v>0</v>
      </c>
      <c r="V946" s="306">
        <f t="shared" ca="1" si="409"/>
        <v>1.2262714580169474</v>
      </c>
      <c r="W946" s="304">
        <f t="shared" ca="1" si="410"/>
        <v>39.979292960126365</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0.92873005088103255</v>
      </c>
      <c r="AH946" s="304">
        <f t="shared" ca="1" si="434"/>
        <v>-8.8586704815353361</v>
      </c>
    </row>
    <row r="947" spans="1:34" x14ac:dyDescent="0.2">
      <c r="A947" s="347">
        <f t="shared" ca="1" si="412"/>
        <v>1E-4</v>
      </c>
      <c r="B947" s="304">
        <f t="shared" ca="1" si="413"/>
        <v>30.155200000000033</v>
      </c>
      <c r="D947" s="306">
        <f t="shared" ca="1" si="414"/>
        <v>-0.60095920779969281</v>
      </c>
      <c r="E947" s="307">
        <f t="shared" ca="1" si="415"/>
        <v>-0.97171200659970047</v>
      </c>
      <c r="F947" s="304">
        <f t="shared" ca="1" si="416"/>
        <v>1.1425306093095495</v>
      </c>
      <c r="G947" s="306">
        <f t="shared" ca="1" si="417"/>
        <v>7.0108512374326262</v>
      </c>
      <c r="H947" s="307">
        <f t="shared" ca="1" si="418"/>
        <v>-103.10934760975131</v>
      </c>
      <c r="I947" s="304">
        <f t="shared" ca="1" si="419"/>
        <v>103.34742183326074</v>
      </c>
      <c r="J947" s="306">
        <f t="shared" ca="1" si="420"/>
        <v>641.70676765127212</v>
      </c>
      <c r="K947" s="307">
        <f t="shared" ca="1" si="421"/>
        <v>-10.384176401138776</v>
      </c>
      <c r="L947" s="304">
        <f t="shared" ca="1" si="406"/>
        <v>641.79078114988044</v>
      </c>
      <c r="M947" s="306">
        <f t="shared" ca="1" si="422"/>
        <v>-1.5029064893165045</v>
      </c>
      <c r="N947" s="304">
        <f t="shared" ca="1" si="423"/>
        <v>-86.110198840659052</v>
      </c>
      <c r="P947" s="310">
        <f t="shared" ca="1" si="424"/>
        <v>23</v>
      </c>
      <c r="Q947" s="304">
        <f t="shared" ca="1" si="425"/>
        <v>0</v>
      </c>
      <c r="R947" s="306">
        <f t="shared" ca="1" si="426"/>
        <v>0</v>
      </c>
      <c r="S947" s="307">
        <f t="shared" ca="1" si="427"/>
        <v>4.5130000000000017</v>
      </c>
      <c r="T947" s="304">
        <f t="shared" ca="1" si="407"/>
        <v>44.272530000000017</v>
      </c>
      <c r="U947" s="311">
        <f t="shared" ca="1" si="408"/>
        <v>0</v>
      </c>
      <c r="V947" s="306">
        <f t="shared" ca="1" si="409"/>
        <v>1.2262727224178442</v>
      </c>
      <c r="W947" s="304">
        <f t="shared" ca="1" si="410"/>
        <v>39.979406035472479</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0.92870542359573349</v>
      </c>
      <c r="AH947" s="304">
        <f t="shared" ca="1" si="434"/>
        <v>-8.8586955373645804</v>
      </c>
    </row>
    <row r="948" spans="1:34" x14ac:dyDescent="0.2">
      <c r="A948" s="347">
        <f t="shared" ca="1" si="412"/>
        <v>1E-4</v>
      </c>
      <c r="B948" s="304">
        <f t="shared" ca="1" si="413"/>
        <v>30.155300000000032</v>
      </c>
      <c r="D948" s="306">
        <f t="shared" ca="1" si="414"/>
        <v>-0.6009552161887759</v>
      </c>
      <c r="E948" s="307">
        <f t="shared" ca="1" si="415"/>
        <v>-0.97168662186691712</v>
      </c>
      <c r="F948" s="304">
        <f t="shared" ca="1" si="416"/>
        <v>1.1425069203202403</v>
      </c>
      <c r="G948" s="306">
        <f t="shared" ca="1" si="417"/>
        <v>7.0107911419110076</v>
      </c>
      <c r="H948" s="307">
        <f t="shared" ca="1" si="418"/>
        <v>-103.1094447784135</v>
      </c>
      <c r="I948" s="304">
        <f t="shared" ca="1" si="419"/>
        <v>103.34751470136183</v>
      </c>
      <c r="J948" s="306">
        <f t="shared" ca="1" si="420"/>
        <v>641.70676765127212</v>
      </c>
      <c r="K948" s="307">
        <f t="shared" ca="1" si="421"/>
        <v>-10.394487340758184</v>
      </c>
      <c r="L948" s="304">
        <f t="shared" ca="1" si="406"/>
        <v>641.79094806371404</v>
      </c>
      <c r="M948" s="306">
        <f t="shared" ca="1" si="422"/>
        <v>-1.5029071332486046</v>
      </c>
      <c r="N948" s="304">
        <f t="shared" ca="1" si="423"/>
        <v>-86.110235735250683</v>
      </c>
      <c r="P948" s="310">
        <f t="shared" ca="1" si="424"/>
        <v>23</v>
      </c>
      <c r="Q948" s="304">
        <f t="shared" ca="1" si="425"/>
        <v>0</v>
      </c>
      <c r="R948" s="306">
        <f t="shared" ca="1" si="426"/>
        <v>0</v>
      </c>
      <c r="S948" s="307">
        <f t="shared" ca="1" si="427"/>
        <v>4.5130000000000017</v>
      </c>
      <c r="T948" s="304">
        <f t="shared" ca="1" si="407"/>
        <v>44.272530000000017</v>
      </c>
      <c r="U948" s="311">
        <f t="shared" ca="1" si="408"/>
        <v>0</v>
      </c>
      <c r="V948" s="306">
        <f t="shared" ca="1" si="409"/>
        <v>1.2262739868212376</v>
      </c>
      <c r="W948" s="304">
        <f t="shared" ca="1" si="410"/>
        <v>39.979519109207352</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0.92868079665896097</v>
      </c>
      <c r="AH948" s="304">
        <f t="shared" ca="1" si="434"/>
        <v>-8.8587205928367965</v>
      </c>
    </row>
    <row r="949" spans="1:34" x14ac:dyDescent="0.2">
      <c r="A949" s="347">
        <f t="shared" ca="1" si="412"/>
        <v>1E-4</v>
      </c>
      <c r="B949" s="304">
        <f t="shared" ca="1" si="413"/>
        <v>30.155400000000032</v>
      </c>
      <c r="D949" s="306">
        <f t="shared" ca="1" si="414"/>
        <v>-0.600951224580209</v>
      </c>
      <c r="E949" s="307">
        <f t="shared" ca="1" si="415"/>
        <v>-0.97166123749582134</v>
      </c>
      <c r="F949" s="304">
        <f t="shared" ca="1" si="416"/>
        <v>1.1424832317265596</v>
      </c>
      <c r="G949" s="306">
        <f t="shared" ca="1" si="417"/>
        <v>7.0107310467885497</v>
      </c>
      <c r="H949" s="307">
        <f t="shared" ca="1" si="418"/>
        <v>-103.10954194453726</v>
      </c>
      <c r="I949" s="304">
        <f t="shared" ca="1" si="419"/>
        <v>103.34760756700027</v>
      </c>
      <c r="J949" s="306">
        <f t="shared" ca="1" si="420"/>
        <v>641.70676765127212</v>
      </c>
      <c r="K949" s="307">
        <f t="shared" ca="1" si="421"/>
        <v>-10.404798290094332</v>
      </c>
      <c r="L949" s="304">
        <f t="shared" ca="1" si="406"/>
        <v>641.79111514331612</v>
      </c>
      <c r="M949" s="306">
        <f t="shared" ca="1" si="422"/>
        <v>-1.5029077771740278</v>
      </c>
      <c r="N949" s="304">
        <f t="shared" ca="1" si="423"/>
        <v>-86.110272629459757</v>
      </c>
      <c r="P949" s="310">
        <f t="shared" ca="1" si="424"/>
        <v>23</v>
      </c>
      <c r="Q949" s="304">
        <f t="shared" ca="1" si="425"/>
        <v>0</v>
      </c>
      <c r="R949" s="306">
        <f t="shared" ca="1" si="426"/>
        <v>0</v>
      </c>
      <c r="S949" s="307">
        <f t="shared" ca="1" si="427"/>
        <v>4.5130000000000017</v>
      </c>
      <c r="T949" s="304">
        <f t="shared" ca="1" si="407"/>
        <v>44.272530000000017</v>
      </c>
      <c r="U949" s="311">
        <f t="shared" ca="1" si="408"/>
        <v>0</v>
      </c>
      <c r="V949" s="306">
        <f t="shared" ca="1" si="409"/>
        <v>1.2262752512271262</v>
      </c>
      <c r="W949" s="304">
        <f t="shared" ca="1" si="410"/>
        <v>39.979632181330999</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0.92865617007070611</v>
      </c>
      <c r="AH949" s="304">
        <f t="shared" ca="1" si="434"/>
        <v>-8.8587456479519915</v>
      </c>
    </row>
    <row r="950" spans="1:34" x14ac:dyDescent="0.2">
      <c r="A950" s="347">
        <f t="shared" ca="1" si="412"/>
        <v>1E-4</v>
      </c>
      <c r="B950" s="304">
        <f t="shared" ca="1" si="413"/>
        <v>30.155500000000032</v>
      </c>
      <c r="D950" s="306">
        <f t="shared" ca="1" si="414"/>
        <v>-0.60094723297399344</v>
      </c>
      <c r="E950" s="307">
        <f t="shared" ca="1" si="415"/>
        <v>-0.97163585348641135</v>
      </c>
      <c r="F950" s="304">
        <f t="shared" ca="1" si="416"/>
        <v>1.1424595435285076</v>
      </c>
      <c r="G950" s="306">
        <f t="shared" ca="1" si="417"/>
        <v>7.0106709520652526</v>
      </c>
      <c r="H950" s="307">
        <f t="shared" ca="1" si="418"/>
        <v>-103.10963910812261</v>
      </c>
      <c r="I950" s="304">
        <f t="shared" ca="1" si="419"/>
        <v>103.34770043017609</v>
      </c>
      <c r="J950" s="306">
        <f t="shared" ca="1" si="420"/>
        <v>641.70676765127212</v>
      </c>
      <c r="K950" s="307">
        <f t="shared" ca="1" si="421"/>
        <v>-10.415109249146965</v>
      </c>
      <c r="L950" s="304">
        <f t="shared" ca="1" si="406"/>
        <v>641.79128238868702</v>
      </c>
      <c r="M950" s="306">
        <f t="shared" ca="1" si="422"/>
        <v>-1.5029084210927741</v>
      </c>
      <c r="N950" s="304">
        <f t="shared" ca="1" si="423"/>
        <v>-86.110309523286261</v>
      </c>
      <c r="P950" s="310">
        <f t="shared" ca="1" si="424"/>
        <v>23</v>
      </c>
      <c r="Q950" s="304">
        <f t="shared" ca="1" si="425"/>
        <v>0</v>
      </c>
      <c r="R950" s="306">
        <f t="shared" ca="1" si="426"/>
        <v>0</v>
      </c>
      <c r="S950" s="307">
        <f t="shared" ca="1" si="427"/>
        <v>4.5130000000000017</v>
      </c>
      <c r="T950" s="304">
        <f t="shared" ca="1" si="407"/>
        <v>44.272530000000017</v>
      </c>
      <c r="U950" s="311">
        <f t="shared" ca="1" si="408"/>
        <v>0</v>
      </c>
      <c r="V950" s="306">
        <f t="shared" ca="1" si="409"/>
        <v>1.2262765156355109</v>
      </c>
      <c r="W950" s="304">
        <f t="shared" ca="1" si="410"/>
        <v>39.979745251843418</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0.92863154383097246</v>
      </c>
      <c r="AH950" s="304">
        <f t="shared" ca="1" si="434"/>
        <v>-8.8587707027101672</v>
      </c>
    </row>
    <row r="951" spans="1:34" x14ac:dyDescent="0.2">
      <c r="A951" s="347">
        <f t="shared" ca="1" si="412"/>
        <v>1E-4</v>
      </c>
      <c r="B951" s="304">
        <f t="shared" ca="1" si="413"/>
        <v>30.155600000000032</v>
      </c>
      <c r="D951" s="306">
        <f t="shared" ca="1" si="414"/>
        <v>-0.60094324137013044</v>
      </c>
      <c r="E951" s="307">
        <f t="shared" ca="1" si="415"/>
        <v>-0.97161046983868538</v>
      </c>
      <c r="F951" s="304">
        <f t="shared" ca="1" si="416"/>
        <v>1.1424358557260841</v>
      </c>
      <c r="G951" s="306">
        <f t="shared" ca="1" si="417"/>
        <v>7.0106108577411153</v>
      </c>
      <c r="H951" s="307">
        <f t="shared" ca="1" si="418"/>
        <v>-103.10973626916959</v>
      </c>
      <c r="I951" s="304">
        <f t="shared" ca="1" si="419"/>
        <v>103.3477932908893</v>
      </c>
      <c r="J951" s="306">
        <f t="shared" ca="1" si="420"/>
        <v>641.70676765127212</v>
      </c>
      <c r="K951" s="307">
        <f t="shared" ca="1" si="421"/>
        <v>-10.42542021791583</v>
      </c>
      <c r="L951" s="304">
        <f t="shared" ca="1" si="406"/>
        <v>641.79144979982698</v>
      </c>
      <c r="M951" s="306">
        <f t="shared" ca="1" si="422"/>
        <v>-1.5029090650048438</v>
      </c>
      <c r="N951" s="304">
        <f t="shared" ca="1" si="423"/>
        <v>-86.110346416730238</v>
      </c>
      <c r="P951" s="310">
        <f t="shared" ca="1" si="424"/>
        <v>23</v>
      </c>
      <c r="Q951" s="304">
        <f t="shared" ca="1" si="425"/>
        <v>0</v>
      </c>
      <c r="R951" s="306">
        <f t="shared" ca="1" si="426"/>
        <v>0</v>
      </c>
      <c r="S951" s="307">
        <f t="shared" ca="1" si="427"/>
        <v>4.5130000000000017</v>
      </c>
      <c r="T951" s="304">
        <f t="shared" ca="1" si="407"/>
        <v>44.272530000000017</v>
      </c>
      <c r="U951" s="311">
        <f t="shared" ca="1" si="408"/>
        <v>0</v>
      </c>
      <c r="V951" s="306">
        <f t="shared" ca="1" si="409"/>
        <v>1.2262777800463911</v>
      </c>
      <c r="W951" s="304">
        <f t="shared" ca="1" si="410"/>
        <v>39.979858320744626</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0.92860691793975292</v>
      </c>
      <c r="AH951" s="304">
        <f t="shared" ca="1" si="434"/>
        <v>-8.8587957571113236</v>
      </c>
    </row>
    <row r="952" spans="1:34" x14ac:dyDescent="0.2">
      <c r="A952" s="347">
        <f t="shared" ca="1" si="412"/>
        <v>1E-4</v>
      </c>
      <c r="B952" s="304">
        <f t="shared" ca="1" si="413"/>
        <v>30.155700000000031</v>
      </c>
      <c r="D952" s="306">
        <f t="shared" ca="1" si="414"/>
        <v>-0.60093924976861945</v>
      </c>
      <c r="E952" s="307">
        <f t="shared" ca="1" si="415"/>
        <v>-0.97158508655264164</v>
      </c>
      <c r="F952" s="304">
        <f t="shared" ca="1" si="416"/>
        <v>1.1424121683192872</v>
      </c>
      <c r="G952" s="306">
        <f t="shared" ca="1" si="417"/>
        <v>7.0105507638161386</v>
      </c>
      <c r="H952" s="307">
        <f t="shared" ca="1" si="418"/>
        <v>-103.10983342767824</v>
      </c>
      <c r="I952" s="304">
        <f t="shared" ca="1" si="419"/>
        <v>103.34788614913995</v>
      </c>
      <c r="J952" s="306">
        <f t="shared" ca="1" si="420"/>
        <v>641.70676765127212</v>
      </c>
      <c r="K952" s="307">
        <f t="shared" ca="1" si="421"/>
        <v>-10.435731196400672</v>
      </c>
      <c r="L952" s="304">
        <f t="shared" ca="1" si="406"/>
        <v>641.79161737673644</v>
      </c>
      <c r="M952" s="306">
        <f t="shared" ca="1" si="422"/>
        <v>-1.5029097089102368</v>
      </c>
      <c r="N952" s="304">
        <f t="shared" ca="1" si="423"/>
        <v>-86.110383309791658</v>
      </c>
      <c r="P952" s="310">
        <f t="shared" ca="1" si="424"/>
        <v>23</v>
      </c>
      <c r="Q952" s="304">
        <f t="shared" ca="1" si="425"/>
        <v>0</v>
      </c>
      <c r="R952" s="306">
        <f t="shared" ca="1" si="426"/>
        <v>0</v>
      </c>
      <c r="S952" s="307">
        <f t="shared" ca="1" si="427"/>
        <v>4.5130000000000017</v>
      </c>
      <c r="T952" s="304">
        <f t="shared" ca="1" si="407"/>
        <v>44.272530000000017</v>
      </c>
      <c r="U952" s="311">
        <f t="shared" ca="1" si="408"/>
        <v>0</v>
      </c>
      <c r="V952" s="306">
        <f t="shared" ca="1" si="409"/>
        <v>1.2262790444597678</v>
      </c>
      <c r="W952" s="304">
        <f t="shared" ca="1" si="410"/>
        <v>39.979971388034656</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0.92858229239705103</v>
      </c>
      <c r="AH952" s="304">
        <f t="shared" ca="1" si="434"/>
        <v>-8.8588208111554643</v>
      </c>
    </row>
    <row r="953" spans="1:34" x14ac:dyDescent="0.2">
      <c r="A953" s="347">
        <f t="shared" ca="1" si="412"/>
        <v>1E-4</v>
      </c>
      <c r="B953" s="304">
        <f t="shared" ca="1" si="413"/>
        <v>30.155800000000031</v>
      </c>
      <c r="D953" s="306">
        <f t="shared" ca="1" si="414"/>
        <v>-0.60093525816946225</v>
      </c>
      <c r="E953" s="307">
        <f t="shared" ca="1" si="415"/>
        <v>-0.97155970362827304</v>
      </c>
      <c r="F953" s="304">
        <f t="shared" ca="1" si="416"/>
        <v>1.1423884813081127</v>
      </c>
      <c r="G953" s="306">
        <f t="shared" ca="1" si="417"/>
        <v>7.0104906702903218</v>
      </c>
      <c r="H953" s="307">
        <f t="shared" ca="1" si="418"/>
        <v>-103.10993058364861</v>
      </c>
      <c r="I953" s="304">
        <f t="shared" ca="1" si="419"/>
        <v>103.34797900492812</v>
      </c>
      <c r="J953" s="306">
        <f t="shared" ca="1" si="420"/>
        <v>641.70676765127212</v>
      </c>
      <c r="K953" s="307">
        <f t="shared" ca="1" si="421"/>
        <v>-10.446042184601239</v>
      </c>
      <c r="L953" s="304">
        <f t="shared" ca="1" si="406"/>
        <v>641.79178511941564</v>
      </c>
      <c r="M953" s="306">
        <f t="shared" ca="1" si="422"/>
        <v>-1.5029103528089531</v>
      </c>
      <c r="N953" s="304">
        <f t="shared" ca="1" si="423"/>
        <v>-86.110420202470536</v>
      </c>
      <c r="P953" s="310">
        <f t="shared" ca="1" si="424"/>
        <v>23</v>
      </c>
      <c r="Q953" s="304">
        <f t="shared" ca="1" si="425"/>
        <v>0</v>
      </c>
      <c r="R953" s="306">
        <f t="shared" ca="1" si="426"/>
        <v>0</v>
      </c>
      <c r="S953" s="307">
        <f t="shared" ca="1" si="427"/>
        <v>4.5130000000000017</v>
      </c>
      <c r="T953" s="304">
        <f t="shared" ca="1" si="407"/>
        <v>44.272530000000017</v>
      </c>
      <c r="U953" s="311">
        <f t="shared" ca="1" si="408"/>
        <v>0</v>
      </c>
      <c r="V953" s="306">
        <f t="shared" ca="1" si="409"/>
        <v>1.22628030887564</v>
      </c>
      <c r="W953" s="304">
        <f t="shared" ca="1" si="410"/>
        <v>39.980084453713538</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0.92855766720285438</v>
      </c>
      <c r="AH953" s="304">
        <f t="shared" ca="1" si="434"/>
        <v>-8.8588458648425963</v>
      </c>
    </row>
    <row r="954" spans="1:34" x14ac:dyDescent="0.2">
      <c r="A954" s="347">
        <f t="shared" ca="1" si="412"/>
        <v>1E-4</v>
      </c>
      <c r="B954" s="304">
        <f t="shared" ca="1" si="413"/>
        <v>30.155900000000031</v>
      </c>
      <c r="D954" s="306">
        <f t="shared" ca="1" si="414"/>
        <v>-0.60093126657266049</v>
      </c>
      <c r="E954" s="307">
        <f t="shared" ca="1" si="415"/>
        <v>-0.97153432106556714</v>
      </c>
      <c r="F954" s="304">
        <f t="shared" ca="1" si="416"/>
        <v>1.142364794692551</v>
      </c>
      <c r="G954" s="306">
        <f t="shared" ca="1" si="417"/>
        <v>7.0104305771636648</v>
      </c>
      <c r="H954" s="307">
        <f t="shared" ca="1" si="418"/>
        <v>-103.11002773708071</v>
      </c>
      <c r="I954" s="304">
        <f t="shared" ca="1" si="419"/>
        <v>103.34807185825377</v>
      </c>
      <c r="J954" s="306">
        <f t="shared" ca="1" si="420"/>
        <v>641.70676765127212</v>
      </c>
      <c r="K954" s="307">
        <f t="shared" ca="1" si="421"/>
        <v>-10.456353182517276</v>
      </c>
      <c r="L954" s="304">
        <f t="shared" ca="1" si="406"/>
        <v>641.79195302786502</v>
      </c>
      <c r="M954" s="306">
        <f t="shared" ca="1" si="422"/>
        <v>-1.502910996700993</v>
      </c>
      <c r="N954" s="304">
        <f t="shared" ca="1" si="423"/>
        <v>-86.110457094766886</v>
      </c>
      <c r="P954" s="310">
        <f t="shared" ca="1" si="424"/>
        <v>23</v>
      </c>
      <c r="Q954" s="304">
        <f t="shared" ca="1" si="425"/>
        <v>0</v>
      </c>
      <c r="R954" s="306">
        <f t="shared" ca="1" si="426"/>
        <v>0</v>
      </c>
      <c r="S954" s="307">
        <f t="shared" ca="1" si="427"/>
        <v>4.5130000000000017</v>
      </c>
      <c r="T954" s="304">
        <f t="shared" ca="1" si="407"/>
        <v>44.272530000000017</v>
      </c>
      <c r="U954" s="311">
        <f t="shared" ca="1" si="408"/>
        <v>0</v>
      </c>
      <c r="V954" s="306">
        <f t="shared" ca="1" si="409"/>
        <v>1.2262815732940082</v>
      </c>
      <c r="W954" s="304">
        <f t="shared" ca="1" si="410"/>
        <v>39.980197517781257</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0.92853304235715584</v>
      </c>
      <c r="AH954" s="304">
        <f t="shared" ca="1" si="434"/>
        <v>-8.8588709181727285</v>
      </c>
    </row>
    <row r="955" spans="1:34" x14ac:dyDescent="0.2">
      <c r="A955" s="347">
        <f t="shared" ca="1" si="412"/>
        <v>1E-4</v>
      </c>
      <c r="B955" s="304">
        <f t="shared" ca="1" si="413"/>
        <v>30.156000000000031</v>
      </c>
      <c r="D955" s="306">
        <f t="shared" ca="1" si="414"/>
        <v>-0.60092727497821308</v>
      </c>
      <c r="E955" s="307">
        <f t="shared" ca="1" si="415"/>
        <v>-0.97150893886453638</v>
      </c>
      <c r="F955" s="304">
        <f t="shared" ca="1" si="416"/>
        <v>1.1423411084726132</v>
      </c>
      <c r="G955" s="306">
        <f t="shared" ca="1" si="417"/>
        <v>7.0103704844361667</v>
      </c>
      <c r="H955" s="307">
        <f t="shared" ca="1" si="418"/>
        <v>-103.11012488797461</v>
      </c>
      <c r="I955" s="304">
        <f t="shared" ca="1" si="419"/>
        <v>103.34816470911699</v>
      </c>
      <c r="J955" s="306">
        <f t="shared" ca="1" si="420"/>
        <v>641.70676765127212</v>
      </c>
      <c r="K955" s="307">
        <f t="shared" ca="1" si="421"/>
        <v>-10.46666419014853</v>
      </c>
      <c r="L955" s="304">
        <f t="shared" ca="1" si="406"/>
        <v>641.79212110208482</v>
      </c>
      <c r="M955" s="306">
        <f t="shared" ca="1" si="422"/>
        <v>-1.5029116405863567</v>
      </c>
      <c r="N955" s="304">
        <f t="shared" ca="1" si="423"/>
        <v>-86.110493986680723</v>
      </c>
      <c r="P955" s="310">
        <f t="shared" ca="1" si="424"/>
        <v>23</v>
      </c>
      <c r="Q955" s="304">
        <f t="shared" ca="1" si="425"/>
        <v>0</v>
      </c>
      <c r="R955" s="306">
        <f t="shared" ca="1" si="426"/>
        <v>0</v>
      </c>
      <c r="S955" s="307">
        <f t="shared" ca="1" si="427"/>
        <v>4.5130000000000017</v>
      </c>
      <c r="T955" s="304">
        <f t="shared" ca="1" si="407"/>
        <v>44.272530000000017</v>
      </c>
      <c r="U955" s="311">
        <f t="shared" ca="1" si="408"/>
        <v>0</v>
      </c>
      <c r="V955" s="306">
        <f t="shared" ca="1" si="409"/>
        <v>1.226282837714872</v>
      </c>
      <c r="W955" s="304">
        <f t="shared" ca="1" si="410"/>
        <v>39.980310580237841</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0.92850841785996607</v>
      </c>
      <c r="AH955" s="304">
        <f t="shared" ca="1" si="434"/>
        <v>-8.8588959711458539</v>
      </c>
    </row>
    <row r="956" spans="1:34" x14ac:dyDescent="0.2">
      <c r="A956" s="347">
        <f t="shared" ca="1" si="412"/>
        <v>1E-4</v>
      </c>
      <c r="B956" s="304">
        <f t="shared" ca="1" si="413"/>
        <v>30.156100000000031</v>
      </c>
      <c r="D956" s="306">
        <f t="shared" ca="1" si="414"/>
        <v>-0.60092328338611978</v>
      </c>
      <c r="E956" s="307">
        <f t="shared" ca="1" si="415"/>
        <v>-0.97148355702516653</v>
      </c>
      <c r="F956" s="304">
        <f t="shared" ca="1" si="416"/>
        <v>1.1423174226482868</v>
      </c>
      <c r="G956" s="306">
        <f t="shared" ca="1" si="417"/>
        <v>7.0103103921078285</v>
      </c>
      <c r="H956" s="307">
        <f t="shared" ca="1" si="418"/>
        <v>-103.11022203633031</v>
      </c>
      <c r="I956" s="304">
        <f t="shared" ca="1" si="419"/>
        <v>103.34825755751778</v>
      </c>
      <c r="J956" s="306">
        <f t="shared" ca="1" si="420"/>
        <v>641.70676765127212</v>
      </c>
      <c r="K956" s="307">
        <f t="shared" ca="1" si="421"/>
        <v>-10.476975207494744</v>
      </c>
      <c r="L956" s="304">
        <f t="shared" ca="1" si="406"/>
        <v>641.79228934207538</v>
      </c>
      <c r="M956" s="306">
        <f t="shared" ca="1" si="422"/>
        <v>-1.5029122844650442</v>
      </c>
      <c r="N956" s="304">
        <f t="shared" ca="1" si="423"/>
        <v>-86.110530878212032</v>
      </c>
      <c r="P956" s="310">
        <f t="shared" ca="1" si="424"/>
        <v>23</v>
      </c>
      <c r="Q956" s="304">
        <f t="shared" ca="1" si="425"/>
        <v>0</v>
      </c>
      <c r="R956" s="306">
        <f t="shared" ca="1" si="426"/>
        <v>0</v>
      </c>
      <c r="S956" s="307">
        <f t="shared" ca="1" si="427"/>
        <v>4.5130000000000017</v>
      </c>
      <c r="T956" s="304">
        <f t="shared" ca="1" si="407"/>
        <v>44.272530000000017</v>
      </c>
      <c r="U956" s="311">
        <f t="shared" ca="1" si="408"/>
        <v>0</v>
      </c>
      <c r="V956" s="306">
        <f t="shared" ca="1" si="409"/>
        <v>1.2262841021382314</v>
      </c>
      <c r="W956" s="304">
        <f t="shared" ca="1" si="410"/>
        <v>39.980423641083291</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0.92848379371127088</v>
      </c>
      <c r="AH956" s="304">
        <f t="shared" ca="1" si="434"/>
        <v>-8.8589210237619831</v>
      </c>
    </row>
    <row r="957" spans="1:34" x14ac:dyDescent="0.2">
      <c r="A957" s="347">
        <f t="shared" ca="1" si="412"/>
        <v>1E-4</v>
      </c>
      <c r="B957" s="304">
        <f t="shared" ca="1" si="413"/>
        <v>30.15620000000003</v>
      </c>
      <c r="D957" s="306">
        <f t="shared" ca="1" si="414"/>
        <v>-0.60091929179638159</v>
      </c>
      <c r="E957" s="307">
        <f t="shared" ca="1" si="415"/>
        <v>-0.97145817554746294</v>
      </c>
      <c r="F957" s="304">
        <f t="shared" ca="1" si="416"/>
        <v>1.1422937372195781</v>
      </c>
      <c r="G957" s="306">
        <f t="shared" ca="1" si="417"/>
        <v>7.0102503001786491</v>
      </c>
      <c r="H957" s="307">
        <f t="shared" ca="1" si="418"/>
        <v>-103.11031918214786</v>
      </c>
      <c r="I957" s="304">
        <f t="shared" ca="1" si="419"/>
        <v>103.34835040345619</v>
      </c>
      <c r="J957" s="306">
        <f t="shared" ca="1" si="420"/>
        <v>641.70676765127212</v>
      </c>
      <c r="K957" s="307">
        <f t="shared" ca="1" si="421"/>
        <v>-10.487286234555668</v>
      </c>
      <c r="L957" s="304">
        <f t="shared" ca="1" si="406"/>
        <v>641.79245774783703</v>
      </c>
      <c r="M957" s="306">
        <f t="shared" ca="1" si="422"/>
        <v>-1.5029129283370555</v>
      </c>
      <c r="N957" s="304">
        <f t="shared" ca="1" si="423"/>
        <v>-86.110567769360827</v>
      </c>
      <c r="P957" s="310">
        <f t="shared" ca="1" si="424"/>
        <v>23</v>
      </c>
      <c r="Q957" s="304">
        <f t="shared" ca="1" si="425"/>
        <v>0</v>
      </c>
      <c r="R957" s="306">
        <f t="shared" ca="1" si="426"/>
        <v>0</v>
      </c>
      <c r="S957" s="307">
        <f t="shared" ca="1" si="427"/>
        <v>4.5130000000000017</v>
      </c>
      <c r="T957" s="304">
        <f t="shared" ca="1" si="407"/>
        <v>44.272530000000017</v>
      </c>
      <c r="U957" s="311">
        <f t="shared" ca="1" si="408"/>
        <v>0</v>
      </c>
      <c r="V957" s="306">
        <f t="shared" ca="1" si="409"/>
        <v>1.2262853665640867</v>
      </c>
      <c r="W957" s="304">
        <f t="shared" ca="1" si="410"/>
        <v>39.980536700317643</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0.92845916991107735</v>
      </c>
      <c r="AH957" s="304">
        <f t="shared" ca="1" si="434"/>
        <v>-8.8589460760211107</v>
      </c>
    </row>
    <row r="958" spans="1:34" x14ac:dyDescent="0.2">
      <c r="A958" s="347">
        <f t="shared" ca="1" si="412"/>
        <v>1E-4</v>
      </c>
      <c r="B958" s="304">
        <f t="shared" ca="1" si="413"/>
        <v>30.15630000000003</v>
      </c>
      <c r="D958" s="306">
        <f t="shared" ca="1" si="414"/>
        <v>-0.60091530020900064</v>
      </c>
      <c r="E958" s="307">
        <f t="shared" ca="1" si="415"/>
        <v>-0.97143279443141495</v>
      </c>
      <c r="F958" s="304">
        <f t="shared" ca="1" si="416"/>
        <v>1.1422700521864788</v>
      </c>
      <c r="G958" s="306">
        <f t="shared" ca="1" si="417"/>
        <v>7.0101902086486279</v>
      </c>
      <c r="H958" s="307">
        <f t="shared" ca="1" si="418"/>
        <v>-103.11041632542731</v>
      </c>
      <c r="I958" s="304">
        <f t="shared" ca="1" si="419"/>
        <v>103.34844324693226</v>
      </c>
      <c r="J958" s="306">
        <f t="shared" ca="1" si="420"/>
        <v>641.70676765127212</v>
      </c>
      <c r="K958" s="307">
        <f t="shared" ca="1" si="421"/>
        <v>-10.497597271331047</v>
      </c>
      <c r="L958" s="304">
        <f t="shared" ca="1" si="406"/>
        <v>641.79262631937024</v>
      </c>
      <c r="M958" s="306">
        <f t="shared" ca="1" si="422"/>
        <v>-1.5029135722023905</v>
      </c>
      <c r="N958" s="304">
        <f t="shared" ca="1" si="423"/>
        <v>-86.110604660127095</v>
      </c>
      <c r="P958" s="310">
        <f t="shared" ca="1" si="424"/>
        <v>23</v>
      </c>
      <c r="Q958" s="304">
        <f t="shared" ca="1" si="425"/>
        <v>0</v>
      </c>
      <c r="R958" s="306">
        <f t="shared" ca="1" si="426"/>
        <v>0</v>
      </c>
      <c r="S958" s="307">
        <f t="shared" ca="1" si="427"/>
        <v>4.5130000000000017</v>
      </c>
      <c r="T958" s="304">
        <f t="shared" ca="1" si="407"/>
        <v>44.272530000000017</v>
      </c>
      <c r="U958" s="311">
        <f t="shared" ca="1" si="408"/>
        <v>0</v>
      </c>
      <c r="V958" s="306">
        <f t="shared" ca="1" si="409"/>
        <v>1.2262866309924383</v>
      </c>
      <c r="W958" s="304">
        <f t="shared" ca="1" si="410"/>
        <v>39.980649757940924</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0.92843454645936951</v>
      </c>
      <c r="AH958" s="304">
        <f t="shared" ca="1" si="434"/>
        <v>-8.858971127923251</v>
      </c>
    </row>
    <row r="959" spans="1:34" x14ac:dyDescent="0.2">
      <c r="A959" s="347">
        <f t="shared" ca="1" si="412"/>
        <v>1E-4</v>
      </c>
      <c r="B959" s="304">
        <f t="shared" ca="1" si="413"/>
        <v>30.15640000000003</v>
      </c>
      <c r="D959" s="306">
        <f t="shared" ca="1" si="414"/>
        <v>-0.60091130862397801</v>
      </c>
      <c r="E959" s="307">
        <f t="shared" ca="1" si="415"/>
        <v>-0.97140741367701722</v>
      </c>
      <c r="F959" s="304">
        <f t="shared" ca="1" si="416"/>
        <v>1.142246367548986</v>
      </c>
      <c r="G959" s="306">
        <f t="shared" ca="1" si="417"/>
        <v>7.0101301175177655</v>
      </c>
      <c r="H959" s="307">
        <f t="shared" ca="1" si="418"/>
        <v>-103.11051346616868</v>
      </c>
      <c r="I959" s="304">
        <f t="shared" ca="1" si="419"/>
        <v>103.34853608794603</v>
      </c>
      <c r="J959" s="306">
        <f t="shared" ca="1" si="420"/>
        <v>641.70676765127212</v>
      </c>
      <c r="K959" s="307">
        <f t="shared" ca="1" si="421"/>
        <v>-10.507908317820627</v>
      </c>
      <c r="L959" s="304">
        <f t="shared" ca="1" si="406"/>
        <v>641.79279505667512</v>
      </c>
      <c r="M959" s="306">
        <f t="shared" ca="1" si="422"/>
        <v>-1.5029142160610496</v>
      </c>
      <c r="N959" s="304">
        <f t="shared" ca="1" si="423"/>
        <v>-86.110641550510863</v>
      </c>
      <c r="P959" s="310">
        <f t="shared" ca="1" si="424"/>
        <v>23</v>
      </c>
      <c r="Q959" s="304">
        <f t="shared" ca="1" si="425"/>
        <v>0</v>
      </c>
      <c r="R959" s="306">
        <f t="shared" ca="1" si="426"/>
        <v>0</v>
      </c>
      <c r="S959" s="307">
        <f t="shared" ca="1" si="427"/>
        <v>4.5130000000000017</v>
      </c>
      <c r="T959" s="304">
        <f t="shared" ca="1" si="407"/>
        <v>44.272530000000017</v>
      </c>
      <c r="U959" s="311">
        <f t="shared" ca="1" si="408"/>
        <v>0</v>
      </c>
      <c r="V959" s="306">
        <f t="shared" ca="1" si="409"/>
        <v>1.2262878954232848</v>
      </c>
      <c r="W959" s="304">
        <f t="shared" ca="1" si="410"/>
        <v>39.980762813953113</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0.92840992335614914</v>
      </c>
      <c r="AH959" s="304">
        <f t="shared" ca="1" si="434"/>
        <v>-8.858996179468404</v>
      </c>
    </row>
    <row r="960" spans="1:34" x14ac:dyDescent="0.2">
      <c r="A960" s="347">
        <f t="shared" ca="1" si="412"/>
        <v>1E-4</v>
      </c>
      <c r="B960" s="304">
        <f t="shared" ca="1" si="413"/>
        <v>30.15650000000003</v>
      </c>
      <c r="D960" s="306">
        <f t="shared" ca="1" si="414"/>
        <v>-0.60090731704131306</v>
      </c>
      <c r="E960" s="307">
        <f t="shared" ca="1" si="415"/>
        <v>-0.97138203328427331</v>
      </c>
      <c r="F960" s="304">
        <f t="shared" ca="1" si="416"/>
        <v>1.142222683307103</v>
      </c>
      <c r="G960" s="306">
        <f t="shared" ca="1" si="417"/>
        <v>7.0100700267860612</v>
      </c>
      <c r="H960" s="307">
        <f t="shared" ca="1" si="418"/>
        <v>-103.11061060437201</v>
      </c>
      <c r="I960" s="304">
        <f t="shared" ca="1" si="419"/>
        <v>103.34862892649751</v>
      </c>
      <c r="J960" s="306">
        <f t="shared" ca="1" si="420"/>
        <v>641.70676765127212</v>
      </c>
      <c r="K960" s="307">
        <f t="shared" ca="1" si="421"/>
        <v>-10.518219374024154</v>
      </c>
      <c r="L960" s="304">
        <f t="shared" ca="1" si="406"/>
        <v>641.79296395975223</v>
      </c>
      <c r="M960" s="306">
        <f t="shared" ca="1" si="422"/>
        <v>-1.5029148599130329</v>
      </c>
      <c r="N960" s="304">
        <f t="shared" ca="1" si="423"/>
        <v>-86.110678440512132</v>
      </c>
      <c r="P960" s="310">
        <f t="shared" ca="1" si="424"/>
        <v>23</v>
      </c>
      <c r="Q960" s="304">
        <f t="shared" ca="1" si="425"/>
        <v>0</v>
      </c>
      <c r="R960" s="306">
        <f t="shared" ca="1" si="426"/>
        <v>0</v>
      </c>
      <c r="S960" s="307">
        <f t="shared" ca="1" si="427"/>
        <v>4.5130000000000017</v>
      </c>
      <c r="T960" s="304">
        <f t="shared" ca="1" si="407"/>
        <v>44.272530000000017</v>
      </c>
      <c r="U960" s="311">
        <f t="shared" ca="1" si="408"/>
        <v>0</v>
      </c>
      <c r="V960" s="306">
        <f t="shared" ca="1" si="409"/>
        <v>1.2262891598566272</v>
      </c>
      <c r="W960" s="304">
        <f t="shared" ca="1" si="410"/>
        <v>39.980875868354246</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0.92838530060141622</v>
      </c>
      <c r="AH960" s="304">
        <f t="shared" ca="1" si="434"/>
        <v>-8.8590212306565697</v>
      </c>
    </row>
    <row r="961" spans="1:34" x14ac:dyDescent="0.2">
      <c r="A961" s="347">
        <f t="shared" ca="1" si="412"/>
        <v>1E-4</v>
      </c>
      <c r="B961" s="304">
        <f t="shared" ca="1" si="413"/>
        <v>30.156600000000029</v>
      </c>
      <c r="D961" s="306">
        <f t="shared" ca="1" si="414"/>
        <v>-0.60090332546100544</v>
      </c>
      <c r="E961" s="307">
        <f t="shared" ca="1" si="415"/>
        <v>-0.97135665325317788</v>
      </c>
      <c r="F961" s="304">
        <f t="shared" ca="1" si="416"/>
        <v>1.1421989994608248</v>
      </c>
      <c r="G961" s="306">
        <f t="shared" ca="1" si="417"/>
        <v>7.0100099364535149</v>
      </c>
      <c r="H961" s="307">
        <f t="shared" ca="1" si="418"/>
        <v>-103.11070774003734</v>
      </c>
      <c r="I961" s="304">
        <f t="shared" ca="1" si="419"/>
        <v>103.34872176258676</v>
      </c>
      <c r="J961" s="306">
        <f t="shared" ca="1" si="420"/>
        <v>641.70676765127212</v>
      </c>
      <c r="K961" s="307">
        <f t="shared" ca="1" si="421"/>
        <v>-10.528530439941374</v>
      </c>
      <c r="L961" s="304">
        <f t="shared" ca="1" si="406"/>
        <v>641.79313302860169</v>
      </c>
      <c r="M961" s="306">
        <f t="shared" ca="1" si="422"/>
        <v>-1.5029155037583404</v>
      </c>
      <c r="N961" s="304">
        <f t="shared" ca="1" si="423"/>
        <v>-86.110715330130915</v>
      </c>
      <c r="P961" s="310">
        <f t="shared" ca="1" si="424"/>
        <v>23</v>
      </c>
      <c r="Q961" s="304">
        <f t="shared" ca="1" si="425"/>
        <v>0</v>
      </c>
      <c r="R961" s="306">
        <f t="shared" ca="1" si="426"/>
        <v>0</v>
      </c>
      <c r="S961" s="307">
        <f t="shared" ca="1" si="427"/>
        <v>4.5130000000000017</v>
      </c>
      <c r="T961" s="304">
        <f t="shared" ca="1" si="407"/>
        <v>44.272530000000017</v>
      </c>
      <c r="U961" s="311">
        <f t="shared" ca="1" si="408"/>
        <v>0</v>
      </c>
      <c r="V961" s="306">
        <f t="shared" ca="1" si="409"/>
        <v>1.226290424292465</v>
      </c>
      <c r="W961" s="304">
        <f t="shared" ca="1" si="410"/>
        <v>39.980988921144338</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0.92836067819516721</v>
      </c>
      <c r="AH961" s="304">
        <f t="shared" ca="1" si="434"/>
        <v>-8.8590462814877533</v>
      </c>
    </row>
    <row r="962" spans="1:34" x14ac:dyDescent="0.2">
      <c r="A962" s="347">
        <f t="shared" ca="1" si="412"/>
        <v>1E-4</v>
      </c>
      <c r="B962" s="304">
        <f t="shared" ca="1" si="413"/>
        <v>30.156700000000029</v>
      </c>
      <c r="D962" s="306">
        <f t="shared" ca="1" si="414"/>
        <v>-0.60089933388305661</v>
      </c>
      <c r="E962" s="307">
        <f t="shared" ca="1" si="415"/>
        <v>-0.97133127358372207</v>
      </c>
      <c r="F962" s="304">
        <f t="shared" ca="1" si="416"/>
        <v>1.1421753160101458</v>
      </c>
      <c r="G962" s="306">
        <f t="shared" ca="1" si="417"/>
        <v>7.0099498465201266</v>
      </c>
      <c r="H962" s="307">
        <f t="shared" ca="1" si="418"/>
        <v>-103.1108048731647</v>
      </c>
      <c r="I962" s="304">
        <f t="shared" ca="1" si="419"/>
        <v>103.34881459621378</v>
      </c>
      <c r="J962" s="306">
        <f t="shared" ca="1" si="420"/>
        <v>641.70676765127212</v>
      </c>
      <c r="K962" s="307">
        <f t="shared" ca="1" si="421"/>
        <v>-10.538841515572035</v>
      </c>
      <c r="L962" s="304">
        <f t="shared" ca="1" si="406"/>
        <v>641.79330226322406</v>
      </c>
      <c r="M962" s="306">
        <f t="shared" ca="1" si="422"/>
        <v>-1.5029161475969719</v>
      </c>
      <c r="N962" s="304">
        <f t="shared" ca="1" si="423"/>
        <v>-86.110752219367185</v>
      </c>
      <c r="P962" s="310">
        <f t="shared" ca="1" si="424"/>
        <v>23</v>
      </c>
      <c r="Q962" s="304">
        <f t="shared" ca="1" si="425"/>
        <v>0</v>
      </c>
      <c r="R962" s="306">
        <f t="shared" ca="1" si="426"/>
        <v>0</v>
      </c>
      <c r="S962" s="307">
        <f t="shared" ca="1" si="427"/>
        <v>4.5130000000000017</v>
      </c>
      <c r="T962" s="304">
        <f t="shared" ca="1" si="407"/>
        <v>44.272530000000017</v>
      </c>
      <c r="U962" s="311">
        <f t="shared" ca="1" si="408"/>
        <v>0</v>
      </c>
      <c r="V962" s="306">
        <f t="shared" ca="1" si="409"/>
        <v>1.2262916887307989</v>
      </c>
      <c r="W962" s="304">
        <f t="shared" ca="1" si="410"/>
        <v>39.981101972323408</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0.92833605613739678</v>
      </c>
      <c r="AH962" s="304">
        <f t="shared" ca="1" si="434"/>
        <v>-8.8590713319619603</v>
      </c>
    </row>
    <row r="963" spans="1:34" x14ac:dyDescent="0.2">
      <c r="A963" s="347">
        <f t="shared" ca="1" si="412"/>
        <v>1E-4</v>
      </c>
      <c r="B963" s="304">
        <f t="shared" ca="1" si="413"/>
        <v>30.156800000000029</v>
      </c>
      <c r="D963" s="306">
        <f t="shared" ca="1" si="414"/>
        <v>-0.60089534230746977</v>
      </c>
      <c r="E963" s="307">
        <f t="shared" ca="1" si="415"/>
        <v>-0.97130589427590763</v>
      </c>
      <c r="F963" s="304">
        <f t="shared" ca="1" si="416"/>
        <v>1.1421516329550696</v>
      </c>
      <c r="G963" s="306">
        <f t="shared" ca="1" si="417"/>
        <v>7.0098897569858956</v>
      </c>
      <c r="H963" s="307">
        <f t="shared" ca="1" si="418"/>
        <v>-103.11090200375412</v>
      </c>
      <c r="I963" s="304">
        <f t="shared" ca="1" si="419"/>
        <v>103.34890742737865</v>
      </c>
      <c r="J963" s="306">
        <f t="shared" ca="1" si="420"/>
        <v>641.70676765127212</v>
      </c>
      <c r="K963" s="307">
        <f t="shared" ca="1" si="421"/>
        <v>-10.54915260091588</v>
      </c>
      <c r="L963" s="304">
        <f t="shared" ca="1" si="406"/>
        <v>641.79347166361947</v>
      </c>
      <c r="M963" s="306">
        <f t="shared" ca="1" si="422"/>
        <v>-1.5029167914289281</v>
      </c>
      <c r="N963" s="304">
        <f t="shared" ca="1" si="423"/>
        <v>-86.110789108220999</v>
      </c>
      <c r="P963" s="310">
        <f t="shared" ca="1" si="424"/>
        <v>23</v>
      </c>
      <c r="Q963" s="304">
        <f t="shared" ca="1" si="425"/>
        <v>0</v>
      </c>
      <c r="R963" s="306">
        <f t="shared" ca="1" si="426"/>
        <v>0</v>
      </c>
      <c r="S963" s="307">
        <f t="shared" ca="1" si="427"/>
        <v>4.5130000000000017</v>
      </c>
      <c r="T963" s="304">
        <f t="shared" ca="1" si="407"/>
        <v>44.272530000000017</v>
      </c>
      <c r="U963" s="311">
        <f t="shared" ca="1" si="408"/>
        <v>0</v>
      </c>
      <c r="V963" s="306">
        <f t="shared" ca="1" si="409"/>
        <v>1.226292953171628</v>
      </c>
      <c r="W963" s="304">
        <f t="shared" ca="1" si="410"/>
        <v>39.981215021891458</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0.9283114344280996</v>
      </c>
      <c r="AH963" s="304">
        <f t="shared" ca="1" si="434"/>
        <v>-8.8590963820791924</v>
      </c>
    </row>
    <row r="964" spans="1:34" x14ac:dyDescent="0.2">
      <c r="A964" s="347">
        <f t="shared" ca="1" si="412"/>
        <v>1E-4</v>
      </c>
      <c r="B964" s="304">
        <f t="shared" ca="1" si="413"/>
        <v>30.156900000000029</v>
      </c>
      <c r="D964" s="306">
        <f t="shared" ca="1" si="414"/>
        <v>-0.60089135073424049</v>
      </c>
      <c r="E964" s="307">
        <f t="shared" ca="1" si="415"/>
        <v>-0.97128051532973103</v>
      </c>
      <c r="F964" s="304">
        <f t="shared" ca="1" si="416"/>
        <v>1.142127950295591</v>
      </c>
      <c r="G964" s="306">
        <f t="shared" ca="1" si="417"/>
        <v>7.0098296678508225</v>
      </c>
      <c r="H964" s="307">
        <f t="shared" ca="1" si="418"/>
        <v>-103.11099913180566</v>
      </c>
      <c r="I964" s="304">
        <f t="shared" ca="1" si="419"/>
        <v>103.34900025608138</v>
      </c>
      <c r="J964" s="306">
        <f t="shared" ca="1" si="420"/>
        <v>641.70676765127212</v>
      </c>
      <c r="K964" s="307">
        <f t="shared" ca="1" si="421"/>
        <v>-10.559463695972658</v>
      </c>
      <c r="L964" s="304">
        <f t="shared" ref="L964:L1004" ca="1" si="435">SQRT(pos_x^2+pos_z^2)</f>
        <v>641.79364122978836</v>
      </c>
      <c r="M964" s="306">
        <f t="shared" ca="1" si="422"/>
        <v>-1.5029174352542085</v>
      </c>
      <c r="N964" s="304">
        <f t="shared" ca="1" si="423"/>
        <v>-86.110825996692313</v>
      </c>
      <c r="P964" s="310">
        <f t="shared" ca="1" si="424"/>
        <v>23</v>
      </c>
      <c r="Q964" s="304">
        <f t="shared" ca="1" si="425"/>
        <v>0</v>
      </c>
      <c r="R964" s="306">
        <f t="shared" ca="1" si="426"/>
        <v>0</v>
      </c>
      <c r="S964" s="307">
        <f t="shared" ca="1" si="427"/>
        <v>4.5130000000000017</v>
      </c>
      <c r="T964" s="304">
        <f t="shared" ref="T964:T1004" ca="1" si="436">m*g</f>
        <v>44.272530000000017</v>
      </c>
      <c r="U964" s="311">
        <f t="shared" ref="U964:U1004" ca="1" si="437">IF(pos_xz&lt;L_rampe,Poids*COS(Beta),0)</f>
        <v>0</v>
      </c>
      <c r="V964" s="306">
        <f t="shared" ref="V964:V1004" ca="1" si="438">Rho_moyen*(20000-Alt_rampe-pos_z)/(20000+Alt_rampe+pos_z)</f>
        <v>1.2262942176149525</v>
      </c>
      <c r="W964" s="304">
        <f t="shared" ref="W964:W1003" ca="1" si="439">1/2*Rho*Sref*Cx*vit_xz^2</f>
        <v>39.981328069848509</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0.92828681306727745</v>
      </c>
      <c r="AH964" s="304">
        <f t="shared" ca="1" si="434"/>
        <v>-8.8591214318394513</v>
      </c>
    </row>
    <row r="965" spans="1:34" x14ac:dyDescent="0.2">
      <c r="A965" s="347">
        <f t="shared" ref="A965:A1004" ca="1" si="441">IF(B964+0.01&lt;=T_ini+ROUNDUP(Temps_fin_propu,0), 0.01, IF(K964&gt;0, 0.1, 0.0001))</f>
        <v>1E-4</v>
      </c>
      <c r="B965" s="304">
        <f t="shared" ref="B965:B1004" ca="1" si="442">B964+pas</f>
        <v>30.157000000000028</v>
      </c>
      <c r="D965" s="306">
        <f t="shared" ref="D965:D1004" ca="1" si="443">IF(AND(L964&lt;L_rampe,Poussee&lt;Poids*SIN(M964)),0,(-W964+Poussee)/m*COS(M964)-U964/m*SIN(M964))</f>
        <v>-0.6008873591633741</v>
      </c>
      <c r="E965" s="307">
        <f t="shared" ref="E965:E1004" ca="1" si="444">IF(AND(L964&lt;L_rampe,Poussee&lt;Poids*SIN(M964)),0,(-W964+Poussee)/m*SIN(M964)+U964/m*COS(M964)-Poids/m)</f>
        <v>-0.97125513674518871</v>
      </c>
      <c r="F965" s="304">
        <f t="shared" ref="F965:F1004" ca="1" si="445">SQRT(acc_x^2+acc_z^2)</f>
        <v>1.1421042680317104</v>
      </c>
      <c r="G965" s="306">
        <f t="shared" ref="G965:G1004" ca="1" si="446">G964+acc_x*pas</f>
        <v>7.0097695791149066</v>
      </c>
      <c r="H965" s="307">
        <f t="shared" ref="H965:H1004" ca="1" si="447">H964+acc_z*pas</f>
        <v>-103.11109625731933</v>
      </c>
      <c r="I965" s="304">
        <f t="shared" ref="I965:I1004" ca="1" si="448">SQRT(vit_x^2+vit_z^2)</f>
        <v>103.349093082322</v>
      </c>
      <c r="J965" s="306">
        <f t="shared" ref="J965:J1004" ca="1" si="449">J964+0.5*(vit_x+G964)*pas*(K964&gt;=0)</f>
        <v>641.70676765127212</v>
      </c>
      <c r="K965" s="307">
        <f t="shared" ref="K965:K1004" ca="1" si="450">K964+0.5*(vit_z+H964)*pas</f>
        <v>-10.569774800742115</v>
      </c>
      <c r="L965" s="304">
        <f t="shared" ca="1" si="435"/>
        <v>641.79381096173097</v>
      </c>
      <c r="M965" s="306">
        <f t="shared" ref="M965:M1004" ca="1" si="451">IF(AND(L964&gt;L_rampe,G965&gt;0),ATAN2(G965,H965),$M$4)</f>
        <v>-1.5029180790728136</v>
      </c>
      <c r="N965" s="304">
        <f t="shared" ref="N965:N1004" ca="1" si="452">DEGREES(Beta)</f>
        <v>-86.110862884781156</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4.5130000000000017</v>
      </c>
      <c r="T965" s="304">
        <f t="shared" ca="1" si="436"/>
        <v>44.272530000000017</v>
      </c>
      <c r="U965" s="311">
        <f t="shared" ca="1" si="437"/>
        <v>0</v>
      </c>
      <c r="V965" s="306">
        <f t="shared" ca="1" si="438"/>
        <v>1.2262954820607728</v>
      </c>
      <c r="W965" s="304">
        <f t="shared" ca="1" si="439"/>
        <v>39.981441116194588</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0.92826219205492322</v>
      </c>
      <c r="AH965" s="304">
        <f t="shared" ref="AH965:AH1004" ca="1" si="463">IF(AND(L964&lt;L_rampe,Poussee&lt;Poids*SIN(M964)), g*SIN(M964), (-W964+Poussee)/m)</f>
        <v>-8.8591464812427425</v>
      </c>
    </row>
    <row r="966" spans="1:34" x14ac:dyDescent="0.2">
      <c r="A966" s="347">
        <f t="shared" ca="1" si="441"/>
        <v>1E-4</v>
      </c>
      <c r="B966" s="304">
        <f t="shared" ca="1" si="442"/>
        <v>30.157100000000028</v>
      </c>
      <c r="D966" s="306">
        <f t="shared" ca="1" si="443"/>
        <v>-0.60088336759486838</v>
      </c>
      <c r="E966" s="307">
        <f t="shared" ca="1" si="444"/>
        <v>-0.97122975852227356</v>
      </c>
      <c r="F966" s="304">
        <f t="shared" ca="1" si="445"/>
        <v>1.1420805861634211</v>
      </c>
      <c r="G966" s="306">
        <f t="shared" ca="1" si="446"/>
        <v>7.009709490778147</v>
      </c>
      <c r="H966" s="307">
        <f t="shared" ca="1" si="447"/>
        <v>-103.11119338029519</v>
      </c>
      <c r="I966" s="304">
        <f t="shared" ca="1" si="448"/>
        <v>103.34918590610057</v>
      </c>
      <c r="J966" s="306">
        <f t="shared" ca="1" si="449"/>
        <v>641.70676765127212</v>
      </c>
      <c r="K966" s="307">
        <f t="shared" ca="1" si="450"/>
        <v>-10.580085915223997</v>
      </c>
      <c r="L966" s="304">
        <f t="shared" ca="1" si="435"/>
        <v>641.79398085944774</v>
      </c>
      <c r="M966" s="306">
        <f t="shared" ca="1" si="451"/>
        <v>-1.5029187228847434</v>
      </c>
      <c r="N966" s="304">
        <f t="shared" ca="1" si="452"/>
        <v>-86.110899772487528</v>
      </c>
      <c r="P966" s="310">
        <f t="shared" ca="1" si="453"/>
        <v>23</v>
      </c>
      <c r="Q966" s="304">
        <f t="shared" ca="1" si="454"/>
        <v>0</v>
      </c>
      <c r="R966" s="306">
        <f t="shared" ca="1" si="455"/>
        <v>0</v>
      </c>
      <c r="S966" s="307">
        <f t="shared" ca="1" si="456"/>
        <v>4.5130000000000017</v>
      </c>
      <c r="T966" s="304">
        <f t="shared" ca="1" si="436"/>
        <v>44.272530000000017</v>
      </c>
      <c r="U966" s="311">
        <f t="shared" ca="1" si="437"/>
        <v>0</v>
      </c>
      <c r="V966" s="306">
        <f t="shared" ca="1" si="438"/>
        <v>1.2262967465090886</v>
      </c>
      <c r="W966" s="304">
        <f t="shared" ca="1" si="439"/>
        <v>39.981554160929711</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0.92823757139103513</v>
      </c>
      <c r="AH966" s="304">
        <f t="shared" ca="1" si="463"/>
        <v>-8.8591715302890695</v>
      </c>
    </row>
    <row r="967" spans="1:34" x14ac:dyDescent="0.2">
      <c r="A967" s="347">
        <f t="shared" ca="1" si="441"/>
        <v>1E-4</v>
      </c>
      <c r="B967" s="304">
        <f t="shared" ca="1" si="442"/>
        <v>30.157200000000028</v>
      </c>
      <c r="D967" s="306">
        <f t="shared" ca="1" si="443"/>
        <v>-0.60087937602872477</v>
      </c>
      <c r="E967" s="307">
        <f t="shared" ca="1" si="444"/>
        <v>-0.97120438066098203</v>
      </c>
      <c r="F967" s="304">
        <f t="shared" ca="1" si="445"/>
        <v>1.1420569046907212</v>
      </c>
      <c r="G967" s="306">
        <f t="shared" ca="1" si="446"/>
        <v>7.0096494028405445</v>
      </c>
      <c r="H967" s="307">
        <f t="shared" ca="1" si="447"/>
        <v>-103.11129050073326</v>
      </c>
      <c r="I967" s="304">
        <f t="shared" ca="1" si="448"/>
        <v>103.3492787274171</v>
      </c>
      <c r="J967" s="306">
        <f t="shared" ca="1" si="449"/>
        <v>641.70676765127212</v>
      </c>
      <c r="K967" s="307">
        <f t="shared" ca="1" si="450"/>
        <v>-10.590397039418049</v>
      </c>
      <c r="L967" s="304">
        <f t="shared" ca="1" si="435"/>
        <v>641.79415092293902</v>
      </c>
      <c r="M967" s="306">
        <f t="shared" ca="1" si="451"/>
        <v>-1.5029193666899978</v>
      </c>
      <c r="N967" s="304">
        <f t="shared" ca="1" si="452"/>
        <v>-86.110936659811429</v>
      </c>
      <c r="P967" s="310">
        <f t="shared" ca="1" si="453"/>
        <v>23</v>
      </c>
      <c r="Q967" s="304">
        <f t="shared" ca="1" si="454"/>
        <v>0</v>
      </c>
      <c r="R967" s="306">
        <f t="shared" ca="1" si="455"/>
        <v>0</v>
      </c>
      <c r="S967" s="307">
        <f t="shared" ca="1" si="456"/>
        <v>4.5130000000000017</v>
      </c>
      <c r="T967" s="304">
        <f t="shared" ca="1" si="436"/>
        <v>44.272530000000017</v>
      </c>
      <c r="U967" s="311">
        <f t="shared" ca="1" si="437"/>
        <v>0</v>
      </c>
      <c r="V967" s="306">
        <f t="shared" ca="1" si="438"/>
        <v>1.2262980109599</v>
      </c>
      <c r="W967" s="304">
        <f t="shared" ca="1" si="439"/>
        <v>39.981667204053885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0.92821295107560609</v>
      </c>
      <c r="AH967" s="304">
        <f t="shared" ca="1" si="463"/>
        <v>-8.8591965789784393</v>
      </c>
    </row>
    <row r="968" spans="1:34" x14ac:dyDescent="0.2">
      <c r="A968" s="347">
        <f t="shared" ca="1" si="441"/>
        <v>1E-4</v>
      </c>
      <c r="B968" s="304">
        <f t="shared" ca="1" si="442"/>
        <v>30.157300000000028</v>
      </c>
      <c r="D968" s="306">
        <f t="shared" ca="1" si="443"/>
        <v>-0.60087538446494448</v>
      </c>
      <c r="E968" s="307">
        <f t="shared" ca="1" si="444"/>
        <v>-0.97117900316131411</v>
      </c>
      <c r="F968" s="304">
        <f t="shared" ca="1" si="445"/>
        <v>1.1420332236136121</v>
      </c>
      <c r="G968" s="306">
        <f t="shared" ca="1" si="446"/>
        <v>7.0095893153020983</v>
      </c>
      <c r="H968" s="307">
        <f t="shared" ca="1" si="447"/>
        <v>-103.11138761863357</v>
      </c>
      <c r="I968" s="304">
        <f t="shared" ca="1" si="448"/>
        <v>103.34937154627163</v>
      </c>
      <c r="J968" s="306">
        <f t="shared" ca="1" si="449"/>
        <v>641.70676765127212</v>
      </c>
      <c r="K968" s="307">
        <f t="shared" ca="1" si="450"/>
        <v>-10.600708173324017</v>
      </c>
      <c r="L968" s="304">
        <f t="shared" ca="1" si="435"/>
        <v>641.79432115220504</v>
      </c>
      <c r="M968" s="306">
        <f t="shared" ca="1" si="451"/>
        <v>-1.5029200104885769</v>
      </c>
      <c r="N968" s="304">
        <f t="shared" ca="1" si="452"/>
        <v>-86.110973546752874</v>
      </c>
      <c r="P968" s="310">
        <f t="shared" ca="1" si="453"/>
        <v>23</v>
      </c>
      <c r="Q968" s="304">
        <f t="shared" ca="1" si="454"/>
        <v>0</v>
      </c>
      <c r="R968" s="306">
        <f t="shared" ca="1" si="455"/>
        <v>0</v>
      </c>
      <c r="S968" s="307">
        <f t="shared" ca="1" si="456"/>
        <v>4.5130000000000017</v>
      </c>
      <c r="T968" s="304">
        <f t="shared" ca="1" si="436"/>
        <v>44.272530000000017</v>
      </c>
      <c r="U968" s="311">
        <f t="shared" ca="1" si="437"/>
        <v>0</v>
      </c>
      <c r="V968" s="306">
        <f t="shared" ca="1" si="438"/>
        <v>1.2262992754132067</v>
      </c>
      <c r="W968" s="304">
        <f t="shared" ca="1" si="439"/>
        <v>39.98178024556713</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0.92818833110863608</v>
      </c>
      <c r="AH968" s="304">
        <f t="shared" ca="1" si="463"/>
        <v>-8.8592216273108502</v>
      </c>
    </row>
    <row r="969" spans="1:34" x14ac:dyDescent="0.2">
      <c r="A969" s="347">
        <f t="shared" ca="1" si="441"/>
        <v>1E-4</v>
      </c>
      <c r="B969" s="304">
        <f t="shared" ca="1" si="442"/>
        <v>30.157400000000028</v>
      </c>
      <c r="D969" s="306">
        <f t="shared" ca="1" si="443"/>
        <v>-0.60087139290352898</v>
      </c>
      <c r="E969" s="307">
        <f t="shared" ca="1" si="444"/>
        <v>-0.97115362602326449</v>
      </c>
      <c r="F969" s="304">
        <f t="shared" ca="1" si="445"/>
        <v>1.1420095429320902</v>
      </c>
      <c r="G969" s="306">
        <f t="shared" ca="1" si="446"/>
        <v>7.0095292281628083</v>
      </c>
      <c r="H969" s="307">
        <f t="shared" ca="1" si="447"/>
        <v>-103.11148473399618</v>
      </c>
      <c r="I969" s="304">
        <f t="shared" ca="1" si="448"/>
        <v>103.34946436266419</v>
      </c>
      <c r="J969" s="306">
        <f t="shared" ca="1" si="449"/>
        <v>641.70676765127212</v>
      </c>
      <c r="K969" s="307">
        <f t="shared" ca="1" si="450"/>
        <v>-10.611019316941649</v>
      </c>
      <c r="L969" s="304">
        <f t="shared" ca="1" si="435"/>
        <v>641.79449154724614</v>
      </c>
      <c r="M969" s="306">
        <f t="shared" ca="1" si="451"/>
        <v>-1.5029206542804812</v>
      </c>
      <c r="N969" s="304">
        <f t="shared" ca="1" si="452"/>
        <v>-86.111010433311876</v>
      </c>
      <c r="P969" s="310">
        <f t="shared" ca="1" si="453"/>
        <v>23</v>
      </c>
      <c r="Q969" s="304">
        <f t="shared" ca="1" si="454"/>
        <v>0</v>
      </c>
      <c r="R969" s="306">
        <f t="shared" ca="1" si="455"/>
        <v>0</v>
      </c>
      <c r="S969" s="307">
        <f t="shared" ca="1" si="456"/>
        <v>4.5130000000000017</v>
      </c>
      <c r="T969" s="304">
        <f t="shared" ca="1" si="436"/>
        <v>44.272530000000017</v>
      </c>
      <c r="U969" s="311">
        <f t="shared" ca="1" si="437"/>
        <v>0</v>
      </c>
      <c r="V969" s="306">
        <f t="shared" ca="1" si="438"/>
        <v>1.226300539869009</v>
      </c>
      <c r="W969" s="304">
        <f t="shared" ca="1" si="439"/>
        <v>39.981893285469454</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0.92816371149012156</v>
      </c>
      <c r="AH969" s="304">
        <f t="shared" ca="1" si="463"/>
        <v>-8.8592466752863093</v>
      </c>
    </row>
    <row r="970" spans="1:34" x14ac:dyDescent="0.2">
      <c r="A970" s="347">
        <f t="shared" ca="1" si="441"/>
        <v>1E-4</v>
      </c>
      <c r="B970" s="304">
        <f t="shared" ca="1" si="442"/>
        <v>30.157500000000027</v>
      </c>
      <c r="D970" s="306">
        <f t="shared" ca="1" si="443"/>
        <v>-0.6008674013444758</v>
      </c>
      <c r="E970" s="307">
        <f t="shared" ca="1" si="444"/>
        <v>-0.97112824924682961</v>
      </c>
      <c r="F970" s="304">
        <f t="shared" ca="1" si="445"/>
        <v>1.1419858626461519</v>
      </c>
      <c r="G970" s="306">
        <f t="shared" ca="1" si="446"/>
        <v>7.0094691414226737</v>
      </c>
      <c r="H970" s="307">
        <f t="shared" ca="1" si="447"/>
        <v>-103.1115818468211</v>
      </c>
      <c r="I970" s="304">
        <f t="shared" ca="1" si="448"/>
        <v>103.34955717659483</v>
      </c>
      <c r="J970" s="306">
        <f t="shared" ca="1" si="449"/>
        <v>641.70676765127212</v>
      </c>
      <c r="K970" s="307">
        <f t="shared" ca="1" si="450"/>
        <v>-10.62133047027069</v>
      </c>
      <c r="L970" s="304">
        <f t="shared" ca="1" si="435"/>
        <v>641.79466210806277</v>
      </c>
      <c r="M970" s="306">
        <f t="shared" ca="1" si="451"/>
        <v>-1.5029212980657103</v>
      </c>
      <c r="N970" s="304">
        <f t="shared" ca="1" si="452"/>
        <v>-86.111047319488421</v>
      </c>
      <c r="P970" s="310">
        <f t="shared" ca="1" si="453"/>
        <v>23</v>
      </c>
      <c r="Q970" s="304">
        <f t="shared" ca="1" si="454"/>
        <v>0</v>
      </c>
      <c r="R970" s="306">
        <f t="shared" ca="1" si="455"/>
        <v>0</v>
      </c>
      <c r="S970" s="307">
        <f t="shared" ca="1" si="456"/>
        <v>4.5130000000000017</v>
      </c>
      <c r="T970" s="304">
        <f t="shared" ca="1" si="436"/>
        <v>44.272530000000017</v>
      </c>
      <c r="U970" s="311">
        <f t="shared" ca="1" si="437"/>
        <v>0</v>
      </c>
      <c r="V970" s="306">
        <f t="shared" ca="1" si="438"/>
        <v>1.2263018043273068</v>
      </c>
      <c r="W970" s="304">
        <f t="shared" ca="1" si="439"/>
        <v>39.982006323760878</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0.92813909222006075</v>
      </c>
      <c r="AH970" s="304">
        <f t="shared" ca="1" si="463"/>
        <v>-8.8592717229048166</v>
      </c>
    </row>
    <row r="971" spans="1:34" x14ac:dyDescent="0.2">
      <c r="A971" s="347">
        <f t="shared" ca="1" si="441"/>
        <v>1E-4</v>
      </c>
      <c r="B971" s="304">
        <f t="shared" ca="1" si="442"/>
        <v>30.157600000000027</v>
      </c>
      <c r="D971" s="306">
        <f t="shared" ca="1" si="443"/>
        <v>-0.60086340978778829</v>
      </c>
      <c r="E971" s="307">
        <f t="shared" ca="1" si="444"/>
        <v>-0.97110287283200769</v>
      </c>
      <c r="F971" s="304">
        <f t="shared" ca="1" si="445"/>
        <v>1.1419621827557978</v>
      </c>
      <c r="G971" s="306">
        <f t="shared" ca="1" si="446"/>
        <v>7.0094090550816945</v>
      </c>
      <c r="H971" s="307">
        <f t="shared" ca="1" si="447"/>
        <v>-103.11167895710838</v>
      </c>
      <c r="I971" s="304">
        <f t="shared" ca="1" si="448"/>
        <v>103.34964998806358</v>
      </c>
      <c r="J971" s="306">
        <f t="shared" ca="1" si="449"/>
        <v>641.70676765127212</v>
      </c>
      <c r="K971" s="307">
        <f t="shared" ca="1" si="450"/>
        <v>-10.631641633310887</v>
      </c>
      <c r="L971" s="304">
        <f t="shared" ca="1" si="435"/>
        <v>641.79483283465515</v>
      </c>
      <c r="M971" s="306">
        <f t="shared" ca="1" si="451"/>
        <v>-1.5029219418442645</v>
      </c>
      <c r="N971" s="304">
        <f t="shared" ca="1" si="452"/>
        <v>-86.111084205282509</v>
      </c>
      <c r="P971" s="310">
        <f t="shared" ca="1" si="453"/>
        <v>23</v>
      </c>
      <c r="Q971" s="304">
        <f t="shared" ca="1" si="454"/>
        <v>0</v>
      </c>
      <c r="R971" s="306">
        <f t="shared" ca="1" si="455"/>
        <v>0</v>
      </c>
      <c r="S971" s="307">
        <f t="shared" ca="1" si="456"/>
        <v>4.5130000000000017</v>
      </c>
      <c r="T971" s="304">
        <f t="shared" ca="1" si="436"/>
        <v>44.272530000000017</v>
      </c>
      <c r="U971" s="311">
        <f t="shared" ca="1" si="437"/>
        <v>0</v>
      </c>
      <c r="V971" s="306">
        <f t="shared" ca="1" si="438"/>
        <v>1.2263030687880996</v>
      </c>
      <c r="W971" s="304">
        <f t="shared" ca="1" si="439"/>
        <v>39.982119360441409</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0.92811447329844832</v>
      </c>
      <c r="AH971" s="304">
        <f t="shared" ca="1" si="463"/>
        <v>-8.8592967701663774</v>
      </c>
    </row>
    <row r="972" spans="1:34" x14ac:dyDescent="0.2">
      <c r="A972" s="347">
        <f t="shared" ca="1" si="441"/>
        <v>1E-4</v>
      </c>
      <c r="B972" s="304">
        <f t="shared" ca="1" si="442"/>
        <v>30.157700000000027</v>
      </c>
      <c r="D972" s="306">
        <f t="shared" ca="1" si="443"/>
        <v>-0.60085941823346589</v>
      </c>
      <c r="E972" s="307">
        <f t="shared" ca="1" si="444"/>
        <v>-0.9710774967787934</v>
      </c>
      <c r="F972" s="304">
        <f t="shared" ca="1" si="445"/>
        <v>1.1419385032610234</v>
      </c>
      <c r="G972" s="306">
        <f t="shared" ca="1" si="446"/>
        <v>7.0093489691398716</v>
      </c>
      <c r="H972" s="307">
        <f t="shared" ca="1" si="447"/>
        <v>-103.11177606485806</v>
      </c>
      <c r="I972" s="304">
        <f t="shared" ca="1" si="448"/>
        <v>103.34974279707046</v>
      </c>
      <c r="J972" s="306">
        <f t="shared" ca="1" si="449"/>
        <v>641.70676765127212</v>
      </c>
      <c r="K972" s="307">
        <f t="shared" ca="1" si="450"/>
        <v>-10.641952806061985</v>
      </c>
      <c r="L972" s="304">
        <f t="shared" ca="1" si="435"/>
        <v>641.79500372702353</v>
      </c>
      <c r="M972" s="306">
        <f t="shared" ca="1" si="451"/>
        <v>-1.5029225856161439</v>
      </c>
      <c r="N972" s="304">
        <f t="shared" ca="1" si="452"/>
        <v>-86.111121090694169</v>
      </c>
      <c r="P972" s="310">
        <f t="shared" ca="1" si="453"/>
        <v>23</v>
      </c>
      <c r="Q972" s="304">
        <f t="shared" ca="1" si="454"/>
        <v>0</v>
      </c>
      <c r="R972" s="306">
        <f t="shared" ca="1" si="455"/>
        <v>0</v>
      </c>
      <c r="S972" s="307">
        <f t="shared" ca="1" si="456"/>
        <v>4.5130000000000017</v>
      </c>
      <c r="T972" s="304">
        <f t="shared" ca="1" si="436"/>
        <v>44.272530000000017</v>
      </c>
      <c r="U972" s="311">
        <f t="shared" ca="1" si="437"/>
        <v>0</v>
      </c>
      <c r="V972" s="306">
        <f t="shared" ca="1" si="438"/>
        <v>1.2263043332513879</v>
      </c>
      <c r="W972" s="304">
        <f t="shared" ca="1" si="439"/>
        <v>39.982232395511069</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0.92808985472528249</v>
      </c>
      <c r="AH972" s="304">
        <f t="shared" ca="1" si="463"/>
        <v>-8.8593218170709935</v>
      </c>
    </row>
    <row r="973" spans="1:34" x14ac:dyDescent="0.2">
      <c r="A973" s="347">
        <f t="shared" ca="1" si="441"/>
        <v>1E-4</v>
      </c>
      <c r="B973" s="304">
        <f t="shared" ca="1" si="442"/>
        <v>30.157800000000027</v>
      </c>
      <c r="D973" s="306">
        <f t="shared" ca="1" si="443"/>
        <v>-0.60085542668151004</v>
      </c>
      <c r="E973" s="307">
        <f t="shared" ca="1" si="444"/>
        <v>-0.97105212108718675</v>
      </c>
      <c r="F973" s="304">
        <f t="shared" ca="1" si="445"/>
        <v>1.1419148241618302</v>
      </c>
      <c r="G973" s="306">
        <f t="shared" ca="1" si="446"/>
        <v>7.0092888835972031</v>
      </c>
      <c r="H973" s="307">
        <f t="shared" ca="1" si="447"/>
        <v>-103.11187317007017</v>
      </c>
      <c r="I973" s="304">
        <f t="shared" ca="1" si="448"/>
        <v>103.34983560361553</v>
      </c>
      <c r="J973" s="306">
        <f t="shared" ca="1" si="449"/>
        <v>641.70676765127212</v>
      </c>
      <c r="K973" s="307">
        <f t="shared" ca="1" si="450"/>
        <v>-10.652263988523732</v>
      </c>
      <c r="L973" s="304">
        <f t="shared" ca="1" si="435"/>
        <v>641.79517478516846</v>
      </c>
      <c r="M973" s="306">
        <f t="shared" ca="1" si="451"/>
        <v>-1.5029232293813486</v>
      </c>
      <c r="N973" s="304">
        <f t="shared" ca="1" si="452"/>
        <v>-86.111157975723401</v>
      </c>
      <c r="P973" s="310">
        <f t="shared" ca="1" si="453"/>
        <v>23</v>
      </c>
      <c r="Q973" s="304">
        <f t="shared" ca="1" si="454"/>
        <v>0</v>
      </c>
      <c r="R973" s="306">
        <f t="shared" ca="1" si="455"/>
        <v>0</v>
      </c>
      <c r="S973" s="307">
        <f t="shared" ca="1" si="456"/>
        <v>4.5130000000000017</v>
      </c>
      <c r="T973" s="304">
        <f t="shared" ca="1" si="436"/>
        <v>44.272530000000017</v>
      </c>
      <c r="U973" s="311">
        <f t="shared" ca="1" si="437"/>
        <v>0</v>
      </c>
      <c r="V973" s="306">
        <f t="shared" ca="1" si="438"/>
        <v>1.2263055977171713</v>
      </c>
      <c r="W973" s="304">
        <f t="shared" ca="1" si="439"/>
        <v>39.982345428969886</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0.9280652365005615</v>
      </c>
      <c r="AH973" s="304">
        <f t="shared" ca="1" si="463"/>
        <v>-8.8593468636186685</v>
      </c>
    </row>
    <row r="974" spans="1:34" x14ac:dyDescent="0.2">
      <c r="A974" s="347">
        <f t="shared" ca="1" si="441"/>
        <v>1E-4</v>
      </c>
      <c r="B974" s="304">
        <f t="shared" ca="1" si="442"/>
        <v>30.157900000000026</v>
      </c>
      <c r="D974" s="306">
        <f t="shared" ca="1" si="443"/>
        <v>-0.60085143513192041</v>
      </c>
      <c r="E974" s="307">
        <f t="shared" ca="1" si="444"/>
        <v>-0.97102674575717707</v>
      </c>
      <c r="F974" s="304">
        <f t="shared" ca="1" si="445"/>
        <v>1.1418911454582095</v>
      </c>
      <c r="G974" s="306">
        <f t="shared" ca="1" si="446"/>
        <v>7.0092287984536901</v>
      </c>
      <c r="H974" s="307">
        <f t="shared" ca="1" si="447"/>
        <v>-103.11197027274474</v>
      </c>
      <c r="I974" s="304">
        <f t="shared" ca="1" si="448"/>
        <v>103.34992840769881</v>
      </c>
      <c r="J974" s="306">
        <f t="shared" ca="1" si="449"/>
        <v>641.70676765127212</v>
      </c>
      <c r="K974" s="307">
        <f t="shared" ca="1" si="450"/>
        <v>-10.662575180695873</v>
      </c>
      <c r="L974" s="304">
        <f t="shared" ca="1" si="435"/>
        <v>641.79534600909017</v>
      </c>
      <c r="M974" s="306">
        <f t="shared" ca="1" si="451"/>
        <v>-1.5029238731398786</v>
      </c>
      <c r="N974" s="304">
        <f t="shared" ca="1" si="452"/>
        <v>-86.11119486037019</v>
      </c>
      <c r="P974" s="310">
        <f t="shared" ca="1" si="453"/>
        <v>23</v>
      </c>
      <c r="Q974" s="304">
        <f t="shared" ca="1" si="454"/>
        <v>0</v>
      </c>
      <c r="R974" s="306">
        <f t="shared" ca="1" si="455"/>
        <v>0</v>
      </c>
      <c r="S974" s="307">
        <f t="shared" ca="1" si="456"/>
        <v>4.5130000000000017</v>
      </c>
      <c r="T974" s="304">
        <f t="shared" ca="1" si="436"/>
        <v>44.272530000000017</v>
      </c>
      <c r="U974" s="311">
        <f t="shared" ca="1" si="437"/>
        <v>0</v>
      </c>
      <c r="V974" s="306">
        <f t="shared" ca="1" si="438"/>
        <v>1.2263068621854507</v>
      </c>
      <c r="W974" s="304">
        <f t="shared" ca="1" si="439"/>
        <v>39.982458460817888</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0.92804061862427467</v>
      </c>
      <c r="AH974" s="304">
        <f t="shared" ca="1" si="463"/>
        <v>-8.8593719098094112</v>
      </c>
    </row>
    <row r="975" spans="1:34" x14ac:dyDescent="0.2">
      <c r="A975" s="347">
        <f t="shared" ca="1" si="441"/>
        <v>1E-4</v>
      </c>
      <c r="B975" s="304">
        <f t="shared" ca="1" si="442"/>
        <v>30.158000000000026</v>
      </c>
      <c r="D975" s="306">
        <f t="shared" ca="1" si="443"/>
        <v>-0.60084744358469877</v>
      </c>
      <c r="E975" s="307">
        <f t="shared" ca="1" si="444"/>
        <v>-0.97100137078876081</v>
      </c>
      <c r="F975" s="304">
        <f t="shared" ca="1" si="445"/>
        <v>1.1418674671501594</v>
      </c>
      <c r="G975" s="306">
        <f t="shared" ca="1" si="446"/>
        <v>7.0091687137093315</v>
      </c>
      <c r="H975" s="307">
        <f t="shared" ca="1" si="447"/>
        <v>-103.11206737288182</v>
      </c>
      <c r="I975" s="304">
        <f t="shared" ca="1" si="448"/>
        <v>103.35002120932033</v>
      </c>
      <c r="J975" s="306">
        <f t="shared" ca="1" si="449"/>
        <v>641.70676765127212</v>
      </c>
      <c r="K975" s="307">
        <f t="shared" ca="1" si="450"/>
        <v>-10.672886382578154</v>
      </c>
      <c r="L975" s="304">
        <f t="shared" ca="1" si="435"/>
        <v>641.79551739878889</v>
      </c>
      <c r="M975" s="306">
        <f t="shared" ca="1" si="451"/>
        <v>-1.5029245168917342</v>
      </c>
      <c r="N975" s="304">
        <f t="shared" ca="1" si="452"/>
        <v>-86.11123174463458</v>
      </c>
      <c r="P975" s="310">
        <f t="shared" ca="1" si="453"/>
        <v>23</v>
      </c>
      <c r="Q975" s="304">
        <f t="shared" ca="1" si="454"/>
        <v>0</v>
      </c>
      <c r="R975" s="306">
        <f t="shared" ca="1" si="455"/>
        <v>0</v>
      </c>
      <c r="S975" s="307">
        <f t="shared" ca="1" si="456"/>
        <v>4.5130000000000017</v>
      </c>
      <c r="T975" s="304">
        <f t="shared" ca="1" si="436"/>
        <v>44.272530000000017</v>
      </c>
      <c r="U975" s="311">
        <f t="shared" ca="1" si="437"/>
        <v>0</v>
      </c>
      <c r="V975" s="306">
        <f t="shared" ca="1" si="438"/>
        <v>1.2263081266562246</v>
      </c>
      <c r="W975" s="304">
        <f t="shared" ca="1" si="439"/>
        <v>39.982571491055033</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0.92801600109642024</v>
      </c>
      <c r="AH975" s="304">
        <f t="shared" ca="1" si="463"/>
        <v>-8.8593969556432253</v>
      </c>
    </row>
    <row r="976" spans="1:34" x14ac:dyDescent="0.2">
      <c r="A976" s="347">
        <f t="shared" ca="1" si="441"/>
        <v>1E-4</v>
      </c>
      <c r="B976" s="304">
        <f t="shared" ca="1" si="442"/>
        <v>30.158100000000026</v>
      </c>
      <c r="D976" s="306">
        <f t="shared" ca="1" si="443"/>
        <v>-0.60084345203984335</v>
      </c>
      <c r="E976" s="307">
        <f t="shared" ca="1" si="444"/>
        <v>-0.97097599618194685</v>
      </c>
      <c r="F976" s="304">
        <f t="shared" ca="1" si="445"/>
        <v>1.1418437892376871</v>
      </c>
      <c r="G976" s="306">
        <f t="shared" ca="1" si="446"/>
        <v>7.0091086293641274</v>
      </c>
      <c r="H976" s="307">
        <f t="shared" ca="1" si="447"/>
        <v>-103.11216447048145</v>
      </c>
      <c r="I976" s="304">
        <f t="shared" ca="1" si="448"/>
        <v>103.35011400848015</v>
      </c>
      <c r="J976" s="306">
        <f t="shared" ca="1" si="449"/>
        <v>641.70676765127212</v>
      </c>
      <c r="K976" s="307">
        <f t="shared" ca="1" si="450"/>
        <v>-10.683197594170322</v>
      </c>
      <c r="L976" s="304">
        <f t="shared" ca="1" si="435"/>
        <v>641.79568895426507</v>
      </c>
      <c r="M976" s="306">
        <f t="shared" ca="1" si="451"/>
        <v>-1.5029251606369152</v>
      </c>
      <c r="N976" s="304">
        <f t="shared" ca="1" si="452"/>
        <v>-86.111268628516527</v>
      </c>
      <c r="P976" s="310">
        <f t="shared" ca="1" si="453"/>
        <v>23</v>
      </c>
      <c r="Q976" s="304">
        <f t="shared" ca="1" si="454"/>
        <v>0</v>
      </c>
      <c r="R976" s="306">
        <f t="shared" ca="1" si="455"/>
        <v>0</v>
      </c>
      <c r="S976" s="307">
        <f t="shared" ca="1" si="456"/>
        <v>4.5130000000000017</v>
      </c>
      <c r="T976" s="304">
        <f t="shared" ca="1" si="436"/>
        <v>44.272530000000017</v>
      </c>
      <c r="U976" s="311">
        <f t="shared" ca="1" si="437"/>
        <v>0</v>
      </c>
      <c r="V976" s="306">
        <f t="shared" ca="1" si="438"/>
        <v>1.2263093911294942</v>
      </c>
      <c r="W976" s="304">
        <f t="shared" ca="1" si="439"/>
        <v>39.982684519681392</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0.92799138391700531</v>
      </c>
      <c r="AH976" s="304">
        <f t="shared" ca="1" si="463"/>
        <v>-8.8594220011201017</v>
      </c>
    </row>
    <row r="977" spans="1:34" x14ac:dyDescent="0.2">
      <c r="A977" s="347">
        <f t="shared" ca="1" si="441"/>
        <v>1E-4</v>
      </c>
      <c r="B977" s="304">
        <f t="shared" ca="1" si="442"/>
        <v>30.158200000000026</v>
      </c>
      <c r="D977" s="306">
        <f t="shared" ca="1" si="443"/>
        <v>-0.60083946049735881</v>
      </c>
      <c r="E977" s="307">
        <f t="shared" ca="1" si="444"/>
        <v>-0.97095062193671744</v>
      </c>
      <c r="F977" s="304">
        <f t="shared" ca="1" si="445"/>
        <v>1.1418201117207805</v>
      </c>
      <c r="G977" s="306">
        <f t="shared" ca="1" si="446"/>
        <v>7.0090485454180778</v>
      </c>
      <c r="H977" s="307">
        <f t="shared" ca="1" si="447"/>
        <v>-103.11226156554363</v>
      </c>
      <c r="I977" s="304">
        <f t="shared" ca="1" si="448"/>
        <v>103.35020680517826</v>
      </c>
      <c r="J977" s="306">
        <f t="shared" ca="1" si="449"/>
        <v>641.70676765127212</v>
      </c>
      <c r="K977" s="307">
        <f t="shared" ca="1" si="450"/>
        <v>-10.693508815472123</v>
      </c>
      <c r="L977" s="304">
        <f t="shared" ca="1" si="435"/>
        <v>641.79586067551907</v>
      </c>
      <c r="M977" s="306">
        <f t="shared" ca="1" si="451"/>
        <v>-1.5029258043754219</v>
      </c>
      <c r="N977" s="304">
        <f t="shared" ca="1" si="452"/>
        <v>-86.111305512016074</v>
      </c>
      <c r="P977" s="310">
        <f t="shared" ca="1" si="453"/>
        <v>23</v>
      </c>
      <c r="Q977" s="304">
        <f t="shared" ca="1" si="454"/>
        <v>0</v>
      </c>
      <c r="R977" s="306">
        <f t="shared" ca="1" si="455"/>
        <v>0</v>
      </c>
      <c r="S977" s="307">
        <f t="shared" ca="1" si="456"/>
        <v>4.5130000000000017</v>
      </c>
      <c r="T977" s="304">
        <f t="shared" ca="1" si="436"/>
        <v>44.272530000000017</v>
      </c>
      <c r="U977" s="311">
        <f t="shared" ca="1" si="437"/>
        <v>0</v>
      </c>
      <c r="V977" s="306">
        <f t="shared" ca="1" si="438"/>
        <v>1.2263106556052588</v>
      </c>
      <c r="W977" s="304">
        <f t="shared" ca="1" si="439"/>
        <v>39.982797546696929</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0.92796676708601744</v>
      </c>
      <c r="AH977" s="304">
        <f t="shared" ca="1" si="463"/>
        <v>-8.8594470462400565</v>
      </c>
    </row>
    <row r="978" spans="1:34" x14ac:dyDescent="0.2">
      <c r="A978" s="347">
        <f t="shared" ca="1" si="441"/>
        <v>1E-4</v>
      </c>
      <c r="B978" s="304">
        <f t="shared" ca="1" si="442"/>
        <v>30.158300000000025</v>
      </c>
      <c r="D978" s="306">
        <f t="shared" ca="1" si="443"/>
        <v>-0.60083546895724149</v>
      </c>
      <c r="E978" s="307">
        <f t="shared" ca="1" si="444"/>
        <v>-0.97092524805308322</v>
      </c>
      <c r="F978" s="304">
        <f t="shared" ca="1" si="445"/>
        <v>1.1417964345994471</v>
      </c>
      <c r="G978" s="306">
        <f t="shared" ca="1" si="446"/>
        <v>7.0089884618711817</v>
      </c>
      <c r="H978" s="307">
        <f t="shared" ca="1" si="447"/>
        <v>-103.11235865806844</v>
      </c>
      <c r="I978" s="304">
        <f t="shared" ca="1" si="448"/>
        <v>103.35029959941474</v>
      </c>
      <c r="J978" s="306">
        <f t="shared" ca="1" si="449"/>
        <v>641.70676765127212</v>
      </c>
      <c r="K978" s="307">
        <f t="shared" ca="1" si="450"/>
        <v>-10.703820046483305</v>
      </c>
      <c r="L978" s="304">
        <f t="shared" ca="1" si="435"/>
        <v>641.79603256255109</v>
      </c>
      <c r="M978" s="306">
        <f t="shared" ca="1" si="451"/>
        <v>-1.5029264481072542</v>
      </c>
      <c r="N978" s="304">
        <f t="shared" ca="1" si="452"/>
        <v>-86.111342395133192</v>
      </c>
      <c r="P978" s="310">
        <f t="shared" ca="1" si="453"/>
        <v>23</v>
      </c>
      <c r="Q978" s="304">
        <f t="shared" ca="1" si="454"/>
        <v>0</v>
      </c>
      <c r="R978" s="306">
        <f t="shared" ca="1" si="455"/>
        <v>0</v>
      </c>
      <c r="S978" s="307">
        <f t="shared" ca="1" si="456"/>
        <v>4.5130000000000017</v>
      </c>
      <c r="T978" s="304">
        <f t="shared" ca="1" si="436"/>
        <v>44.272530000000017</v>
      </c>
      <c r="U978" s="311">
        <f t="shared" ca="1" si="437"/>
        <v>0</v>
      </c>
      <c r="V978" s="306">
        <f t="shared" ca="1" si="438"/>
        <v>1.2263119200835189</v>
      </c>
      <c r="W978" s="304">
        <f t="shared" ca="1" si="439"/>
        <v>39.982910572101737</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0.92794215060346019</v>
      </c>
      <c r="AH978" s="304">
        <f t="shared" ca="1" si="463"/>
        <v>-8.8594720910030826</v>
      </c>
    </row>
    <row r="979" spans="1:34" x14ac:dyDescent="0.2">
      <c r="A979" s="347">
        <f t="shared" ca="1" si="441"/>
        <v>1E-4</v>
      </c>
      <c r="B979" s="304">
        <f t="shared" ca="1" si="442"/>
        <v>30.158400000000025</v>
      </c>
      <c r="D979" s="306">
        <f t="shared" ca="1" si="443"/>
        <v>-0.60083147741949638</v>
      </c>
      <c r="E979" s="307">
        <f t="shared" ca="1" si="444"/>
        <v>-0.97089987453101934</v>
      </c>
      <c r="F979" s="304">
        <f t="shared" ca="1" si="445"/>
        <v>1.1417727578736689</v>
      </c>
      <c r="G979" s="306">
        <f t="shared" ca="1" si="446"/>
        <v>7.0089283787234402</v>
      </c>
      <c r="H979" s="307">
        <f t="shared" ca="1" si="447"/>
        <v>-103.11245574805589</v>
      </c>
      <c r="I979" s="304">
        <f t="shared" ca="1" si="448"/>
        <v>103.35039239118959</v>
      </c>
      <c r="J979" s="306">
        <f t="shared" ca="1" si="449"/>
        <v>641.70676765127212</v>
      </c>
      <c r="K979" s="307">
        <f t="shared" ca="1" si="450"/>
        <v>-10.71413128720361</v>
      </c>
      <c r="L979" s="304">
        <f t="shared" ca="1" si="435"/>
        <v>641.79620461536172</v>
      </c>
      <c r="M979" s="306">
        <f t="shared" ca="1" si="451"/>
        <v>-1.5029270918324125</v>
      </c>
      <c r="N979" s="304">
        <f t="shared" ca="1" si="452"/>
        <v>-86.11137927786794</v>
      </c>
      <c r="P979" s="310">
        <f t="shared" ca="1" si="453"/>
        <v>23</v>
      </c>
      <c r="Q979" s="304">
        <f t="shared" ca="1" si="454"/>
        <v>0</v>
      </c>
      <c r="R979" s="306">
        <f t="shared" ca="1" si="455"/>
        <v>0</v>
      </c>
      <c r="S979" s="307">
        <f t="shared" ca="1" si="456"/>
        <v>4.5130000000000017</v>
      </c>
      <c r="T979" s="304">
        <f t="shared" ca="1" si="436"/>
        <v>44.272530000000017</v>
      </c>
      <c r="U979" s="311">
        <f t="shared" ca="1" si="437"/>
        <v>0</v>
      </c>
      <c r="V979" s="306">
        <f t="shared" ca="1" si="438"/>
        <v>1.2263131845642739</v>
      </c>
      <c r="W979" s="304">
        <f t="shared" ca="1" si="439"/>
        <v>39.983023595895745</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0.92791753446931402</v>
      </c>
      <c r="AH979" s="304">
        <f t="shared" ca="1" si="463"/>
        <v>-8.8594971354092014</v>
      </c>
    </row>
    <row r="980" spans="1:34" x14ac:dyDescent="0.2">
      <c r="A980" s="347">
        <f t="shared" ca="1" si="441"/>
        <v>1E-4</v>
      </c>
      <c r="B980" s="304">
        <f t="shared" ca="1" si="442"/>
        <v>30.158500000000025</v>
      </c>
      <c r="D980" s="306">
        <f t="shared" ca="1" si="443"/>
        <v>-0.60082748588411916</v>
      </c>
      <c r="E980" s="307">
        <f t="shared" ca="1" si="444"/>
        <v>-0.97087450137054887</v>
      </c>
      <c r="F980" s="304">
        <f t="shared" ca="1" si="445"/>
        <v>1.1417490815434639</v>
      </c>
      <c r="G980" s="306">
        <f t="shared" ca="1" si="446"/>
        <v>7.0088682959748514</v>
      </c>
      <c r="H980" s="307">
        <f t="shared" ca="1" si="447"/>
        <v>-103.11255283550604</v>
      </c>
      <c r="I980" s="304">
        <f t="shared" ca="1" si="448"/>
        <v>103.35048518050287</v>
      </c>
      <c r="J980" s="306">
        <f t="shared" ca="1" si="449"/>
        <v>641.70676765127212</v>
      </c>
      <c r="K980" s="307">
        <f t="shared" ca="1" si="450"/>
        <v>-10.724442537632788</v>
      </c>
      <c r="L980" s="304">
        <f t="shared" ca="1" si="435"/>
        <v>641.79637683395094</v>
      </c>
      <c r="M980" s="306">
        <f t="shared" ca="1" si="451"/>
        <v>-1.5029277355508965</v>
      </c>
      <c r="N980" s="304">
        <f t="shared" ca="1" si="452"/>
        <v>-86.111416160220259</v>
      </c>
      <c r="P980" s="310">
        <f t="shared" ca="1" si="453"/>
        <v>23</v>
      </c>
      <c r="Q980" s="304">
        <f t="shared" ca="1" si="454"/>
        <v>0</v>
      </c>
      <c r="R980" s="306">
        <f t="shared" ca="1" si="455"/>
        <v>0</v>
      </c>
      <c r="S980" s="307">
        <f t="shared" ca="1" si="456"/>
        <v>4.5130000000000017</v>
      </c>
      <c r="T980" s="304">
        <f t="shared" ca="1" si="436"/>
        <v>44.272530000000017</v>
      </c>
      <c r="U980" s="311">
        <f t="shared" ca="1" si="437"/>
        <v>0</v>
      </c>
      <c r="V980" s="306">
        <f t="shared" ca="1" si="438"/>
        <v>1.2263144490475242</v>
      </c>
      <c r="W980" s="304">
        <f t="shared" ca="1" si="439"/>
        <v>39.983136618079037</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0.92789291868360024</v>
      </c>
      <c r="AH980" s="304">
        <f t="shared" ca="1" si="463"/>
        <v>-8.8595221794583932</v>
      </c>
    </row>
    <row r="981" spans="1:34" x14ac:dyDescent="0.2">
      <c r="A981" s="347">
        <f t="shared" ca="1" si="441"/>
        <v>1E-4</v>
      </c>
      <c r="B981" s="304">
        <f t="shared" ca="1" si="442"/>
        <v>30.158600000000025</v>
      </c>
      <c r="D981" s="306">
        <f t="shared" ca="1" si="443"/>
        <v>-0.60082349435111482</v>
      </c>
      <c r="E981" s="307">
        <f t="shared" ca="1" si="444"/>
        <v>-0.97084912857164518</v>
      </c>
      <c r="F981" s="304">
        <f t="shared" ca="1" si="445"/>
        <v>1.1417254056088122</v>
      </c>
      <c r="G981" s="306">
        <f t="shared" ca="1" si="446"/>
        <v>7.0088082136254162</v>
      </c>
      <c r="H981" s="307">
        <f t="shared" ca="1" si="447"/>
        <v>-103.11264992041889</v>
      </c>
      <c r="I981" s="304">
        <f t="shared" ca="1" si="448"/>
        <v>103.35057796735461</v>
      </c>
      <c r="J981" s="306">
        <f t="shared" ca="1" si="449"/>
        <v>641.70676765127212</v>
      </c>
      <c r="K981" s="307">
        <f t="shared" ca="1" si="450"/>
        <v>-10.734753797770583</v>
      </c>
      <c r="L981" s="304">
        <f t="shared" ca="1" si="435"/>
        <v>641.79654921831923</v>
      </c>
      <c r="M981" s="306">
        <f t="shared" ca="1" si="451"/>
        <v>-1.5029283792627066</v>
      </c>
      <c r="N981" s="304">
        <f t="shared" ca="1" si="452"/>
        <v>-86.111453042190206</v>
      </c>
      <c r="P981" s="310">
        <f t="shared" ca="1" si="453"/>
        <v>23</v>
      </c>
      <c r="Q981" s="304">
        <f t="shared" ca="1" si="454"/>
        <v>0</v>
      </c>
      <c r="R981" s="306">
        <f t="shared" ca="1" si="455"/>
        <v>0</v>
      </c>
      <c r="S981" s="307">
        <f t="shared" ca="1" si="456"/>
        <v>4.5130000000000017</v>
      </c>
      <c r="T981" s="304">
        <f t="shared" ca="1" si="436"/>
        <v>44.272530000000017</v>
      </c>
      <c r="U981" s="311">
        <f t="shared" ca="1" si="437"/>
        <v>0</v>
      </c>
      <c r="V981" s="306">
        <f t="shared" ca="1" si="438"/>
        <v>1.2263157135332692</v>
      </c>
      <c r="W981" s="304">
        <f t="shared" ca="1" si="439"/>
        <v>39.983249638651586</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0.92786830324629221</v>
      </c>
      <c r="AH981" s="304">
        <f t="shared" ca="1" si="463"/>
        <v>-8.8595472231506811</v>
      </c>
    </row>
    <row r="982" spans="1:34" x14ac:dyDescent="0.2">
      <c r="A982" s="347">
        <f t="shared" ca="1" si="441"/>
        <v>1E-4</v>
      </c>
      <c r="B982" s="304">
        <f t="shared" ca="1" si="442"/>
        <v>30.158700000000024</v>
      </c>
      <c r="D982" s="306">
        <f t="shared" ca="1" si="443"/>
        <v>-0.6008195028204818</v>
      </c>
      <c r="E982" s="307">
        <f t="shared" ca="1" si="444"/>
        <v>-0.97082375613431893</v>
      </c>
      <c r="F982" s="304">
        <f t="shared" ca="1" si="445"/>
        <v>1.141701730069723</v>
      </c>
      <c r="G982" s="306">
        <f t="shared" ca="1" si="446"/>
        <v>7.0087481316751346</v>
      </c>
      <c r="H982" s="307">
        <f t="shared" ca="1" si="447"/>
        <v>-103.11274700279451</v>
      </c>
      <c r="I982" s="304">
        <f t="shared" ca="1" si="448"/>
        <v>103.35067075174484</v>
      </c>
      <c r="J982" s="306">
        <f t="shared" ca="1" si="449"/>
        <v>641.70676765127212</v>
      </c>
      <c r="K982" s="307">
        <f t="shared" ca="1" si="450"/>
        <v>-10.745065067616745</v>
      </c>
      <c r="L982" s="304">
        <f t="shared" ca="1" si="435"/>
        <v>641.79672176846702</v>
      </c>
      <c r="M982" s="306">
        <f t="shared" ca="1" si="451"/>
        <v>-1.5029290229678429</v>
      </c>
      <c r="N982" s="304">
        <f t="shared" ca="1" si="452"/>
        <v>-86.111489923777768</v>
      </c>
      <c r="P982" s="310">
        <f t="shared" ca="1" si="453"/>
        <v>23</v>
      </c>
      <c r="Q982" s="304">
        <f t="shared" ca="1" si="454"/>
        <v>0</v>
      </c>
      <c r="R982" s="306">
        <f t="shared" ca="1" si="455"/>
        <v>0</v>
      </c>
      <c r="S982" s="307">
        <f t="shared" ca="1" si="456"/>
        <v>4.5130000000000017</v>
      </c>
      <c r="T982" s="304">
        <f t="shared" ca="1" si="436"/>
        <v>44.272530000000017</v>
      </c>
      <c r="U982" s="311">
        <f t="shared" ca="1" si="437"/>
        <v>0</v>
      </c>
      <c r="V982" s="306">
        <f t="shared" ca="1" si="438"/>
        <v>1.22631697802151</v>
      </c>
      <c r="W982" s="304">
        <f t="shared" ca="1" si="439"/>
        <v>39.983362657613455</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0.92784368815740237</v>
      </c>
      <c r="AH982" s="304">
        <f t="shared" ca="1" si="463"/>
        <v>-8.8595722664860563</v>
      </c>
    </row>
    <row r="983" spans="1:34" x14ac:dyDescent="0.2">
      <c r="A983" s="347">
        <f t="shared" ca="1" si="441"/>
        <v>1E-4</v>
      </c>
      <c r="B983" s="304">
        <f t="shared" ca="1" si="442"/>
        <v>30.158800000000024</v>
      </c>
      <c r="D983" s="306">
        <f t="shared" ca="1" si="443"/>
        <v>-0.60081551129222033</v>
      </c>
      <c r="E983" s="307">
        <f t="shared" ca="1" si="444"/>
        <v>-0.97079838405855412</v>
      </c>
      <c r="F983" s="304">
        <f t="shared" ca="1" si="445"/>
        <v>1.1416780549261827</v>
      </c>
      <c r="G983" s="306">
        <f t="shared" ca="1" si="446"/>
        <v>7.0086880501240056</v>
      </c>
      <c r="H983" s="307">
        <f t="shared" ca="1" si="447"/>
        <v>-103.11284408263292</v>
      </c>
      <c r="I983" s="304">
        <f t="shared" ca="1" si="448"/>
        <v>103.3507635336736</v>
      </c>
      <c r="J983" s="306">
        <f t="shared" ca="1" si="449"/>
        <v>641.70676765127212</v>
      </c>
      <c r="K983" s="307">
        <f t="shared" ca="1" si="450"/>
        <v>-10.755376347171016</v>
      </c>
      <c r="L983" s="304">
        <f t="shared" ca="1" si="435"/>
        <v>641.79689448439444</v>
      </c>
      <c r="M983" s="306">
        <f t="shared" ca="1" si="451"/>
        <v>-1.5029296666663052</v>
      </c>
      <c r="N983" s="304">
        <f t="shared" ca="1" si="452"/>
        <v>-86.11152680498293</v>
      </c>
      <c r="P983" s="310">
        <f t="shared" ca="1" si="453"/>
        <v>23</v>
      </c>
      <c r="Q983" s="304">
        <f t="shared" ca="1" si="454"/>
        <v>0</v>
      </c>
      <c r="R983" s="306">
        <f t="shared" ca="1" si="455"/>
        <v>0</v>
      </c>
      <c r="S983" s="307">
        <f t="shared" ca="1" si="456"/>
        <v>4.5130000000000017</v>
      </c>
      <c r="T983" s="304">
        <f t="shared" ca="1" si="436"/>
        <v>44.272530000000017</v>
      </c>
      <c r="U983" s="311">
        <f t="shared" ca="1" si="437"/>
        <v>0</v>
      </c>
      <c r="V983" s="306">
        <f t="shared" ca="1" si="438"/>
        <v>1.2263182425122452</v>
      </c>
      <c r="W983" s="304">
        <f t="shared" ca="1" si="439"/>
        <v>39.983475674964595</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0.92781907341691827</v>
      </c>
      <c r="AH983" s="304">
        <f t="shared" ca="1" si="463"/>
        <v>-8.8595973094645331</v>
      </c>
    </row>
    <row r="984" spans="1:34" x14ac:dyDescent="0.2">
      <c r="A984" s="347">
        <f t="shared" ca="1" si="441"/>
        <v>1E-4</v>
      </c>
      <c r="B984" s="304">
        <f t="shared" ca="1" si="442"/>
        <v>30.158900000000024</v>
      </c>
      <c r="D984" s="306">
        <f t="shared" ca="1" si="443"/>
        <v>-0.60081151976633285</v>
      </c>
      <c r="E984" s="307">
        <f t="shared" ca="1" si="444"/>
        <v>-0.9707730123443632</v>
      </c>
      <c r="F984" s="304">
        <f t="shared" ca="1" si="445"/>
        <v>1.1416543801782042</v>
      </c>
      <c r="G984" s="306">
        <f t="shared" ca="1" si="446"/>
        <v>7.0086279689720294</v>
      </c>
      <c r="H984" s="307">
        <f t="shared" ca="1" si="447"/>
        <v>-103.11294115993415</v>
      </c>
      <c r="I984" s="304">
        <f t="shared" ca="1" si="448"/>
        <v>103.35085631314092</v>
      </c>
      <c r="J984" s="306">
        <f t="shared" ca="1" si="449"/>
        <v>641.70676765127212</v>
      </c>
      <c r="K984" s="307">
        <f t="shared" ca="1" si="450"/>
        <v>-10.765687636433144</v>
      </c>
      <c r="L984" s="304">
        <f t="shared" ca="1" si="435"/>
        <v>641.79706736610206</v>
      </c>
      <c r="M984" s="306">
        <f t="shared" ca="1" si="451"/>
        <v>-1.5029303103580938</v>
      </c>
      <c r="N984" s="304">
        <f t="shared" ca="1" si="452"/>
        <v>-86.11156368580572</v>
      </c>
      <c r="P984" s="310">
        <f t="shared" ca="1" si="453"/>
        <v>23</v>
      </c>
      <c r="Q984" s="304">
        <f t="shared" ca="1" si="454"/>
        <v>0</v>
      </c>
      <c r="R984" s="306">
        <f t="shared" ca="1" si="455"/>
        <v>0</v>
      </c>
      <c r="S984" s="307">
        <f t="shared" ca="1" si="456"/>
        <v>4.5130000000000017</v>
      </c>
      <c r="T984" s="304">
        <f t="shared" ca="1" si="436"/>
        <v>44.272530000000017</v>
      </c>
      <c r="U984" s="311">
        <f t="shared" ca="1" si="437"/>
        <v>0</v>
      </c>
      <c r="V984" s="306">
        <f t="shared" ca="1" si="438"/>
        <v>1.2263195070054762</v>
      </c>
      <c r="W984" s="304">
        <f t="shared" ca="1" si="439"/>
        <v>39.983588690705091</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0.9277944590248417</v>
      </c>
      <c r="AH984" s="304">
        <f t="shared" ca="1" si="463"/>
        <v>-8.8596223520861024</v>
      </c>
    </row>
    <row r="985" spans="1:34" x14ac:dyDescent="0.2">
      <c r="A985" s="347">
        <f t="shared" ca="1" si="441"/>
        <v>1E-4</v>
      </c>
      <c r="B985" s="304">
        <f t="shared" ca="1" si="442"/>
        <v>30.159000000000024</v>
      </c>
      <c r="D985" s="306">
        <f t="shared" ca="1" si="443"/>
        <v>-0.60080752824282002</v>
      </c>
      <c r="E985" s="307">
        <f t="shared" ca="1" si="444"/>
        <v>-0.97074764099172661</v>
      </c>
      <c r="F985" s="304">
        <f t="shared" ca="1" si="445"/>
        <v>1.1416307058257715</v>
      </c>
      <c r="G985" s="306">
        <f t="shared" ca="1" si="446"/>
        <v>7.0085678882192051</v>
      </c>
      <c r="H985" s="307">
        <f t="shared" ca="1" si="447"/>
        <v>-103.11303823469825</v>
      </c>
      <c r="I985" s="304">
        <f t="shared" ca="1" si="448"/>
        <v>103.35094909014683</v>
      </c>
      <c r="J985" s="306">
        <f t="shared" ca="1" si="449"/>
        <v>641.70676765127212</v>
      </c>
      <c r="K985" s="307">
        <f t="shared" ca="1" si="450"/>
        <v>-10.775998935402876</v>
      </c>
      <c r="L985" s="304">
        <f t="shared" ca="1" si="435"/>
        <v>641.79724041359009</v>
      </c>
      <c r="M985" s="306">
        <f t="shared" ca="1" si="451"/>
        <v>-1.5029309540432088</v>
      </c>
      <c r="N985" s="304">
        <f t="shared" ca="1" si="452"/>
        <v>-86.111600566246153</v>
      </c>
      <c r="P985" s="310">
        <f t="shared" ca="1" si="453"/>
        <v>23</v>
      </c>
      <c r="Q985" s="304">
        <f t="shared" ca="1" si="454"/>
        <v>0</v>
      </c>
      <c r="R985" s="306">
        <f t="shared" ca="1" si="455"/>
        <v>0</v>
      </c>
      <c r="S985" s="307">
        <f t="shared" ca="1" si="456"/>
        <v>4.5130000000000017</v>
      </c>
      <c r="T985" s="304">
        <f t="shared" ca="1" si="436"/>
        <v>44.272530000000017</v>
      </c>
      <c r="U985" s="311">
        <f t="shared" ca="1" si="437"/>
        <v>0</v>
      </c>
      <c r="V985" s="306">
        <f t="shared" ca="1" si="438"/>
        <v>1.2263207715012012</v>
      </c>
      <c r="W985" s="304">
        <f t="shared" ca="1" si="439"/>
        <v>39.983701704834871</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0.927769844981162</v>
      </c>
      <c r="AH985" s="304">
        <f t="shared" ca="1" si="463"/>
        <v>-8.8596473943507821</v>
      </c>
    </row>
    <row r="986" spans="1:34" x14ac:dyDescent="0.2">
      <c r="A986" s="347">
        <f t="shared" ca="1" si="441"/>
        <v>1E-4</v>
      </c>
      <c r="B986" s="304">
        <f t="shared" ca="1" si="442"/>
        <v>30.159100000000024</v>
      </c>
      <c r="D986" s="306">
        <f t="shared" ca="1" si="443"/>
        <v>-0.60080353672167974</v>
      </c>
      <c r="E986" s="307">
        <f t="shared" ca="1" si="444"/>
        <v>-0.97072227000065858</v>
      </c>
      <c r="F986" s="304">
        <f t="shared" ca="1" si="445"/>
        <v>1.141607031868896</v>
      </c>
      <c r="G986" s="306">
        <f t="shared" ca="1" si="446"/>
        <v>7.0085078078655325</v>
      </c>
      <c r="H986" s="307">
        <f t="shared" ca="1" si="447"/>
        <v>-103.11313530692526</v>
      </c>
      <c r="I986" s="304">
        <f t="shared" ca="1" si="448"/>
        <v>103.35104186469137</v>
      </c>
      <c r="J986" s="306">
        <f t="shared" ca="1" si="449"/>
        <v>641.70676765127212</v>
      </c>
      <c r="K986" s="307">
        <f t="shared" ca="1" si="450"/>
        <v>-10.786310244079958</v>
      </c>
      <c r="L986" s="304">
        <f t="shared" ca="1" si="435"/>
        <v>641.79741362685877</v>
      </c>
      <c r="M986" s="306">
        <f t="shared" ca="1" si="451"/>
        <v>-1.5029315977216502</v>
      </c>
      <c r="N986" s="304">
        <f t="shared" ca="1" si="452"/>
        <v>-86.111637446304215</v>
      </c>
      <c r="P986" s="310">
        <f t="shared" ca="1" si="453"/>
        <v>23</v>
      </c>
      <c r="Q986" s="304">
        <f t="shared" ca="1" si="454"/>
        <v>0</v>
      </c>
      <c r="R986" s="306">
        <f t="shared" ca="1" si="455"/>
        <v>0</v>
      </c>
      <c r="S986" s="307">
        <f t="shared" ca="1" si="456"/>
        <v>4.5130000000000017</v>
      </c>
      <c r="T986" s="304">
        <f t="shared" ca="1" si="436"/>
        <v>44.272530000000017</v>
      </c>
      <c r="U986" s="311">
        <f t="shared" ca="1" si="437"/>
        <v>0</v>
      </c>
      <c r="V986" s="306">
        <f t="shared" ca="1" si="438"/>
        <v>1.2263220359994218</v>
      </c>
      <c r="W986" s="304">
        <f t="shared" ca="1" si="439"/>
        <v>39.983814717354029</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0.92774523128589514</v>
      </c>
      <c r="AH986" s="304">
        <f t="shared" ca="1" si="463"/>
        <v>-8.8596724362585544</v>
      </c>
    </row>
    <row r="987" spans="1:34" x14ac:dyDescent="0.2">
      <c r="A987" s="347">
        <f t="shared" ca="1" si="441"/>
        <v>1E-4</v>
      </c>
      <c r="B987" s="304">
        <f t="shared" ca="1" si="442"/>
        <v>30.159200000000023</v>
      </c>
      <c r="D987" s="306">
        <f t="shared" ca="1" si="443"/>
        <v>-0.6007995452029149</v>
      </c>
      <c r="E987" s="307">
        <f t="shared" ca="1" si="444"/>
        <v>-0.97069689937114134</v>
      </c>
      <c r="F987" s="304">
        <f t="shared" ca="1" si="445"/>
        <v>1.1415833583075645</v>
      </c>
      <c r="G987" s="306">
        <f t="shared" ca="1" si="446"/>
        <v>7.0084477279110118</v>
      </c>
      <c r="H987" s="307">
        <f t="shared" ca="1" si="447"/>
        <v>-103.1132323766152</v>
      </c>
      <c r="I987" s="304">
        <f t="shared" ca="1" si="448"/>
        <v>103.35113463677459</v>
      </c>
      <c r="J987" s="306">
        <f t="shared" ca="1" si="449"/>
        <v>641.70676765127212</v>
      </c>
      <c r="K987" s="307">
        <f t="shared" ca="1" si="450"/>
        <v>-10.796621562464136</v>
      </c>
      <c r="L987" s="304">
        <f t="shared" ca="1" si="435"/>
        <v>641.79758700590855</v>
      </c>
      <c r="M987" s="306">
        <f t="shared" ca="1" si="451"/>
        <v>-1.5029322413934181</v>
      </c>
      <c r="N987" s="304">
        <f t="shared" ca="1" si="452"/>
        <v>-86.111674325979905</v>
      </c>
      <c r="P987" s="310">
        <f t="shared" ca="1" si="453"/>
        <v>23</v>
      </c>
      <c r="Q987" s="304">
        <f t="shared" ca="1" si="454"/>
        <v>0</v>
      </c>
      <c r="R987" s="306">
        <f t="shared" ca="1" si="455"/>
        <v>0</v>
      </c>
      <c r="S987" s="307">
        <f t="shared" ca="1" si="456"/>
        <v>4.5130000000000017</v>
      </c>
      <c r="T987" s="304">
        <f t="shared" ca="1" si="436"/>
        <v>44.272530000000017</v>
      </c>
      <c r="U987" s="311">
        <f t="shared" ca="1" si="437"/>
        <v>0</v>
      </c>
      <c r="V987" s="306">
        <f t="shared" ca="1" si="438"/>
        <v>1.2263233005001379</v>
      </c>
      <c r="W987" s="304">
        <f t="shared" ca="1" si="439"/>
        <v>39.983927728262593</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0.92772061793901628</v>
      </c>
      <c r="AH987" s="304">
        <f t="shared" ca="1" si="463"/>
        <v>-8.8596974778094424</v>
      </c>
    </row>
    <row r="988" spans="1:34" x14ac:dyDescent="0.2">
      <c r="A988" s="347">
        <f t="shared" ca="1" si="441"/>
        <v>1E-4</v>
      </c>
      <c r="B988" s="304">
        <f t="shared" ca="1" si="442"/>
        <v>30.159300000000023</v>
      </c>
      <c r="D988" s="306">
        <f t="shared" ca="1" si="443"/>
        <v>-0.60079555368652682</v>
      </c>
      <c r="E988" s="307">
        <f t="shared" ca="1" si="444"/>
        <v>-0.97067152910316601</v>
      </c>
      <c r="F988" s="304">
        <f t="shared" ca="1" si="445"/>
        <v>1.1415596851417706</v>
      </c>
      <c r="G988" s="306">
        <f t="shared" ca="1" si="446"/>
        <v>7.0083876483556429</v>
      </c>
      <c r="H988" s="307">
        <f t="shared" ca="1" si="447"/>
        <v>-103.11332944376811</v>
      </c>
      <c r="I988" s="304">
        <f t="shared" ca="1" si="448"/>
        <v>103.35122740639648</v>
      </c>
      <c r="J988" s="306">
        <f t="shared" ca="1" si="449"/>
        <v>641.70676765127212</v>
      </c>
      <c r="K988" s="307">
        <f t="shared" ca="1" si="450"/>
        <v>-10.806932890555155</v>
      </c>
      <c r="L988" s="304">
        <f t="shared" ca="1" si="435"/>
        <v>641.79776055073978</v>
      </c>
      <c r="M988" s="306">
        <f t="shared" ca="1" si="451"/>
        <v>-1.5029328850585126</v>
      </c>
      <c r="N988" s="304">
        <f t="shared" ca="1" si="452"/>
        <v>-86.111711205273238</v>
      </c>
      <c r="P988" s="310">
        <f t="shared" ca="1" si="453"/>
        <v>23</v>
      </c>
      <c r="Q988" s="304">
        <f t="shared" ca="1" si="454"/>
        <v>0</v>
      </c>
      <c r="R988" s="306">
        <f t="shared" ca="1" si="455"/>
        <v>0</v>
      </c>
      <c r="S988" s="307">
        <f t="shared" ca="1" si="456"/>
        <v>4.5130000000000017</v>
      </c>
      <c r="T988" s="304">
        <f t="shared" ca="1" si="436"/>
        <v>44.272530000000017</v>
      </c>
      <c r="U988" s="311">
        <f t="shared" ca="1" si="437"/>
        <v>0</v>
      </c>
      <c r="V988" s="306">
        <f t="shared" ca="1" si="438"/>
        <v>1.2263245650033481</v>
      </c>
      <c r="W988" s="304">
        <f t="shared" ca="1" si="439"/>
        <v>39.984040737560477</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0.92769600494052185</v>
      </c>
      <c r="AH988" s="304">
        <f t="shared" ca="1" si="463"/>
        <v>-8.8597225190034514</v>
      </c>
    </row>
    <row r="989" spans="1:34" x14ac:dyDescent="0.2">
      <c r="A989" s="347">
        <f t="shared" ca="1" si="441"/>
        <v>1E-4</v>
      </c>
      <c r="B989" s="304">
        <f t="shared" ca="1" si="442"/>
        <v>30.159400000000023</v>
      </c>
      <c r="D989" s="306">
        <f t="shared" ca="1" si="443"/>
        <v>-0.60079156217251384</v>
      </c>
      <c r="E989" s="307">
        <f t="shared" ca="1" si="444"/>
        <v>-0.97064615919675212</v>
      </c>
      <c r="F989" s="304">
        <f t="shared" ca="1" si="445"/>
        <v>1.141536012371531</v>
      </c>
      <c r="G989" s="306">
        <f t="shared" ca="1" si="446"/>
        <v>7.0083275691994258</v>
      </c>
      <c r="H989" s="307">
        <f t="shared" ca="1" si="447"/>
        <v>-103.11342650838402</v>
      </c>
      <c r="I989" s="304">
        <f t="shared" ca="1" si="448"/>
        <v>103.35132017355711</v>
      </c>
      <c r="J989" s="306">
        <f t="shared" ca="1" si="449"/>
        <v>641.70676765127212</v>
      </c>
      <c r="K989" s="307">
        <f t="shared" ca="1" si="450"/>
        <v>-10.817244228352763</v>
      </c>
      <c r="L989" s="304">
        <f t="shared" ca="1" si="435"/>
        <v>641.79793426135268</v>
      </c>
      <c r="M989" s="306">
        <f t="shared" ca="1" si="451"/>
        <v>-1.5029335287169339</v>
      </c>
      <c r="N989" s="304">
        <f t="shared" ca="1" si="452"/>
        <v>-86.111748084184228</v>
      </c>
      <c r="P989" s="310">
        <f t="shared" ca="1" si="453"/>
        <v>23</v>
      </c>
      <c r="Q989" s="304">
        <f t="shared" ca="1" si="454"/>
        <v>0</v>
      </c>
      <c r="R989" s="306">
        <f t="shared" ca="1" si="455"/>
        <v>0</v>
      </c>
      <c r="S989" s="307">
        <f t="shared" ca="1" si="456"/>
        <v>4.5130000000000017</v>
      </c>
      <c r="T989" s="304">
        <f t="shared" ca="1" si="436"/>
        <v>44.272530000000017</v>
      </c>
      <c r="U989" s="311">
        <f t="shared" ca="1" si="437"/>
        <v>0</v>
      </c>
      <c r="V989" s="306">
        <f t="shared" ca="1" si="438"/>
        <v>1.2263258295090538</v>
      </c>
      <c r="W989" s="304">
        <f t="shared" ca="1" si="439"/>
        <v>39.984153745247795</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0.92767139229043138</v>
      </c>
      <c r="AH989" s="304">
        <f t="shared" ca="1" si="463"/>
        <v>-8.8597475598405637</v>
      </c>
    </row>
    <row r="990" spans="1:34" x14ac:dyDescent="0.2">
      <c r="A990" s="347">
        <f t="shared" ca="1" si="441"/>
        <v>1E-4</v>
      </c>
      <c r="B990" s="304">
        <f t="shared" ca="1" si="442"/>
        <v>30.159500000000023</v>
      </c>
      <c r="D990" s="306">
        <f t="shared" ca="1" si="443"/>
        <v>-0.60078757066087829</v>
      </c>
      <c r="E990" s="307">
        <f t="shared" ca="1" si="444"/>
        <v>-0.97062078965187659</v>
      </c>
      <c r="F990" s="304">
        <f t="shared" ca="1" si="445"/>
        <v>1.1415123399968274</v>
      </c>
      <c r="G990" s="306">
        <f t="shared" ca="1" si="446"/>
        <v>7.0082674904423596</v>
      </c>
      <c r="H990" s="307">
        <f t="shared" ca="1" si="447"/>
        <v>-103.11352357046299</v>
      </c>
      <c r="I990" s="304">
        <f t="shared" ca="1" si="448"/>
        <v>103.35141293825652</v>
      </c>
      <c r="J990" s="306">
        <f t="shared" ca="1" si="449"/>
        <v>641.70676765127212</v>
      </c>
      <c r="K990" s="307">
        <f t="shared" ca="1" si="450"/>
        <v>-10.827555575856705</v>
      </c>
      <c r="L990" s="304">
        <f t="shared" ca="1" si="435"/>
        <v>641.79810813774759</v>
      </c>
      <c r="M990" s="306">
        <f t="shared" ca="1" si="451"/>
        <v>-1.502934172368682</v>
      </c>
      <c r="N990" s="304">
        <f t="shared" ca="1" si="452"/>
        <v>-86.111784962712861</v>
      </c>
      <c r="P990" s="310">
        <f t="shared" ca="1" si="453"/>
        <v>23</v>
      </c>
      <c r="Q990" s="304">
        <f t="shared" ca="1" si="454"/>
        <v>0</v>
      </c>
      <c r="R990" s="306">
        <f t="shared" ca="1" si="455"/>
        <v>0</v>
      </c>
      <c r="S990" s="307">
        <f t="shared" ca="1" si="456"/>
        <v>4.5130000000000017</v>
      </c>
      <c r="T990" s="304">
        <f t="shared" ca="1" si="436"/>
        <v>44.272530000000017</v>
      </c>
      <c r="U990" s="311">
        <f t="shared" ca="1" si="437"/>
        <v>0</v>
      </c>
      <c r="V990" s="306">
        <f t="shared" ca="1" si="438"/>
        <v>1.2263270940172537</v>
      </c>
      <c r="W990" s="304">
        <f t="shared" ca="1" si="439"/>
        <v>39.984266751324498</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0.92764677998871825</v>
      </c>
      <c r="AH990" s="304">
        <f t="shared" ca="1" si="463"/>
        <v>-8.8597726003208024</v>
      </c>
    </row>
    <row r="991" spans="1:34" x14ac:dyDescent="0.2">
      <c r="A991" s="347">
        <f t="shared" ca="1" si="441"/>
        <v>1E-4</v>
      </c>
      <c r="B991" s="304">
        <f t="shared" ca="1" si="442"/>
        <v>30.159600000000022</v>
      </c>
      <c r="D991" s="306">
        <f t="shared" ca="1" si="443"/>
        <v>-0.60078357915161917</v>
      </c>
      <c r="E991" s="307">
        <f t="shared" ca="1" si="444"/>
        <v>-0.9705954204685483</v>
      </c>
      <c r="F991" s="304">
        <f t="shared" ca="1" si="445"/>
        <v>1.1414886680176672</v>
      </c>
      <c r="G991" s="306">
        <f t="shared" ca="1" si="446"/>
        <v>7.0082074120844444</v>
      </c>
      <c r="H991" s="307">
        <f t="shared" ca="1" si="447"/>
        <v>-103.11362063000503</v>
      </c>
      <c r="I991" s="304">
        <f t="shared" ca="1" si="448"/>
        <v>103.35150570049473</v>
      </c>
      <c r="J991" s="306">
        <f t="shared" ca="1" si="449"/>
        <v>641.70676765127212</v>
      </c>
      <c r="K991" s="307">
        <f t="shared" ca="1" si="450"/>
        <v>-10.837866933066728</v>
      </c>
      <c r="L991" s="304">
        <f t="shared" ca="1" si="435"/>
        <v>641.79828217992497</v>
      </c>
      <c r="M991" s="306">
        <f t="shared" ca="1" si="451"/>
        <v>-1.502934816013757</v>
      </c>
      <c r="N991" s="304">
        <f t="shared" ca="1" si="452"/>
        <v>-86.111821840859164</v>
      </c>
      <c r="P991" s="310">
        <f t="shared" ca="1" si="453"/>
        <v>23</v>
      </c>
      <c r="Q991" s="304">
        <f t="shared" ca="1" si="454"/>
        <v>0</v>
      </c>
      <c r="R991" s="306">
        <f t="shared" ca="1" si="455"/>
        <v>0</v>
      </c>
      <c r="S991" s="307">
        <f t="shared" ca="1" si="456"/>
        <v>4.5130000000000017</v>
      </c>
      <c r="T991" s="304">
        <f t="shared" ca="1" si="436"/>
        <v>44.272530000000017</v>
      </c>
      <c r="U991" s="311">
        <f t="shared" ca="1" si="437"/>
        <v>0</v>
      </c>
      <c r="V991" s="306">
        <f t="shared" ca="1" si="438"/>
        <v>1.2263283585279492</v>
      </c>
      <c r="W991" s="304">
        <f t="shared" ca="1" si="439"/>
        <v>39.98437975579067</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0.92762216803539665</v>
      </c>
      <c r="AH991" s="304">
        <f t="shared" ca="1" si="463"/>
        <v>-8.8597976404441567</v>
      </c>
    </row>
    <row r="992" spans="1:34" x14ac:dyDescent="0.2">
      <c r="A992" s="347">
        <f t="shared" ca="1" si="441"/>
        <v>1E-4</v>
      </c>
      <c r="B992" s="304">
        <f t="shared" ca="1" si="442"/>
        <v>30.159700000000022</v>
      </c>
      <c r="D992" s="306">
        <f t="shared" ca="1" si="443"/>
        <v>-0.60077958764473882</v>
      </c>
      <c r="E992" s="307">
        <f t="shared" ca="1" si="444"/>
        <v>-0.97057005164674592</v>
      </c>
      <c r="F992" s="304">
        <f t="shared" ca="1" si="445"/>
        <v>1.141464996434034</v>
      </c>
      <c r="G992" s="306">
        <f t="shared" ca="1" si="446"/>
        <v>7.0081473341256801</v>
      </c>
      <c r="H992" s="307">
        <f t="shared" ca="1" si="447"/>
        <v>-103.11371768701019</v>
      </c>
      <c r="I992" s="304">
        <f t="shared" ca="1" si="448"/>
        <v>103.35159846027177</v>
      </c>
      <c r="J992" s="306">
        <f t="shared" ca="1" si="449"/>
        <v>641.70676765127212</v>
      </c>
      <c r="K992" s="307">
        <f t="shared" ca="1" si="450"/>
        <v>-10.848178299982578</v>
      </c>
      <c r="L992" s="304">
        <f t="shared" ca="1" si="435"/>
        <v>641.79845638788504</v>
      </c>
      <c r="M992" s="306">
        <f t="shared" ca="1" si="451"/>
        <v>-1.5029354596521589</v>
      </c>
      <c r="N992" s="304">
        <f t="shared" ca="1" si="452"/>
        <v>-86.111858718623125</v>
      </c>
      <c r="P992" s="310">
        <f t="shared" ca="1" si="453"/>
        <v>23</v>
      </c>
      <c r="Q992" s="304">
        <f t="shared" ca="1" si="454"/>
        <v>0</v>
      </c>
      <c r="R992" s="306">
        <f t="shared" ca="1" si="455"/>
        <v>0</v>
      </c>
      <c r="S992" s="307">
        <f t="shared" ca="1" si="456"/>
        <v>4.5130000000000017</v>
      </c>
      <c r="T992" s="304">
        <f t="shared" ca="1" si="436"/>
        <v>44.272530000000017</v>
      </c>
      <c r="U992" s="311">
        <f t="shared" ca="1" si="437"/>
        <v>0</v>
      </c>
      <c r="V992" s="306">
        <f t="shared" ca="1" si="438"/>
        <v>1.2263296230411393</v>
      </c>
      <c r="W992" s="304">
        <f t="shared" ca="1" si="439"/>
        <v>39.984492758646262</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0.9275975564304435</v>
      </c>
      <c r="AH992" s="304">
        <f t="shared" ca="1" si="463"/>
        <v>-8.8598226802106481</v>
      </c>
    </row>
    <row r="993" spans="1:34" x14ac:dyDescent="0.2">
      <c r="A993" s="347">
        <f t="shared" ca="1" si="441"/>
        <v>1E-4</v>
      </c>
      <c r="B993" s="304">
        <f t="shared" ca="1" si="442"/>
        <v>30.159800000000022</v>
      </c>
      <c r="D993" s="306">
        <f t="shared" ca="1" si="443"/>
        <v>-0.60077559614023746</v>
      </c>
      <c r="E993" s="307">
        <f t="shared" ca="1" si="444"/>
        <v>-0.97054468318648723</v>
      </c>
      <c r="F993" s="304">
        <f t="shared" ca="1" si="445"/>
        <v>1.1414413252459439</v>
      </c>
      <c r="G993" s="306">
        <f t="shared" ca="1" si="446"/>
        <v>7.0080872565660659</v>
      </c>
      <c r="H993" s="307">
        <f t="shared" ca="1" si="447"/>
        <v>-103.11381474147851</v>
      </c>
      <c r="I993" s="304">
        <f t="shared" ca="1" si="448"/>
        <v>103.3516912175877</v>
      </c>
      <c r="J993" s="306">
        <f t="shared" ca="1" si="449"/>
        <v>641.70676765127212</v>
      </c>
      <c r="K993" s="307">
        <f t="shared" ca="1" si="450"/>
        <v>-10.858489676604002</v>
      </c>
      <c r="L993" s="304">
        <f t="shared" ca="1" si="435"/>
        <v>641.79863076162815</v>
      </c>
      <c r="M993" s="306">
        <f t="shared" ca="1" si="451"/>
        <v>-1.5029361032838879</v>
      </c>
      <c r="N993" s="304">
        <f t="shared" ca="1" si="452"/>
        <v>-86.111895596004771</v>
      </c>
      <c r="P993" s="310">
        <f t="shared" ca="1" si="453"/>
        <v>23</v>
      </c>
      <c r="Q993" s="304">
        <f t="shared" ca="1" si="454"/>
        <v>0</v>
      </c>
      <c r="R993" s="306">
        <f t="shared" ca="1" si="455"/>
        <v>0</v>
      </c>
      <c r="S993" s="307">
        <f t="shared" ca="1" si="456"/>
        <v>4.5130000000000017</v>
      </c>
      <c r="T993" s="304">
        <f t="shared" ca="1" si="436"/>
        <v>44.272530000000017</v>
      </c>
      <c r="U993" s="311">
        <f t="shared" ca="1" si="437"/>
        <v>0</v>
      </c>
      <c r="V993" s="306">
        <f t="shared" ca="1" si="438"/>
        <v>1.226330887556824</v>
      </c>
      <c r="W993" s="304">
        <f t="shared" ca="1" si="439"/>
        <v>39.984605759891323</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0.92757294517387656</v>
      </c>
      <c r="AH993" s="304">
        <f t="shared" ca="1" si="463"/>
        <v>-8.8598477196202623</v>
      </c>
    </row>
    <row r="994" spans="1:34" x14ac:dyDescent="0.2">
      <c r="A994" s="347">
        <f t="shared" ca="1" si="441"/>
        <v>1E-4</v>
      </c>
      <c r="B994" s="304">
        <f t="shared" ca="1" si="442"/>
        <v>30.159900000000022</v>
      </c>
      <c r="D994" s="306">
        <f t="shared" ca="1" si="443"/>
        <v>-0.60077160463811552</v>
      </c>
      <c r="E994" s="307">
        <f t="shared" ca="1" si="444"/>
        <v>-0.97051931508775269</v>
      </c>
      <c r="F994" s="304">
        <f t="shared" ca="1" si="445"/>
        <v>1.1414176544533805</v>
      </c>
      <c r="G994" s="306">
        <f t="shared" ca="1" si="446"/>
        <v>7.0080271794056017</v>
      </c>
      <c r="H994" s="307">
        <f t="shared" ca="1" si="447"/>
        <v>-103.11391179341001</v>
      </c>
      <c r="I994" s="304">
        <f t="shared" ca="1" si="448"/>
        <v>103.35178397244253</v>
      </c>
      <c r="J994" s="306">
        <f t="shared" ca="1" si="449"/>
        <v>641.70676765127212</v>
      </c>
      <c r="K994" s="307">
        <f t="shared" ca="1" si="450"/>
        <v>-10.868801062930746</v>
      </c>
      <c r="L994" s="304">
        <f t="shared" ca="1" si="435"/>
        <v>641.79880530115452</v>
      </c>
      <c r="M994" s="306">
        <f t="shared" ca="1" si="451"/>
        <v>-1.5029367469089441</v>
      </c>
      <c r="N994" s="304">
        <f t="shared" ca="1" si="452"/>
        <v>-86.111932473004074</v>
      </c>
      <c r="P994" s="310">
        <f t="shared" ca="1" si="453"/>
        <v>23</v>
      </c>
      <c r="Q994" s="304">
        <f t="shared" ca="1" si="454"/>
        <v>0</v>
      </c>
      <c r="R994" s="306">
        <f t="shared" ca="1" si="455"/>
        <v>0</v>
      </c>
      <c r="S994" s="307">
        <f t="shared" ca="1" si="456"/>
        <v>4.5130000000000017</v>
      </c>
      <c r="T994" s="304">
        <f t="shared" ca="1" si="436"/>
        <v>44.272530000000017</v>
      </c>
      <c r="U994" s="311">
        <f t="shared" ca="1" si="437"/>
        <v>0</v>
      </c>
      <c r="V994" s="306">
        <f t="shared" ca="1" si="438"/>
        <v>1.2263321520750037</v>
      </c>
      <c r="W994" s="304">
        <f t="shared" ca="1" si="439"/>
        <v>39.984718759525855</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0.92754833426567629</v>
      </c>
      <c r="AH994" s="304">
        <f t="shared" ca="1" si="463"/>
        <v>-8.8598727586730135</v>
      </c>
    </row>
    <row r="995" spans="1:34" x14ac:dyDescent="0.2">
      <c r="A995" s="347">
        <f t="shared" ca="1" si="441"/>
        <v>1E-4</v>
      </c>
      <c r="B995" s="304">
        <f t="shared" ca="1" si="442"/>
        <v>30.160000000000021</v>
      </c>
      <c r="D995" s="306">
        <f t="shared" ca="1" si="443"/>
        <v>-0.60076761313837368</v>
      </c>
      <c r="E995" s="307">
        <f t="shared" ca="1" si="444"/>
        <v>-0.97049394735054939</v>
      </c>
      <c r="F995" s="304">
        <f t="shared" ca="1" si="445"/>
        <v>1.141393984056351</v>
      </c>
      <c r="G995" s="306">
        <f t="shared" ca="1" si="446"/>
        <v>7.0079671026442876</v>
      </c>
      <c r="H995" s="307">
        <f t="shared" ca="1" si="447"/>
        <v>-103.11400884280475</v>
      </c>
      <c r="I995" s="304">
        <f t="shared" ca="1" si="448"/>
        <v>103.3518767248363</v>
      </c>
      <c r="J995" s="306">
        <f t="shared" ca="1" si="449"/>
        <v>641.70676765127212</v>
      </c>
      <c r="K995" s="307">
        <f t="shared" ca="1" si="450"/>
        <v>-10.879112458962558</v>
      </c>
      <c r="L995" s="304">
        <f t="shared" ca="1" si="435"/>
        <v>641.79898000646472</v>
      </c>
      <c r="M995" s="306">
        <f t="shared" ca="1" si="451"/>
        <v>-1.5029373905273276</v>
      </c>
      <c r="N995" s="304">
        <f t="shared" ca="1" si="452"/>
        <v>-86.111969349621063</v>
      </c>
      <c r="P995" s="310">
        <f t="shared" ca="1" si="453"/>
        <v>23</v>
      </c>
      <c r="Q995" s="304">
        <f t="shared" ca="1" si="454"/>
        <v>0</v>
      </c>
      <c r="R995" s="306">
        <f t="shared" ca="1" si="455"/>
        <v>0</v>
      </c>
      <c r="S995" s="307">
        <f t="shared" ca="1" si="456"/>
        <v>4.5130000000000017</v>
      </c>
      <c r="T995" s="304">
        <f t="shared" ca="1" si="436"/>
        <v>44.272530000000017</v>
      </c>
      <c r="U995" s="311">
        <f t="shared" ca="1" si="437"/>
        <v>0</v>
      </c>
      <c r="V995" s="306">
        <f t="shared" ca="1" si="438"/>
        <v>1.2263334165956778</v>
      </c>
      <c r="W995" s="304">
        <f t="shared" ca="1" si="439"/>
        <v>39.984831757549884</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0.92752372370584979</v>
      </c>
      <c r="AH995" s="304">
        <f t="shared" ca="1" si="463"/>
        <v>-8.8598977973688982</v>
      </c>
    </row>
    <row r="996" spans="1:34" x14ac:dyDescent="0.2">
      <c r="A996" s="347">
        <f t="shared" ca="1" si="441"/>
        <v>1E-4</v>
      </c>
      <c r="B996" s="304">
        <f t="shared" ca="1" si="442"/>
        <v>30.160100000000021</v>
      </c>
      <c r="D996" s="306">
        <f t="shared" ca="1" si="443"/>
        <v>-0.60076362164101194</v>
      </c>
      <c r="E996" s="307">
        <f t="shared" ca="1" si="444"/>
        <v>-0.97046857997486846</v>
      </c>
      <c r="F996" s="304">
        <f t="shared" ca="1" si="445"/>
        <v>1.1413703140548481</v>
      </c>
      <c r="G996" s="306">
        <f t="shared" ca="1" si="446"/>
        <v>7.0079070262821235</v>
      </c>
      <c r="H996" s="307">
        <f t="shared" ca="1" si="447"/>
        <v>-103.11410588966275</v>
      </c>
      <c r="I996" s="304">
        <f t="shared" ca="1" si="448"/>
        <v>103.35196947476906</v>
      </c>
      <c r="J996" s="306">
        <f t="shared" ca="1" si="449"/>
        <v>641.70676765127212</v>
      </c>
      <c r="K996" s="307">
        <f t="shared" ca="1" si="450"/>
        <v>-10.889423864699181</v>
      </c>
      <c r="L996" s="304">
        <f t="shared" ca="1" si="435"/>
        <v>641.79915487755886</v>
      </c>
      <c r="M996" s="306">
        <f t="shared" ca="1" si="451"/>
        <v>-1.5029380341390384</v>
      </c>
      <c r="N996" s="304">
        <f t="shared" ca="1" si="452"/>
        <v>-86.112006225855737</v>
      </c>
      <c r="P996" s="310">
        <f t="shared" ca="1" si="453"/>
        <v>23</v>
      </c>
      <c r="Q996" s="304">
        <f t="shared" ca="1" si="454"/>
        <v>0</v>
      </c>
      <c r="R996" s="306">
        <f t="shared" ca="1" si="455"/>
        <v>0</v>
      </c>
      <c r="S996" s="307">
        <f t="shared" ca="1" si="456"/>
        <v>4.5130000000000017</v>
      </c>
      <c r="T996" s="304">
        <f t="shared" ca="1" si="436"/>
        <v>44.272530000000017</v>
      </c>
      <c r="U996" s="311">
        <f t="shared" ca="1" si="437"/>
        <v>0</v>
      </c>
      <c r="V996" s="306">
        <f t="shared" ca="1" si="438"/>
        <v>1.2263346811188471</v>
      </c>
      <c r="W996" s="304">
        <f t="shared" ca="1" si="439"/>
        <v>39.984944753963426</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0.92749911349438818</v>
      </c>
      <c r="AH996" s="304">
        <f t="shared" ca="1" si="463"/>
        <v>-8.8599228357079252</v>
      </c>
    </row>
    <row r="997" spans="1:34" x14ac:dyDescent="0.2">
      <c r="A997" s="347">
        <f t="shared" ca="1" si="441"/>
        <v>1E-4</v>
      </c>
      <c r="B997" s="304">
        <f t="shared" ca="1" si="442"/>
        <v>30.160200000000021</v>
      </c>
      <c r="D997" s="306">
        <f t="shared" ca="1" si="443"/>
        <v>-0.60075963014603173</v>
      </c>
      <c r="E997" s="307">
        <f t="shared" ca="1" si="444"/>
        <v>-0.97044321296070457</v>
      </c>
      <c r="F997" s="304">
        <f t="shared" ca="1" si="445"/>
        <v>1.1413466444488687</v>
      </c>
      <c r="G997" s="306">
        <f t="shared" ca="1" si="446"/>
        <v>7.0078469503191085</v>
      </c>
      <c r="H997" s="307">
        <f t="shared" ca="1" si="447"/>
        <v>-103.11420293398405</v>
      </c>
      <c r="I997" s="304">
        <f t="shared" ca="1" si="448"/>
        <v>103.35206222224083</v>
      </c>
      <c r="J997" s="306">
        <f t="shared" ca="1" si="449"/>
        <v>641.70676765127212</v>
      </c>
      <c r="K997" s="307">
        <f t="shared" ca="1" si="450"/>
        <v>-10.899735280140362</v>
      </c>
      <c r="L997" s="304">
        <f t="shared" ca="1" si="435"/>
        <v>641.79932991443741</v>
      </c>
      <c r="M997" s="306">
        <f t="shared" ca="1" si="451"/>
        <v>-1.5029386777440765</v>
      </c>
      <c r="N997" s="304">
        <f t="shared" ca="1" si="452"/>
        <v>-86.112043101708096</v>
      </c>
      <c r="P997" s="310">
        <f t="shared" ca="1" si="453"/>
        <v>23</v>
      </c>
      <c r="Q997" s="304">
        <f t="shared" ca="1" si="454"/>
        <v>0</v>
      </c>
      <c r="R997" s="306">
        <f t="shared" ca="1" si="455"/>
        <v>0</v>
      </c>
      <c r="S997" s="307">
        <f t="shared" ca="1" si="456"/>
        <v>4.5130000000000017</v>
      </c>
      <c r="T997" s="304">
        <f t="shared" ca="1" si="436"/>
        <v>44.272530000000017</v>
      </c>
      <c r="U997" s="311">
        <f t="shared" ca="1" si="437"/>
        <v>0</v>
      </c>
      <c r="V997" s="306">
        <f t="shared" ca="1" si="438"/>
        <v>1.2263359456445113</v>
      </c>
      <c r="W997" s="304">
        <f t="shared" ca="1" si="439"/>
        <v>39.985057748766501</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0.92747450363128969</v>
      </c>
      <c r="AH997" s="304">
        <f t="shared" ca="1" si="463"/>
        <v>-8.8599478736900981</v>
      </c>
    </row>
    <row r="998" spans="1:34" x14ac:dyDescent="0.2">
      <c r="A998" s="347">
        <f t="shared" ca="1" si="441"/>
        <v>1E-4</v>
      </c>
      <c r="B998" s="304">
        <f t="shared" ca="1" si="442"/>
        <v>30.160300000000021</v>
      </c>
      <c r="D998" s="306">
        <f t="shared" ca="1" si="443"/>
        <v>-0.60075563865343418</v>
      </c>
      <c r="E998" s="307">
        <f t="shared" ca="1" si="444"/>
        <v>-0.97041784630805594</v>
      </c>
      <c r="F998" s="304">
        <f t="shared" ca="1" si="445"/>
        <v>1.1413229752384122</v>
      </c>
      <c r="G998" s="306">
        <f t="shared" ca="1" si="446"/>
        <v>7.0077868747552428</v>
      </c>
      <c r="H998" s="307">
        <f t="shared" ca="1" si="447"/>
        <v>-103.11429997576867</v>
      </c>
      <c r="I998" s="304">
        <f t="shared" ca="1" si="448"/>
        <v>103.35215496725165</v>
      </c>
      <c r="J998" s="306">
        <f t="shared" ca="1" si="449"/>
        <v>641.70676765127212</v>
      </c>
      <c r="K998" s="307">
        <f t="shared" ca="1" si="450"/>
        <v>-10.910046705285851</v>
      </c>
      <c r="L998" s="304">
        <f t="shared" ca="1" si="435"/>
        <v>641.79950511710058</v>
      </c>
      <c r="M998" s="306">
        <f t="shared" ca="1" si="451"/>
        <v>-1.5029393213424425</v>
      </c>
      <c r="N998" s="304">
        <f t="shared" ca="1" si="452"/>
        <v>-86.112079977178169</v>
      </c>
      <c r="P998" s="310">
        <f t="shared" ca="1" si="453"/>
        <v>23</v>
      </c>
      <c r="Q998" s="304">
        <f t="shared" ca="1" si="454"/>
        <v>0</v>
      </c>
      <c r="R998" s="306">
        <f t="shared" ca="1" si="455"/>
        <v>0</v>
      </c>
      <c r="S998" s="307">
        <f t="shared" ca="1" si="456"/>
        <v>4.5130000000000017</v>
      </c>
      <c r="T998" s="304">
        <f t="shared" ca="1" si="436"/>
        <v>44.272530000000017</v>
      </c>
      <c r="U998" s="311">
        <f t="shared" ca="1" si="437"/>
        <v>0</v>
      </c>
      <c r="V998" s="306">
        <f t="shared" ca="1" si="438"/>
        <v>1.2263372101726695</v>
      </c>
      <c r="W998" s="304">
        <f t="shared" ca="1" si="439"/>
        <v>39.985170741959102</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0.92744989411654721</v>
      </c>
      <c r="AH998" s="304">
        <f t="shared" ca="1" si="463"/>
        <v>-8.8599729113154186</v>
      </c>
    </row>
    <row r="999" spans="1:34" x14ac:dyDescent="0.2">
      <c r="A999" s="347">
        <f t="shared" ca="1" si="441"/>
        <v>1E-4</v>
      </c>
      <c r="B999" s="304">
        <f t="shared" ca="1" si="442"/>
        <v>30.160400000000021</v>
      </c>
      <c r="D999" s="306">
        <f t="shared" ca="1" si="443"/>
        <v>-0.60075164716321705</v>
      </c>
      <c r="E999" s="307">
        <f t="shared" ca="1" si="444"/>
        <v>-0.97039248001692258</v>
      </c>
      <c r="F999" s="304">
        <f t="shared" ca="1" si="445"/>
        <v>1.141299306423478</v>
      </c>
      <c r="G999" s="306">
        <f t="shared" ca="1" si="446"/>
        <v>7.0077267995905261</v>
      </c>
      <c r="H999" s="307">
        <f t="shared" ca="1" si="447"/>
        <v>-103.11439701501668</v>
      </c>
      <c r="I999" s="304">
        <f t="shared" ca="1" si="448"/>
        <v>103.35224770980155</v>
      </c>
      <c r="J999" s="306">
        <f t="shared" ca="1" si="449"/>
        <v>641.70676765127212</v>
      </c>
      <c r="K999" s="307">
        <f t="shared" ca="1" si="450"/>
        <v>-10.92035814013539</v>
      </c>
      <c r="L999" s="304">
        <f t="shared" ca="1" si="435"/>
        <v>641.79968048554883</v>
      </c>
      <c r="M999" s="306">
        <f t="shared" ca="1" si="451"/>
        <v>-1.5029399649341357</v>
      </c>
      <c r="N999" s="304">
        <f t="shared" ca="1" si="452"/>
        <v>-86.112116852265913</v>
      </c>
      <c r="P999" s="310">
        <f t="shared" ca="1" si="453"/>
        <v>23</v>
      </c>
      <c r="Q999" s="304">
        <f t="shared" ca="1" si="454"/>
        <v>0</v>
      </c>
      <c r="R999" s="306">
        <f t="shared" ca="1" si="455"/>
        <v>0</v>
      </c>
      <c r="S999" s="307">
        <f t="shared" ca="1" si="456"/>
        <v>4.5130000000000017</v>
      </c>
      <c r="T999" s="304">
        <f t="shared" ca="1" si="436"/>
        <v>44.272530000000017</v>
      </c>
      <c r="U999" s="311">
        <f t="shared" ca="1" si="437"/>
        <v>0</v>
      </c>
      <c r="V999" s="306">
        <f t="shared" ca="1" si="438"/>
        <v>1.2263384747033226</v>
      </c>
      <c r="W999" s="304">
        <f t="shared" ca="1" si="439"/>
        <v>39.985283733541259</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0.9274252849501643</v>
      </c>
      <c r="AH999" s="304">
        <f t="shared" ca="1" si="463"/>
        <v>-8.8599979485838887</v>
      </c>
    </row>
    <row r="1000" spans="1:34" x14ac:dyDescent="0.2">
      <c r="A1000" s="347">
        <f t="shared" ca="1" si="441"/>
        <v>1E-4</v>
      </c>
      <c r="B1000" s="304">
        <f t="shared" ca="1" si="442"/>
        <v>30.16050000000002</v>
      </c>
      <c r="D1000" s="306">
        <f t="shared" ca="1" si="443"/>
        <v>-0.60074765567538535</v>
      </c>
      <c r="E1000" s="307">
        <f t="shared" ca="1" si="444"/>
        <v>-0.97036711408729914</v>
      </c>
      <c r="F1000" s="304">
        <f t="shared" ca="1" si="445"/>
        <v>1.1412756380040647</v>
      </c>
      <c r="G1000" s="306">
        <f t="shared" ca="1" si="446"/>
        <v>7.0076667248249587</v>
      </c>
      <c r="H1000" s="307">
        <f t="shared" ca="1" si="447"/>
        <v>-103.11449405172809</v>
      </c>
      <c r="I1000" s="304">
        <f t="shared" ca="1" si="448"/>
        <v>103.35234044989056</v>
      </c>
      <c r="J1000" s="306">
        <f t="shared" ca="1" si="449"/>
        <v>641.70676765127212</v>
      </c>
      <c r="K1000" s="307">
        <f t="shared" ca="1" si="450"/>
        <v>-10.930669584688728</v>
      </c>
      <c r="L1000" s="304">
        <f t="shared" ca="1" si="435"/>
        <v>641.7998560197824</v>
      </c>
      <c r="M1000" s="306">
        <f t="shared" ca="1" si="451"/>
        <v>-1.5029406085191568</v>
      </c>
      <c r="N1000" s="304">
        <f t="shared" ca="1" si="452"/>
        <v>-86.112153726971385</v>
      </c>
      <c r="P1000" s="310">
        <f t="shared" ca="1" si="453"/>
        <v>23</v>
      </c>
      <c r="Q1000" s="304">
        <f t="shared" ca="1" si="454"/>
        <v>0</v>
      </c>
      <c r="R1000" s="306">
        <f t="shared" ca="1" si="455"/>
        <v>0</v>
      </c>
      <c r="S1000" s="307">
        <f t="shared" ca="1" si="456"/>
        <v>4.5130000000000017</v>
      </c>
      <c r="T1000" s="304">
        <f t="shared" ca="1" si="436"/>
        <v>44.272530000000017</v>
      </c>
      <c r="U1000" s="311">
        <f t="shared" ca="1" si="437"/>
        <v>0</v>
      </c>
      <c r="V1000" s="306">
        <f t="shared" ca="1" si="438"/>
        <v>1.2263397392364708</v>
      </c>
      <c r="W1000" s="304">
        <f t="shared" ca="1" si="439"/>
        <v>39.985396723512999</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0.92740067613213562</v>
      </c>
      <c r="AH1000" s="304">
        <f t="shared" ca="1" si="463"/>
        <v>-8.8600229854955117</v>
      </c>
    </row>
    <row r="1001" spans="1:34" x14ac:dyDescent="0.2">
      <c r="A1001" s="347">
        <f t="shared" ca="1" si="441"/>
        <v>1E-4</v>
      </c>
      <c r="B1001" s="304">
        <f t="shared" ca="1" si="442"/>
        <v>30.16060000000002</v>
      </c>
      <c r="D1001" s="306">
        <f t="shared" ca="1" si="443"/>
        <v>-0.60074366418993697</v>
      </c>
      <c r="E1001" s="307">
        <f t="shared" ca="1" si="444"/>
        <v>-0.97034174851917854</v>
      </c>
      <c r="F1001" s="304">
        <f t="shared" ca="1" si="445"/>
        <v>1.1412519699801655</v>
      </c>
      <c r="G1001" s="306">
        <f t="shared" ca="1" si="446"/>
        <v>7.0076066504585395</v>
      </c>
      <c r="H1001" s="307">
        <f t="shared" ca="1" si="447"/>
        <v>-103.11459108590294</v>
      </c>
      <c r="I1001" s="304">
        <f t="shared" ca="1" si="448"/>
        <v>103.35243318751874</v>
      </c>
      <c r="J1001" s="306">
        <f t="shared" ca="1" si="449"/>
        <v>641.70676765127212</v>
      </c>
      <c r="K1001" s="307">
        <f t="shared" ca="1" si="450"/>
        <v>-10.940981038945608</v>
      </c>
      <c r="L1001" s="304">
        <f t="shared" ca="1" si="435"/>
        <v>641.80003171980161</v>
      </c>
      <c r="M1001" s="306">
        <f t="shared" ca="1" si="451"/>
        <v>-1.5029412520975056</v>
      </c>
      <c r="N1001" s="304">
        <f t="shared" ca="1" si="452"/>
        <v>-86.112190601294557</v>
      </c>
      <c r="P1001" s="310">
        <f t="shared" ca="1" si="453"/>
        <v>23</v>
      </c>
      <c r="Q1001" s="304">
        <f t="shared" ca="1" si="454"/>
        <v>0</v>
      </c>
      <c r="R1001" s="306">
        <f t="shared" ca="1" si="455"/>
        <v>0</v>
      </c>
      <c r="S1001" s="307">
        <f t="shared" ca="1" si="456"/>
        <v>4.5130000000000017</v>
      </c>
      <c r="T1001" s="304">
        <f t="shared" ca="1" si="436"/>
        <v>44.272530000000017</v>
      </c>
      <c r="U1001" s="311">
        <f t="shared" ca="1" si="437"/>
        <v>0</v>
      </c>
      <c r="V1001" s="306">
        <f t="shared" ca="1" si="438"/>
        <v>1.226341003772113</v>
      </c>
      <c r="W1001" s="304">
        <f t="shared" ca="1" si="439"/>
        <v>39.985509711874322</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0.92737606766245584</v>
      </c>
      <c r="AH1001" s="304">
        <f t="shared" ca="1" si="463"/>
        <v>-8.8600480220502948</v>
      </c>
    </row>
    <row r="1002" spans="1:34" x14ac:dyDescent="0.2">
      <c r="A1002" s="347">
        <f t="shared" ca="1" si="441"/>
        <v>1E-4</v>
      </c>
      <c r="B1002" s="304">
        <f t="shared" ca="1" si="442"/>
        <v>30.16070000000002</v>
      </c>
      <c r="D1002" s="306">
        <f t="shared" ca="1" si="443"/>
        <v>-0.60073967270687323</v>
      </c>
      <c r="E1002" s="307">
        <f t="shared" ca="1" si="444"/>
        <v>-0.97031638331255898</v>
      </c>
      <c r="F1002" s="304">
        <f t="shared" ca="1" si="445"/>
        <v>1.1412283023517802</v>
      </c>
      <c r="G1002" s="306">
        <f t="shared" ca="1" si="446"/>
        <v>7.0075465764912686</v>
      </c>
      <c r="H1002" s="307">
        <f t="shared" ca="1" si="447"/>
        <v>-103.11468811754128</v>
      </c>
      <c r="I1002" s="304">
        <f t="shared" ca="1" si="448"/>
        <v>103.35252592268611</v>
      </c>
      <c r="J1002" s="306">
        <f t="shared" ca="1" si="449"/>
        <v>641.70676765127212</v>
      </c>
      <c r="K1002" s="307">
        <f t="shared" ca="1" si="450"/>
        <v>-10.95129250290578</v>
      </c>
      <c r="L1002" s="304">
        <f t="shared" ca="1" si="435"/>
        <v>641.8002075856067</v>
      </c>
      <c r="M1002" s="306">
        <f t="shared" ca="1" si="451"/>
        <v>-1.5029418956691825</v>
      </c>
      <c r="N1002" s="304">
        <f t="shared" ca="1" si="452"/>
        <v>-86.112227475235457</v>
      </c>
      <c r="P1002" s="310">
        <f t="shared" ca="1" si="453"/>
        <v>23</v>
      </c>
      <c r="Q1002" s="304">
        <f t="shared" ca="1" si="454"/>
        <v>0</v>
      </c>
      <c r="R1002" s="306">
        <f t="shared" ca="1" si="455"/>
        <v>0</v>
      </c>
      <c r="S1002" s="307">
        <f t="shared" ca="1" si="456"/>
        <v>4.5130000000000017</v>
      </c>
      <c r="T1002" s="304">
        <f t="shared" ca="1" si="436"/>
        <v>44.272530000000017</v>
      </c>
      <c r="U1002" s="311">
        <f t="shared" ca="1" si="437"/>
        <v>0</v>
      </c>
      <c r="V1002" s="306">
        <f t="shared" ca="1" si="438"/>
        <v>1.2263422683102501</v>
      </c>
      <c r="W1002" s="304">
        <f t="shared" ca="1" si="439"/>
        <v>39.985622698625257</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0.92735145954112141</v>
      </c>
      <c r="AH1002" s="304">
        <f t="shared" ca="1" si="463"/>
        <v>-8.8600730582482399</v>
      </c>
    </row>
    <row r="1003" spans="1:34" x14ac:dyDescent="0.2">
      <c r="A1003" s="347">
        <f t="shared" ca="1" si="441"/>
        <v>1E-4</v>
      </c>
      <c r="B1003" s="304">
        <f t="shared" ca="1" si="442"/>
        <v>30.16080000000002</v>
      </c>
      <c r="D1003" s="306">
        <f t="shared" ca="1" si="443"/>
        <v>-0.60073568122619359</v>
      </c>
      <c r="E1003" s="307">
        <f t="shared" ca="1" si="444"/>
        <v>-0.9702910184674387</v>
      </c>
      <c r="F1003" s="304">
        <f t="shared" ca="1" si="445"/>
        <v>1.1412046351189074</v>
      </c>
      <c r="G1003" s="306">
        <f t="shared" ca="1" si="446"/>
        <v>7.0074865029231459</v>
      </c>
      <c r="H1003" s="307">
        <f t="shared" ca="1" si="447"/>
        <v>-103.11478514664313</v>
      </c>
      <c r="I1003" s="304">
        <f t="shared" ca="1" si="448"/>
        <v>103.35261865539269</v>
      </c>
      <c r="J1003" s="306">
        <f t="shared" ca="1" si="449"/>
        <v>641.70676765127212</v>
      </c>
      <c r="K1003" s="307">
        <f t="shared" ca="1" si="450"/>
        <v>-10.961603976568989</v>
      </c>
      <c r="L1003" s="304">
        <f t="shared" ca="1" si="435"/>
        <v>641.80038361719824</v>
      </c>
      <c r="M1003" s="306">
        <f t="shared" ca="1" si="451"/>
        <v>-1.5029425392341873</v>
      </c>
      <c r="N1003" s="304">
        <f t="shared" ca="1" si="452"/>
        <v>-86.112264348794071</v>
      </c>
      <c r="P1003" s="310">
        <f t="shared" ca="1" si="453"/>
        <v>23</v>
      </c>
      <c r="Q1003" s="304">
        <f t="shared" ca="1" si="454"/>
        <v>0</v>
      </c>
      <c r="R1003" s="306">
        <f t="shared" ca="1" si="455"/>
        <v>0</v>
      </c>
      <c r="S1003" s="307">
        <f t="shared" ca="1" si="456"/>
        <v>4.5130000000000017</v>
      </c>
      <c r="T1003" s="304">
        <f t="shared" ca="1" si="436"/>
        <v>44.272530000000017</v>
      </c>
      <c r="U1003" s="311">
        <f t="shared" ca="1" si="437"/>
        <v>0</v>
      </c>
      <c r="V1003" s="306">
        <f ca="1">Rho_moyen*(20000-Alt_rampe-pos_z)/(20000+Alt_rampe+pos_z)</f>
        <v>1.2263435328508818</v>
      </c>
      <c r="W1003" s="304">
        <f t="shared" ca="1" si="439"/>
        <v>39.985735683765803</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0.92732685176813057</v>
      </c>
      <c r="AH1003" s="304">
        <f t="shared" ca="1" si="463"/>
        <v>-8.8600980940893503</v>
      </c>
    </row>
    <row r="1004" spans="1:34" x14ac:dyDescent="0.2">
      <c r="A1004" s="348">
        <f t="shared" ca="1" si="441"/>
        <v>1E-4</v>
      </c>
      <c r="B1004" s="305">
        <f t="shared" ca="1" si="442"/>
        <v>30.160900000000019</v>
      </c>
      <c r="D1004" s="308">
        <f t="shared" ca="1" si="443"/>
        <v>-0.60073168974789959</v>
      </c>
      <c r="E1004" s="309">
        <f t="shared" ca="1" si="444"/>
        <v>-0.97026565398381237</v>
      </c>
      <c r="F1004" s="305">
        <f t="shared" ca="1" si="445"/>
        <v>1.1411809682815437</v>
      </c>
      <c r="G1004" s="308">
        <f t="shared" ca="1" si="446"/>
        <v>7.0074264297541715</v>
      </c>
      <c r="H1004" s="309">
        <f t="shared" ca="1" si="447"/>
        <v>-103.11488217320853</v>
      </c>
      <c r="I1004" s="305">
        <f t="shared" ca="1" si="448"/>
        <v>103.35271138563853</v>
      </c>
      <c r="J1004" s="308">
        <f t="shared" ca="1" si="449"/>
        <v>641.70676765127212</v>
      </c>
      <c r="K1004" s="309">
        <f t="shared" ca="1" si="450"/>
        <v>-10.971915459934982</v>
      </c>
      <c r="L1004" s="305">
        <f t="shared" ca="1" si="435"/>
        <v>641.80055981457645</v>
      </c>
      <c r="M1004" s="308">
        <f t="shared" ca="1" si="451"/>
        <v>-1.5029431827925199</v>
      </c>
      <c r="N1004" s="305">
        <f t="shared" ca="1" si="452"/>
        <v>-86.112301221970398</v>
      </c>
      <c r="P1004" s="312">
        <f t="shared" ca="1" si="453"/>
        <v>23</v>
      </c>
      <c r="Q1004" s="305">
        <f t="shared" ca="1" si="454"/>
        <v>0</v>
      </c>
      <c r="R1004" s="308">
        <f t="shared" ca="1" si="455"/>
        <v>0</v>
      </c>
      <c r="S1004" s="309">
        <f t="shared" ca="1" si="456"/>
        <v>4.5130000000000017</v>
      </c>
      <c r="T1004" s="305">
        <f t="shared" ca="1" si="436"/>
        <v>44.272530000000017</v>
      </c>
      <c r="U1004" s="313">
        <f t="shared" ca="1" si="437"/>
        <v>0</v>
      </c>
      <c r="V1004" s="308">
        <f t="shared" ca="1" si="438"/>
        <v>1.2263447973940078</v>
      </c>
      <c r="W1004" s="305">
        <f ca="1">1/2*Rho*Sref*Cx*vit_xz^2</f>
        <v>39.985848667295983</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0.92730224434347797</v>
      </c>
      <c r="AH1004" s="305">
        <f t="shared" ca="1" si="463"/>
        <v>-8.8601231295736298</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v>
      </c>
      <c r="D8" s="600"/>
      <c r="M8" s="75"/>
    </row>
    <row r="9" spans="1:13" ht="15.75" x14ac:dyDescent="0.25">
      <c r="A9" s="59"/>
      <c r="B9" s="140" t="s">
        <v>4</v>
      </c>
      <c r="C9" s="600" t="str">
        <f>Club</f>
        <v>L'AéroIPSA</v>
      </c>
      <c r="D9" s="600"/>
      <c r="M9" s="75"/>
    </row>
    <row r="10" spans="1:13" ht="15.75" x14ac:dyDescent="0.25">
      <c r="A10" s="59"/>
      <c r="B10" s="140" t="s">
        <v>562</v>
      </c>
      <c r="C10" s="666" t="str">
        <f>Matricule</f>
        <v>FX0</v>
      </c>
      <c r="D10" s="667"/>
      <c r="M10" s="75"/>
    </row>
    <row r="11" spans="1:13" x14ac:dyDescent="0.2">
      <c r="A11" s="59"/>
      <c r="B11" s="140" t="str">
        <f>IF(Lang="Français","Masse sans propu",IF(Lang="English","Mass without M",""))</f>
        <v>Masse sans propu</v>
      </c>
      <c r="C11" s="662">
        <f>MasseSans</f>
        <v>4.5129999999999999</v>
      </c>
      <c r="D11" s="662"/>
      <c r="M11" s="75"/>
    </row>
    <row r="12" spans="1:13" x14ac:dyDescent="0.2">
      <c r="A12" s="59"/>
      <c r="B12" s="140" t="str">
        <f>IF(Lang="Français","Masse totale",IF(Lang="English","Total mass",""))</f>
        <v>Masse totale</v>
      </c>
      <c r="C12" s="665" t="str">
        <f ca="1">MassePlein &amp; " kg ±" &amp; MasseSans &amp; " kg"</f>
        <v>4,5131 kg ±4,513 kg</v>
      </c>
      <c r="D12" s="665"/>
      <c r="M12" s="75"/>
    </row>
    <row r="13" spans="1:13" x14ac:dyDescent="0.2">
      <c r="A13" s="59"/>
      <c r="B13" s="227" t="str">
        <f>IF(Lang="Français","Propulseur",IF(Lang="English","Motor",""))</f>
        <v>Propulseur</v>
      </c>
      <c r="C13" s="628" t="str">
        <f>Propu</f>
        <v>Aucun (2e ét. inerte)</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104</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52</v>
      </c>
      <c r="C43" s="403">
        <f t="shared" ref="C43:C69" ca="1" si="1">1/2*Rho_moyen*PI()*D_var^2/4*Cx/10^6</f>
        <v>7.804658629313125E-4</v>
      </c>
      <c r="D43" s="400">
        <f ca="1">MpropuPlein+0*MasseSans</f>
        <v>1E-4</v>
      </c>
      <c r="E43" s="400">
        <f t="shared" ref="E43:E69" ca="1" si="2">m_var - 0.5*m_poudre</f>
        <v>5.0000000000000002E-5</v>
      </c>
      <c r="F43" s="400">
        <f t="shared" ref="F43:F69" ca="1" si="3">m_var - m_poudre</f>
        <v>0</v>
      </c>
      <c r="G43" s="407">
        <f t="shared" ref="G43:G69" ca="1" si="4">MAX(0, (I_total/Temps_fin_propu)/m_prop-g)</f>
        <v>10.19</v>
      </c>
      <c r="H43" s="406">
        <f t="shared" ref="H43:H69" ca="1" si="5">Q_var/m_prop</f>
        <v>15.609317258626248</v>
      </c>
      <c r="I43" s="403" t="e">
        <f t="shared" ref="I43:I69" ca="1" si="6">Q_var/m_bal</f>
        <v>#DIV/0!</v>
      </c>
      <c r="J43" s="403">
        <f t="shared" ref="J43:J69" ca="1" si="7">1/(2*b_prop)*LN(  ((EXP(2*SQRT(a_prop*b_prop)*Temps_fin_propu)+1)^2)  /  (((1+1)^2)*EXP(2*SQRT(a_prop*b_prop)*Temps_fin_propu)))</f>
        <v>0.7635638288956943</v>
      </c>
      <c r="K43" s="410">
        <f t="shared" ref="K43:K69" ca="1" si="8">SQRT(a_prop/b_prop)  *  (EXP(2*SQRT(a_prop*b_prop)*Temps_fin_propu)-1)/(EXP(2*SQRT(a_prop*b_prop)*Temps_fin_propu)+1)</f>
        <v>0.80796981852254368</v>
      </c>
      <c r="L43" s="413" t="e">
        <f t="shared" ref="L43:L69" ca="1" si="9">alt_prop + 1/(2*b_bal) * LN(1+b_bal/g*V_prop^2)</f>
        <v>#DIV/0!</v>
      </c>
      <c r="M43" s="416" t="e">
        <f t="shared" ref="M43:M69" ca="1" si="10">Temps_fin_propu + ATAN(SQRT(b_bal/g)*V_prop)/SQRT(b_bal*g)</f>
        <v>#DIV/0!</v>
      </c>
    </row>
    <row r="44" spans="1:13" x14ac:dyDescent="0.2">
      <c r="B44" s="426">
        <f t="shared" ca="1" si="0"/>
        <v>52</v>
      </c>
      <c r="C44" s="404">
        <f t="shared" ca="1" si="1"/>
        <v>7.804658629313125E-4</v>
      </c>
      <c r="D44" s="401">
        <f ca="1">MpropuPlein+0.25*MasseSans</f>
        <v>1.12835</v>
      </c>
      <c r="E44" s="401">
        <f t="shared" ca="1" si="2"/>
        <v>1.1282999999999999</v>
      </c>
      <c r="F44" s="401">
        <f t="shared" ca="1" si="3"/>
        <v>1.12825</v>
      </c>
      <c r="G44" s="408">
        <f t="shared" ca="1" si="4"/>
        <v>0</v>
      </c>
      <c r="H44" s="404">
        <f t="shared" ca="1" si="5"/>
        <v>6.9171839309697123E-4</v>
      </c>
      <c r="I44" s="404">
        <f t="shared" ca="1" si="6"/>
        <v>6.91749047579271E-4</v>
      </c>
      <c r="J44" s="404">
        <f t="shared" ca="1" si="7"/>
        <v>0</v>
      </c>
      <c r="K44" s="411">
        <f t="shared" ca="1" si="8"/>
        <v>0</v>
      </c>
      <c r="L44" s="414">
        <f t="shared" ca="1" si="9"/>
        <v>0</v>
      </c>
      <c r="M44" s="417">
        <f t="shared" ca="1" si="10"/>
        <v>1</v>
      </c>
    </row>
    <row r="45" spans="1:13" x14ac:dyDescent="0.2">
      <c r="B45" s="426">
        <f t="shared" ca="1" si="0"/>
        <v>52</v>
      </c>
      <c r="C45" s="404">
        <f t="shared" ca="1" si="1"/>
        <v>7.804658629313125E-4</v>
      </c>
      <c r="D45" s="401">
        <f ca="1">MpropuPlein+0.5*MasseSans</f>
        <v>2.2566000000000002</v>
      </c>
      <c r="E45" s="401">
        <f t="shared" ca="1" si="2"/>
        <v>2.2565500000000003</v>
      </c>
      <c r="F45" s="401">
        <f t="shared" ca="1" si="3"/>
        <v>2.2565</v>
      </c>
      <c r="G45" s="408">
        <f t="shared" ca="1" si="4"/>
        <v>0</v>
      </c>
      <c r="H45" s="404">
        <f t="shared" ca="1" si="5"/>
        <v>3.4586685999925211E-4</v>
      </c>
      <c r="I45" s="404">
        <f t="shared" ca="1" si="6"/>
        <v>3.458745237896355E-4</v>
      </c>
      <c r="J45" s="404">
        <f t="shared" ca="1" si="7"/>
        <v>0</v>
      </c>
      <c r="K45" s="411">
        <f t="shared" ca="1" si="8"/>
        <v>0</v>
      </c>
      <c r="L45" s="414">
        <f t="shared" ca="1" si="9"/>
        <v>0</v>
      </c>
      <c r="M45" s="417">
        <f t="shared" ca="1" si="10"/>
        <v>1</v>
      </c>
    </row>
    <row r="46" spans="1:13" x14ac:dyDescent="0.2">
      <c r="B46" s="426">
        <f t="shared" ca="1" si="0"/>
        <v>52</v>
      </c>
      <c r="C46" s="404">
        <f t="shared" ca="1" si="1"/>
        <v>7.804658629313125E-4</v>
      </c>
      <c r="D46" s="401">
        <f ca="1">MpropuPlein+0.75*MasseSans</f>
        <v>3.3848500000000001</v>
      </c>
      <c r="E46" s="401">
        <f t="shared" ca="1" si="2"/>
        <v>3.3848000000000003</v>
      </c>
      <c r="F46" s="401">
        <f t="shared" ca="1" si="3"/>
        <v>3.3847499999999999</v>
      </c>
      <c r="G46" s="408">
        <f t="shared" ca="1" si="4"/>
        <v>0</v>
      </c>
      <c r="H46" s="404">
        <f t="shared" ca="1" si="5"/>
        <v>2.3057960970554019E-4</v>
      </c>
      <c r="I46" s="404">
        <f t="shared" ca="1" si="6"/>
        <v>2.30583015859757E-4</v>
      </c>
      <c r="J46" s="404">
        <f t="shared" ca="1" si="7"/>
        <v>0</v>
      </c>
      <c r="K46" s="411">
        <f t="shared" ca="1" si="8"/>
        <v>0</v>
      </c>
      <c r="L46" s="414">
        <f t="shared" ca="1" si="9"/>
        <v>0</v>
      </c>
      <c r="M46" s="417">
        <f t="shared" ca="1" si="10"/>
        <v>1</v>
      </c>
    </row>
    <row r="47" spans="1:13" x14ac:dyDescent="0.2">
      <c r="B47" s="426">
        <f t="shared" ca="1" si="0"/>
        <v>52</v>
      </c>
      <c r="C47" s="404">
        <f t="shared" ca="1" si="1"/>
        <v>7.804658629313125E-4</v>
      </c>
      <c r="D47" s="401">
        <f ca="1">MpropuPlein+1*MasseSans</f>
        <v>4.5130999999999997</v>
      </c>
      <c r="E47" s="401">
        <f t="shared" ca="1" si="2"/>
        <v>4.5130499999999998</v>
      </c>
      <c r="F47" s="401">
        <f t="shared" ca="1" si="3"/>
        <v>4.5129999999999999</v>
      </c>
      <c r="G47" s="408">
        <f t="shared" ca="1" si="4"/>
        <v>0</v>
      </c>
      <c r="H47" s="404">
        <f t="shared" ca="1" si="5"/>
        <v>1.7293534592599519E-4</v>
      </c>
      <c r="I47" s="404">
        <f t="shared" ca="1" si="6"/>
        <v>1.7293726189481775E-4</v>
      </c>
      <c r="J47" s="404">
        <f t="shared" ca="1" si="7"/>
        <v>0</v>
      </c>
      <c r="K47" s="411">
        <f t="shared" ca="1" si="8"/>
        <v>0</v>
      </c>
      <c r="L47" s="414">
        <f t="shared" ca="1" si="9"/>
        <v>0</v>
      </c>
      <c r="M47" s="417">
        <f t="shared" ca="1" si="10"/>
        <v>1</v>
      </c>
    </row>
    <row r="48" spans="1:13" x14ac:dyDescent="0.2">
      <c r="B48" s="426">
        <f t="shared" ca="1" si="0"/>
        <v>52</v>
      </c>
      <c r="C48" s="404">
        <f t="shared" ca="1" si="1"/>
        <v>7.804658629313125E-4</v>
      </c>
      <c r="D48" s="401">
        <f ca="1">MpropuPlein+1.25*MasseSans</f>
        <v>5.6413499999999992</v>
      </c>
      <c r="E48" s="401">
        <f t="shared" ca="1" si="2"/>
        <v>5.6412999999999993</v>
      </c>
      <c r="F48" s="401">
        <f t="shared" ca="1" si="3"/>
        <v>5.6412499999999994</v>
      </c>
      <c r="G48" s="408">
        <f t="shared" ca="1" si="4"/>
        <v>0</v>
      </c>
      <c r="H48" s="404">
        <f t="shared" ca="1" si="5"/>
        <v>1.3834858329309069E-4</v>
      </c>
      <c r="I48" s="404">
        <f t="shared" ca="1" si="6"/>
        <v>1.3834980951585421E-4</v>
      </c>
      <c r="J48" s="404">
        <f t="shared" ca="1" si="7"/>
        <v>0</v>
      </c>
      <c r="K48" s="411">
        <f t="shared" ca="1" si="8"/>
        <v>0</v>
      </c>
      <c r="L48" s="414">
        <f t="shared" ca="1" si="9"/>
        <v>0</v>
      </c>
      <c r="M48" s="417">
        <f t="shared" ca="1" si="10"/>
        <v>1</v>
      </c>
    </row>
    <row r="49" spans="2:13" x14ac:dyDescent="0.2">
      <c r="B49" s="426">
        <f t="shared" ca="1" si="0"/>
        <v>52</v>
      </c>
      <c r="C49" s="404">
        <f t="shared" ca="1" si="1"/>
        <v>7.804658629313125E-4</v>
      </c>
      <c r="D49" s="401">
        <f ca="1">MpropuPlein+1.5*MasseSans</f>
        <v>6.7695999999999996</v>
      </c>
      <c r="E49" s="401">
        <f t="shared" ca="1" si="2"/>
        <v>6.7695499999999997</v>
      </c>
      <c r="F49" s="401">
        <f t="shared" ca="1" si="3"/>
        <v>6.7694999999999999</v>
      </c>
      <c r="G49" s="408">
        <f t="shared" ca="1" si="4"/>
        <v>0</v>
      </c>
      <c r="H49" s="404">
        <f t="shared" ca="1" si="5"/>
        <v>1.1529065638503483E-4</v>
      </c>
      <c r="I49" s="404">
        <f t="shared" ca="1" si="6"/>
        <v>1.152915079298785E-4</v>
      </c>
      <c r="J49" s="404">
        <f t="shared" ca="1" si="7"/>
        <v>0</v>
      </c>
      <c r="K49" s="411">
        <f t="shared" ca="1" si="8"/>
        <v>0</v>
      </c>
      <c r="L49" s="414">
        <f t="shared" ca="1" si="9"/>
        <v>0</v>
      </c>
      <c r="M49" s="417">
        <f t="shared" ca="1" si="10"/>
        <v>1</v>
      </c>
    </row>
    <row r="50" spans="2:13" x14ac:dyDescent="0.2">
      <c r="B50" s="426">
        <f t="shared" ca="1" si="0"/>
        <v>52</v>
      </c>
      <c r="C50" s="404">
        <f t="shared" ca="1" si="1"/>
        <v>7.804658629313125E-4</v>
      </c>
      <c r="D50" s="401">
        <f ca="1">MpropuPlein+1.75*MasseSans</f>
        <v>7.89785</v>
      </c>
      <c r="E50" s="401">
        <f t="shared" ca="1" si="2"/>
        <v>7.8978000000000002</v>
      </c>
      <c r="F50" s="401">
        <f t="shared" ca="1" si="3"/>
        <v>7.8977500000000003</v>
      </c>
      <c r="G50" s="408">
        <f t="shared" ca="1" si="4"/>
        <v>0</v>
      </c>
      <c r="H50" s="404">
        <f t="shared" ca="1" si="5"/>
        <v>9.8820666885881186E-5</v>
      </c>
      <c r="I50" s="404">
        <f t="shared" ca="1" si="6"/>
        <v>9.8821292511324429E-5</v>
      </c>
      <c r="J50" s="404">
        <f t="shared" ca="1" si="7"/>
        <v>0</v>
      </c>
      <c r="K50" s="411">
        <f t="shared" ca="1" si="8"/>
        <v>0</v>
      </c>
      <c r="L50" s="414">
        <f t="shared" ca="1" si="9"/>
        <v>0</v>
      </c>
      <c r="M50" s="417">
        <f t="shared" ca="1" si="10"/>
        <v>1</v>
      </c>
    </row>
    <row r="51" spans="2:13" x14ac:dyDescent="0.2">
      <c r="B51" s="427">
        <f t="shared" ca="1" si="0"/>
        <v>52</v>
      </c>
      <c r="C51" s="405">
        <f t="shared" ca="1" si="1"/>
        <v>7.804658629313125E-4</v>
      </c>
      <c r="D51" s="402">
        <f ca="1">MpropuPlein+2*MasseSans</f>
        <v>9.0260999999999996</v>
      </c>
      <c r="E51" s="402">
        <f t="shared" ca="1" si="2"/>
        <v>9.0260499999999997</v>
      </c>
      <c r="F51" s="402">
        <f t="shared" ca="1" si="3"/>
        <v>9.0259999999999998</v>
      </c>
      <c r="G51" s="409">
        <f t="shared" ca="1" si="4"/>
        <v>0</v>
      </c>
      <c r="H51" s="405">
        <f t="shared" ca="1" si="5"/>
        <v>8.646815195254984E-5</v>
      </c>
      <c r="I51" s="405">
        <f t="shared" ca="1" si="6"/>
        <v>8.6468630947408875E-5</v>
      </c>
      <c r="J51" s="405">
        <f t="shared" ca="1" si="7"/>
        <v>0</v>
      </c>
      <c r="K51" s="412">
        <f t="shared" ca="1" si="8"/>
        <v>0</v>
      </c>
      <c r="L51" s="415">
        <f t="shared" ca="1" si="9"/>
        <v>0</v>
      </c>
      <c r="M51" s="418">
        <f t="shared" ca="1" si="10"/>
        <v>1</v>
      </c>
    </row>
    <row r="52" spans="2:13" x14ac:dyDescent="0.2">
      <c r="B52" s="425">
        <f t="shared" ref="B52:B60" si="11">D_ref</f>
        <v>104</v>
      </c>
      <c r="C52" s="403">
        <f t="shared" si="1"/>
        <v>3.12186345172525E-3</v>
      </c>
      <c r="D52" s="400">
        <f ca="1">MpropuPlein+0*MasseSans</f>
        <v>1E-4</v>
      </c>
      <c r="E52" s="400">
        <f t="shared" ca="1" si="2"/>
        <v>5.0000000000000002E-5</v>
      </c>
      <c r="F52" s="400">
        <f t="shared" ca="1" si="3"/>
        <v>0</v>
      </c>
      <c r="G52" s="407">
        <f t="shared" ca="1" si="4"/>
        <v>10.19</v>
      </c>
      <c r="H52" s="403">
        <f t="shared" ca="1" si="5"/>
        <v>62.437269034504993</v>
      </c>
      <c r="I52" s="403" t="e">
        <f t="shared" ca="1" si="6"/>
        <v>#DIV/0!</v>
      </c>
      <c r="J52" s="403">
        <f t="shared" ca="1" si="7"/>
        <v>0.39288341185886755</v>
      </c>
      <c r="K52" s="410">
        <f t="shared" ca="1" si="8"/>
        <v>0.40398490927024355</v>
      </c>
      <c r="L52" s="413" t="e">
        <f t="shared" ca="1" si="9"/>
        <v>#DIV/0!</v>
      </c>
      <c r="M52" s="416" t="e">
        <f t="shared" ca="1" si="10"/>
        <v>#DIV/0!</v>
      </c>
    </row>
    <row r="53" spans="2:13" x14ac:dyDescent="0.2">
      <c r="B53" s="426">
        <f t="shared" si="11"/>
        <v>104</v>
      </c>
      <c r="C53" s="404">
        <f t="shared" si="1"/>
        <v>3.12186345172525E-3</v>
      </c>
      <c r="D53" s="401">
        <f ca="1">MpropuPlein+0.25*MasseSans</f>
        <v>1.12835</v>
      </c>
      <c r="E53" s="401">
        <f t="shared" ca="1" si="2"/>
        <v>1.1282999999999999</v>
      </c>
      <c r="F53" s="401">
        <f t="shared" ca="1" si="3"/>
        <v>1.12825</v>
      </c>
      <c r="G53" s="408">
        <f t="shared" ca="1" si="4"/>
        <v>0</v>
      </c>
      <c r="H53" s="404">
        <f t="shared" ca="1" si="5"/>
        <v>2.7668735723878849E-3</v>
      </c>
      <c r="I53" s="404">
        <f t="shared" ca="1" si="6"/>
        <v>2.766996190317084E-3</v>
      </c>
      <c r="J53" s="404">
        <f t="shared" ca="1" si="7"/>
        <v>0</v>
      </c>
      <c r="K53" s="411">
        <f t="shared" ca="1" si="8"/>
        <v>0</v>
      </c>
      <c r="L53" s="414">
        <f t="shared" ca="1" si="9"/>
        <v>0</v>
      </c>
      <c r="M53" s="417">
        <f t="shared" ca="1" si="10"/>
        <v>1</v>
      </c>
    </row>
    <row r="54" spans="2:13" x14ac:dyDescent="0.2">
      <c r="B54" s="426">
        <f t="shared" si="11"/>
        <v>104</v>
      </c>
      <c r="C54" s="404">
        <f t="shared" si="1"/>
        <v>3.12186345172525E-3</v>
      </c>
      <c r="D54" s="401">
        <f ca="1">MpropuPlein+0.5*MasseSans</f>
        <v>2.2566000000000002</v>
      </c>
      <c r="E54" s="401">
        <f t="shared" ca="1" si="2"/>
        <v>2.2565500000000003</v>
      </c>
      <c r="F54" s="401">
        <f t="shared" ca="1" si="3"/>
        <v>2.2565</v>
      </c>
      <c r="G54" s="408">
        <f t="shared" ca="1" si="4"/>
        <v>0</v>
      </c>
      <c r="H54" s="404">
        <f t="shared" ca="1" si="5"/>
        <v>1.3834674399970084E-3</v>
      </c>
      <c r="I54" s="404">
        <f t="shared" ca="1" si="6"/>
        <v>1.383498095158542E-3</v>
      </c>
      <c r="J54" s="404">
        <f t="shared" ca="1" si="7"/>
        <v>0</v>
      </c>
      <c r="K54" s="411">
        <f t="shared" ca="1" si="8"/>
        <v>0</v>
      </c>
      <c r="L54" s="414">
        <f t="shared" ca="1" si="9"/>
        <v>0</v>
      </c>
      <c r="M54" s="417">
        <f t="shared" ca="1" si="10"/>
        <v>1</v>
      </c>
    </row>
    <row r="55" spans="2:13" x14ac:dyDescent="0.2">
      <c r="B55" s="426">
        <f t="shared" si="11"/>
        <v>104</v>
      </c>
      <c r="C55" s="404">
        <f t="shared" si="1"/>
        <v>3.12186345172525E-3</v>
      </c>
      <c r="D55" s="401">
        <f ca="1">MpropuPlein+0.75*MasseSans</f>
        <v>3.3848500000000001</v>
      </c>
      <c r="E55" s="401">
        <f t="shared" ca="1" si="2"/>
        <v>3.3848000000000003</v>
      </c>
      <c r="F55" s="401">
        <f t="shared" ca="1" si="3"/>
        <v>3.3847499999999999</v>
      </c>
      <c r="G55" s="408">
        <f t="shared" ca="1" si="4"/>
        <v>0</v>
      </c>
      <c r="H55" s="404">
        <f t="shared" ca="1" si="5"/>
        <v>9.2231843882216078E-4</v>
      </c>
      <c r="I55" s="404">
        <f t="shared" ca="1" si="6"/>
        <v>9.22332063439028E-4</v>
      </c>
      <c r="J55" s="404">
        <f t="shared" ca="1" si="7"/>
        <v>0</v>
      </c>
      <c r="K55" s="411">
        <f t="shared" ca="1" si="8"/>
        <v>0</v>
      </c>
      <c r="L55" s="414">
        <f t="shared" ca="1" si="9"/>
        <v>0</v>
      </c>
      <c r="M55" s="417">
        <f t="shared" ca="1" si="10"/>
        <v>1</v>
      </c>
    </row>
    <row r="56" spans="2:13" x14ac:dyDescent="0.2">
      <c r="B56" s="426">
        <f t="shared" si="11"/>
        <v>104</v>
      </c>
      <c r="C56" s="404">
        <f t="shared" si="1"/>
        <v>3.12186345172525E-3</v>
      </c>
      <c r="D56" s="401">
        <f ca="1">MpropuPlein+1*MasseSans</f>
        <v>4.5130999999999997</v>
      </c>
      <c r="E56" s="401">
        <f t="shared" ca="1" si="2"/>
        <v>4.5130499999999998</v>
      </c>
      <c r="F56" s="401">
        <f t="shared" ca="1" si="3"/>
        <v>4.5129999999999999</v>
      </c>
      <c r="G56" s="408">
        <f t="shared" ca="1" si="4"/>
        <v>0</v>
      </c>
      <c r="H56" s="404">
        <f t="shared" ca="1" si="5"/>
        <v>6.9174138370398076E-4</v>
      </c>
      <c r="I56" s="404">
        <f t="shared" ca="1" si="6"/>
        <v>6.91749047579271E-4</v>
      </c>
      <c r="J56" s="404">
        <f t="shared" ca="1" si="7"/>
        <v>0</v>
      </c>
      <c r="K56" s="411">
        <f t="shared" ca="1" si="8"/>
        <v>0</v>
      </c>
      <c r="L56" s="414">
        <f t="shared" ca="1" si="9"/>
        <v>0</v>
      </c>
      <c r="M56" s="417">
        <f t="shared" ca="1" si="10"/>
        <v>1</v>
      </c>
    </row>
    <row r="57" spans="2:13" x14ac:dyDescent="0.2">
      <c r="B57" s="426">
        <f t="shared" si="11"/>
        <v>104</v>
      </c>
      <c r="C57" s="404">
        <f t="shared" si="1"/>
        <v>3.12186345172525E-3</v>
      </c>
      <c r="D57" s="401">
        <f ca="1">MpropuPlein+1.25*MasseSans</f>
        <v>5.6413499999999992</v>
      </c>
      <c r="E57" s="401">
        <f t="shared" ca="1" si="2"/>
        <v>5.6412999999999993</v>
      </c>
      <c r="F57" s="401">
        <f t="shared" ca="1" si="3"/>
        <v>5.6412499999999994</v>
      </c>
      <c r="G57" s="408">
        <f t="shared" ca="1" si="4"/>
        <v>0</v>
      </c>
      <c r="H57" s="404">
        <f t="shared" ca="1" si="5"/>
        <v>5.5339433317236277E-4</v>
      </c>
      <c r="I57" s="404">
        <f t="shared" ca="1" si="6"/>
        <v>5.5339923806341684E-4</v>
      </c>
      <c r="J57" s="404">
        <f t="shared" ca="1" si="7"/>
        <v>0</v>
      </c>
      <c r="K57" s="411">
        <f t="shared" ca="1" si="8"/>
        <v>0</v>
      </c>
      <c r="L57" s="414">
        <f t="shared" ca="1" si="9"/>
        <v>0</v>
      </c>
      <c r="M57" s="417">
        <f t="shared" ca="1" si="10"/>
        <v>1</v>
      </c>
    </row>
    <row r="58" spans="2:13" x14ac:dyDescent="0.2">
      <c r="B58" s="426">
        <f t="shared" si="11"/>
        <v>104</v>
      </c>
      <c r="C58" s="404">
        <f t="shared" si="1"/>
        <v>3.12186345172525E-3</v>
      </c>
      <c r="D58" s="401">
        <f ca="1">MpropuPlein+1.5*MasseSans</f>
        <v>6.7695999999999996</v>
      </c>
      <c r="E58" s="401">
        <f t="shared" ca="1" si="2"/>
        <v>6.7695499999999997</v>
      </c>
      <c r="F58" s="401">
        <f t="shared" ca="1" si="3"/>
        <v>6.7694999999999999</v>
      </c>
      <c r="G58" s="408">
        <f t="shared" ca="1" si="4"/>
        <v>0</v>
      </c>
      <c r="H58" s="404">
        <f t="shared" ca="1" si="5"/>
        <v>4.6116262554013931E-4</v>
      </c>
      <c r="I58" s="404">
        <f t="shared" ca="1" si="6"/>
        <v>4.61166031719514E-4</v>
      </c>
      <c r="J58" s="404">
        <f t="shared" ca="1" si="7"/>
        <v>0</v>
      </c>
      <c r="K58" s="411">
        <f t="shared" ca="1" si="8"/>
        <v>0</v>
      </c>
      <c r="L58" s="414">
        <f t="shared" ca="1" si="9"/>
        <v>0</v>
      </c>
      <c r="M58" s="417">
        <f t="shared" ca="1" si="10"/>
        <v>1</v>
      </c>
    </row>
    <row r="59" spans="2:13" x14ac:dyDescent="0.2">
      <c r="B59" s="426">
        <f t="shared" si="11"/>
        <v>104</v>
      </c>
      <c r="C59" s="404">
        <f t="shared" si="1"/>
        <v>3.12186345172525E-3</v>
      </c>
      <c r="D59" s="401">
        <f ca="1">MpropuPlein+1.75*MasseSans</f>
        <v>7.89785</v>
      </c>
      <c r="E59" s="401">
        <f t="shared" ca="1" si="2"/>
        <v>7.8978000000000002</v>
      </c>
      <c r="F59" s="401">
        <f t="shared" ca="1" si="3"/>
        <v>7.8977500000000003</v>
      </c>
      <c r="G59" s="408">
        <f t="shared" ca="1" si="4"/>
        <v>0</v>
      </c>
      <c r="H59" s="404">
        <f t="shared" ca="1" si="5"/>
        <v>3.9528266754352474E-4</v>
      </c>
      <c r="I59" s="404">
        <f t="shared" ca="1" si="6"/>
        <v>3.9528517004529772E-4</v>
      </c>
      <c r="J59" s="404">
        <f t="shared" ca="1" si="7"/>
        <v>0</v>
      </c>
      <c r="K59" s="411">
        <f t="shared" ca="1" si="8"/>
        <v>0</v>
      </c>
      <c r="L59" s="414">
        <f t="shared" ca="1" si="9"/>
        <v>0</v>
      </c>
      <c r="M59" s="417">
        <f t="shared" ca="1" si="10"/>
        <v>1</v>
      </c>
    </row>
    <row r="60" spans="2:13" x14ac:dyDescent="0.2">
      <c r="B60" s="427">
        <f t="shared" si="11"/>
        <v>104</v>
      </c>
      <c r="C60" s="405">
        <f t="shared" si="1"/>
        <v>3.12186345172525E-3</v>
      </c>
      <c r="D60" s="402">
        <f ca="1">MpropuPlein+2*MasseSans</f>
        <v>9.0260999999999996</v>
      </c>
      <c r="E60" s="402">
        <f t="shared" ca="1" si="2"/>
        <v>9.0260499999999997</v>
      </c>
      <c r="F60" s="402">
        <f t="shared" ca="1" si="3"/>
        <v>9.0259999999999998</v>
      </c>
      <c r="G60" s="409">
        <f t="shared" ca="1" si="4"/>
        <v>0</v>
      </c>
      <c r="H60" s="405">
        <f t="shared" ca="1" si="5"/>
        <v>3.4587260781019936E-4</v>
      </c>
      <c r="I60" s="405">
        <f t="shared" ca="1" si="6"/>
        <v>3.458745237896355E-4</v>
      </c>
      <c r="J60" s="405">
        <f t="shared" ca="1" si="7"/>
        <v>0</v>
      </c>
      <c r="K60" s="412">
        <f t="shared" ca="1" si="8"/>
        <v>0</v>
      </c>
      <c r="L60" s="415">
        <f t="shared" ca="1" si="9"/>
        <v>0</v>
      </c>
      <c r="M60" s="418">
        <f t="shared" ca="1" si="10"/>
        <v>1</v>
      </c>
    </row>
    <row r="61" spans="2:13" x14ac:dyDescent="0.2">
      <c r="B61" s="425">
        <f t="shared" ref="B61:B69" si="12">D_ref*1.5</f>
        <v>156</v>
      </c>
      <c r="C61" s="403">
        <f t="shared" si="1"/>
        <v>7.0241927663818107E-3</v>
      </c>
      <c r="D61" s="400">
        <f ca="1">MpropuPlein+0*MasseSans</f>
        <v>1E-4</v>
      </c>
      <c r="E61" s="400">
        <f t="shared" ca="1" si="2"/>
        <v>5.0000000000000002E-5</v>
      </c>
      <c r="F61" s="400">
        <f t="shared" ca="1" si="3"/>
        <v>0</v>
      </c>
      <c r="G61" s="407">
        <f t="shared" ca="1" si="4"/>
        <v>10.19</v>
      </c>
      <c r="H61" s="403">
        <f t="shared" ca="1" si="5"/>
        <v>140.48385532763621</v>
      </c>
      <c r="I61" s="403" t="e">
        <f t="shared" ca="1" si="6"/>
        <v>#DIV/0!</v>
      </c>
      <c r="J61" s="403">
        <f t="shared" ca="1" si="7"/>
        <v>0.26438927399732864</v>
      </c>
      <c r="K61" s="410">
        <f t="shared" ca="1" si="8"/>
        <v>0.26932327284682905</v>
      </c>
      <c r="L61" s="413" t="e">
        <f t="shared" ca="1" si="9"/>
        <v>#DIV/0!</v>
      </c>
      <c r="M61" s="416" t="e">
        <f t="shared" ca="1" si="10"/>
        <v>#DIV/0!</v>
      </c>
    </row>
    <row r="62" spans="2:13" x14ac:dyDescent="0.2">
      <c r="B62" s="426">
        <f t="shared" si="12"/>
        <v>156</v>
      </c>
      <c r="C62" s="404">
        <f t="shared" si="1"/>
        <v>7.0241927663818107E-3</v>
      </c>
      <c r="D62" s="401">
        <f ca="1">MpropuPlein+0.25*MasseSans</f>
        <v>1.12835</v>
      </c>
      <c r="E62" s="401">
        <f t="shared" ca="1" si="2"/>
        <v>1.1282999999999999</v>
      </c>
      <c r="F62" s="401">
        <f t="shared" ca="1" si="3"/>
        <v>1.12825</v>
      </c>
      <c r="G62" s="408">
        <f t="shared" ca="1" si="4"/>
        <v>0</v>
      </c>
      <c r="H62" s="404">
        <f t="shared" ca="1" si="5"/>
        <v>6.2254655378727389E-3</v>
      </c>
      <c r="I62" s="404">
        <f t="shared" ca="1" si="6"/>
        <v>6.2257414282134377E-3</v>
      </c>
      <c r="J62" s="404">
        <f t="shared" ca="1" si="7"/>
        <v>0</v>
      </c>
      <c r="K62" s="411">
        <f t="shared" ca="1" si="8"/>
        <v>0</v>
      </c>
      <c r="L62" s="414">
        <f t="shared" ca="1" si="9"/>
        <v>0</v>
      </c>
      <c r="M62" s="417">
        <f t="shared" ca="1" si="10"/>
        <v>1</v>
      </c>
    </row>
    <row r="63" spans="2:13" x14ac:dyDescent="0.2">
      <c r="B63" s="426">
        <f t="shared" si="12"/>
        <v>156</v>
      </c>
      <c r="C63" s="404">
        <f t="shared" si="1"/>
        <v>7.0241927663818107E-3</v>
      </c>
      <c r="D63" s="401">
        <f ca="1">MpropuPlein+0.5*MasseSans</f>
        <v>2.2566000000000002</v>
      </c>
      <c r="E63" s="401">
        <f t="shared" ca="1" si="2"/>
        <v>2.2565500000000003</v>
      </c>
      <c r="F63" s="401">
        <f t="shared" ca="1" si="3"/>
        <v>2.2565</v>
      </c>
      <c r="G63" s="408">
        <f t="shared" ca="1" si="4"/>
        <v>0</v>
      </c>
      <c r="H63" s="404">
        <f t="shared" ca="1" si="5"/>
        <v>3.1128017399932686E-3</v>
      </c>
      <c r="I63" s="404">
        <f t="shared" ca="1" si="6"/>
        <v>3.1128707141067189E-3</v>
      </c>
      <c r="J63" s="404">
        <f t="shared" ca="1" si="7"/>
        <v>0</v>
      </c>
      <c r="K63" s="411">
        <f t="shared" ca="1" si="8"/>
        <v>0</v>
      </c>
      <c r="L63" s="414">
        <f t="shared" ca="1" si="9"/>
        <v>0</v>
      </c>
      <c r="M63" s="417">
        <f t="shared" ca="1" si="10"/>
        <v>1</v>
      </c>
    </row>
    <row r="64" spans="2:13" x14ac:dyDescent="0.2">
      <c r="B64" s="426">
        <f t="shared" si="12"/>
        <v>156</v>
      </c>
      <c r="C64" s="404">
        <f t="shared" si="1"/>
        <v>7.0241927663818107E-3</v>
      </c>
      <c r="D64" s="401">
        <f ca="1">MpropuPlein+0.75*MasseSans</f>
        <v>3.3848500000000001</v>
      </c>
      <c r="E64" s="401">
        <f t="shared" ca="1" si="2"/>
        <v>3.3848000000000003</v>
      </c>
      <c r="F64" s="401">
        <f t="shared" ca="1" si="3"/>
        <v>3.3847499999999999</v>
      </c>
      <c r="G64" s="408">
        <f t="shared" ca="1" si="4"/>
        <v>0</v>
      </c>
      <c r="H64" s="404">
        <f t="shared" ca="1" si="5"/>
        <v>2.0752164873498614E-3</v>
      </c>
      <c r="I64" s="404">
        <f t="shared" ca="1" si="6"/>
        <v>2.0752471427378126E-3</v>
      </c>
      <c r="J64" s="404">
        <f t="shared" ca="1" si="7"/>
        <v>0</v>
      </c>
      <c r="K64" s="411">
        <f t="shared" ca="1" si="8"/>
        <v>0</v>
      </c>
      <c r="L64" s="414">
        <f t="shared" ca="1" si="9"/>
        <v>0</v>
      </c>
      <c r="M64" s="417">
        <f t="shared" ca="1" si="10"/>
        <v>1</v>
      </c>
    </row>
    <row r="65" spans="2:13" x14ac:dyDescent="0.2">
      <c r="B65" s="426">
        <f t="shared" si="12"/>
        <v>156</v>
      </c>
      <c r="C65" s="404">
        <f t="shared" si="1"/>
        <v>7.0241927663818107E-3</v>
      </c>
      <c r="D65" s="401">
        <f ca="1">MpropuPlein+1*MasseSans</f>
        <v>4.5130999999999997</v>
      </c>
      <c r="E65" s="401">
        <f t="shared" ca="1" si="2"/>
        <v>4.5130499999999998</v>
      </c>
      <c r="F65" s="401">
        <f t="shared" ca="1" si="3"/>
        <v>4.5129999999999999</v>
      </c>
      <c r="G65" s="408">
        <f t="shared" ca="1" si="4"/>
        <v>0</v>
      </c>
      <c r="H65" s="404">
        <f t="shared" ca="1" si="5"/>
        <v>1.5564181133339561E-3</v>
      </c>
      <c r="I65" s="404">
        <f t="shared" ca="1" si="6"/>
        <v>1.5564353570533594E-3</v>
      </c>
      <c r="J65" s="404">
        <f t="shared" ca="1" si="7"/>
        <v>0</v>
      </c>
      <c r="K65" s="411">
        <f t="shared" ca="1" si="8"/>
        <v>0</v>
      </c>
      <c r="L65" s="414">
        <f t="shared" ca="1" si="9"/>
        <v>0</v>
      </c>
      <c r="M65" s="417">
        <f t="shared" ca="1" si="10"/>
        <v>1</v>
      </c>
    </row>
    <row r="66" spans="2:13" x14ac:dyDescent="0.2">
      <c r="B66" s="426">
        <f t="shared" si="12"/>
        <v>156</v>
      </c>
      <c r="C66" s="404">
        <f t="shared" si="1"/>
        <v>7.0241927663818107E-3</v>
      </c>
      <c r="D66" s="401">
        <f ca="1">MpropuPlein+1.25*MasseSans</f>
        <v>5.6413499999999992</v>
      </c>
      <c r="E66" s="401">
        <f t="shared" ca="1" si="2"/>
        <v>5.6412999999999993</v>
      </c>
      <c r="F66" s="401">
        <f t="shared" ca="1" si="3"/>
        <v>5.6412499999999994</v>
      </c>
      <c r="G66" s="408">
        <f t="shared" ca="1" si="4"/>
        <v>0</v>
      </c>
      <c r="H66" s="404">
        <f t="shared" ca="1" si="5"/>
        <v>1.245137249637816E-3</v>
      </c>
      <c r="I66" s="404">
        <f t="shared" ca="1" si="6"/>
        <v>1.2451482856426876E-3</v>
      </c>
      <c r="J66" s="404">
        <f t="shared" ca="1" si="7"/>
        <v>0</v>
      </c>
      <c r="K66" s="411">
        <f t="shared" ca="1" si="8"/>
        <v>0</v>
      </c>
      <c r="L66" s="414">
        <f t="shared" ca="1" si="9"/>
        <v>0</v>
      </c>
      <c r="M66" s="417">
        <f t="shared" ca="1" si="10"/>
        <v>1</v>
      </c>
    </row>
    <row r="67" spans="2:13" x14ac:dyDescent="0.2">
      <c r="B67" s="426">
        <f t="shared" si="12"/>
        <v>156</v>
      </c>
      <c r="C67" s="404">
        <f t="shared" si="1"/>
        <v>7.0241927663818107E-3</v>
      </c>
      <c r="D67" s="401">
        <f ca="1">MpropuPlein+1.5*MasseSans</f>
        <v>6.7695999999999996</v>
      </c>
      <c r="E67" s="401">
        <f t="shared" ca="1" si="2"/>
        <v>6.7695499999999997</v>
      </c>
      <c r="F67" s="401">
        <f t="shared" ca="1" si="3"/>
        <v>6.7694999999999999</v>
      </c>
      <c r="G67" s="408">
        <f t="shared" ca="1" si="4"/>
        <v>0</v>
      </c>
      <c r="H67" s="404">
        <f t="shared" ca="1" si="5"/>
        <v>1.0376159074653132E-3</v>
      </c>
      <c r="I67" s="404">
        <f t="shared" ca="1" si="6"/>
        <v>1.0376235713689063E-3</v>
      </c>
      <c r="J67" s="404">
        <f t="shared" ca="1" si="7"/>
        <v>0</v>
      </c>
      <c r="K67" s="411">
        <f t="shared" ca="1" si="8"/>
        <v>0</v>
      </c>
      <c r="L67" s="414">
        <f t="shared" ca="1" si="9"/>
        <v>0</v>
      </c>
      <c r="M67" s="417">
        <f t="shared" ca="1" si="10"/>
        <v>1</v>
      </c>
    </row>
    <row r="68" spans="2:13" x14ac:dyDescent="0.2">
      <c r="B68" s="426">
        <f t="shared" si="12"/>
        <v>156</v>
      </c>
      <c r="C68" s="404">
        <f t="shared" si="1"/>
        <v>7.0241927663818107E-3</v>
      </c>
      <c r="D68" s="401">
        <f ca="1">MpropuPlein+1.75*MasseSans</f>
        <v>7.89785</v>
      </c>
      <c r="E68" s="401">
        <f t="shared" ca="1" si="2"/>
        <v>7.8978000000000002</v>
      </c>
      <c r="F68" s="401">
        <f t="shared" ca="1" si="3"/>
        <v>7.8977500000000003</v>
      </c>
      <c r="G68" s="408">
        <f t="shared" ca="1" si="4"/>
        <v>0</v>
      </c>
      <c r="H68" s="404">
        <f t="shared" ca="1" si="5"/>
        <v>8.8938600197293054E-4</v>
      </c>
      <c r="I68" s="404">
        <f t="shared" ca="1" si="6"/>
        <v>8.8939163260191964E-4</v>
      </c>
      <c r="J68" s="404">
        <f t="shared" ca="1" si="7"/>
        <v>0</v>
      </c>
      <c r="K68" s="411">
        <f t="shared" ca="1" si="8"/>
        <v>0</v>
      </c>
      <c r="L68" s="414">
        <f t="shared" ca="1" si="9"/>
        <v>0</v>
      </c>
      <c r="M68" s="417">
        <f t="shared" ca="1" si="10"/>
        <v>1</v>
      </c>
    </row>
    <row r="69" spans="2:13" x14ac:dyDescent="0.2">
      <c r="B69" s="427">
        <f t="shared" si="12"/>
        <v>156</v>
      </c>
      <c r="C69" s="405">
        <f t="shared" si="1"/>
        <v>7.0241927663818107E-3</v>
      </c>
      <c r="D69" s="402">
        <f ca="1">MpropuPlein+2*MasseSans</f>
        <v>9.0260999999999996</v>
      </c>
      <c r="E69" s="402">
        <f t="shared" ca="1" si="2"/>
        <v>9.0260499999999997</v>
      </c>
      <c r="F69" s="402">
        <f t="shared" ca="1" si="3"/>
        <v>9.0259999999999998</v>
      </c>
      <c r="G69" s="409">
        <f t="shared" ca="1" si="4"/>
        <v>0</v>
      </c>
      <c r="H69" s="405">
        <f t="shared" ca="1" si="5"/>
        <v>7.7821336757294835E-4</v>
      </c>
      <c r="I69" s="405">
        <f t="shared" ca="1" si="6"/>
        <v>7.7821767852667971E-4</v>
      </c>
      <c r="J69" s="405">
        <f t="shared" ca="1" si="7"/>
        <v>0</v>
      </c>
      <c r="K69" s="412">
        <f t="shared" ca="1" si="8"/>
        <v>0</v>
      </c>
      <c r="L69" s="415">
        <f t="shared" ca="1" si="9"/>
        <v>0</v>
      </c>
      <c r="M69" s="418">
        <f t="shared" ca="1" si="10"/>
        <v>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541</v>
      </c>
      <c r="D47" t="s">
        <v>395</v>
      </c>
      <c r="E47" s="16">
        <v>43048</v>
      </c>
      <c r="F47" t="s">
        <v>542</v>
      </c>
    </row>
    <row r="48" spans="3:6" x14ac:dyDescent="0.2">
      <c r="C48" t="s">
        <v>545</v>
      </c>
      <c r="D48" t="s">
        <v>395</v>
      </c>
      <c r="E48" s="16">
        <v>44160</v>
      </c>
      <c r="F48" t="s">
        <v>546</v>
      </c>
    </row>
    <row r="49" spans="3:6" x14ac:dyDescent="0.2">
      <c r="C49" t="s">
        <v>554</v>
      </c>
      <c r="D49" t="s">
        <v>552</v>
      </c>
      <c r="E49" s="16">
        <v>45300</v>
      </c>
      <c r="F49" t="s">
        <v>553</v>
      </c>
    </row>
    <row r="50" spans="3:6" x14ac:dyDescent="0.2">
      <c r="C50" t="s">
        <v>556</v>
      </c>
      <c r="D50" t="s">
        <v>395</v>
      </c>
      <c r="E50" s="16">
        <v>45322</v>
      </c>
      <c r="F50" t="s">
        <v>561</v>
      </c>
    </row>
    <row r="51" spans="3:6" x14ac:dyDescent="0.2">
      <c r="C51" t="s">
        <v>565</v>
      </c>
      <c r="D51" t="s">
        <v>395</v>
      </c>
      <c r="E51" s="16">
        <v>45325</v>
      </c>
      <c r="F51" t="s">
        <v>564</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428</v>
      </c>
      <c r="N3" s="75"/>
      <c r="O3" s="6"/>
      <c r="P3" s="273" t="s">
        <v>340</v>
      </c>
      <c r="Q3" s="441">
        <f>Long_ogive</f>
        <v>1</v>
      </c>
      <c r="R3" s="48"/>
      <c r="S3" s="48"/>
      <c r="T3" s="48"/>
      <c r="U3" s="48"/>
    </row>
    <row r="4" spans="2:21" ht="15.75" customHeight="1" x14ac:dyDescent="0.2">
      <c r="B4" s="74"/>
      <c r="D4" s="2" t="s">
        <v>563</v>
      </c>
      <c r="E4" t="str">
        <f>Matricule</f>
        <v>FX0</v>
      </c>
      <c r="N4" s="75"/>
      <c r="O4" s="6"/>
      <c r="P4" s="273"/>
      <c r="Q4" s="436"/>
      <c r="R4" s="48"/>
      <c r="S4" s="48"/>
      <c r="T4" s="48"/>
      <c r="U4" s="48"/>
    </row>
    <row r="5" spans="2:21" ht="15.75" customHeight="1" x14ac:dyDescent="0.2">
      <c r="B5" s="74"/>
      <c r="D5" t="s">
        <v>461</v>
      </c>
      <c r="E5" t="str">
        <f>Propu</f>
        <v>Aucun (2e ét. inerte)</v>
      </c>
      <c r="G5" t="s">
        <v>458</v>
      </c>
      <c r="H5">
        <f>MasseSans</f>
        <v>4.5129999999999999</v>
      </c>
      <c r="N5" s="75"/>
      <c r="O5" s="6"/>
      <c r="P5" s="273"/>
      <c r="Q5" s="436"/>
      <c r="R5" s="48"/>
      <c r="S5" s="48"/>
      <c r="T5" s="48"/>
      <c r="U5" s="48"/>
    </row>
    <row r="6" spans="2:21" x14ac:dyDescent="0.2">
      <c r="B6" s="74"/>
      <c r="D6" t="s">
        <v>454</v>
      </c>
      <c r="E6" s="2" t="str">
        <f>Trajecto!H34</f>
        <v>Brun/Orange…</v>
      </c>
      <c r="G6" t="s">
        <v>459</v>
      </c>
      <c r="H6">
        <f>D_ref</f>
        <v>104</v>
      </c>
      <c r="N6" s="75"/>
      <c r="O6" s="6"/>
      <c r="P6" s="273"/>
      <c r="Q6" s="436"/>
      <c r="R6" s="48"/>
      <c r="S6" s="48"/>
      <c r="T6" s="48"/>
      <c r="U6" s="48"/>
    </row>
    <row r="7" spans="2:21" x14ac:dyDescent="0.2">
      <c r="B7" s="74"/>
      <c r="D7" t="s">
        <v>456</v>
      </c>
      <c r="E7" s="2" t="str">
        <f>Trajecto!H35</f>
        <v>Rouge…</v>
      </c>
      <c r="G7" t="s">
        <v>5</v>
      </c>
      <c r="H7">
        <f>Cx</f>
        <v>0.6</v>
      </c>
      <c r="N7" s="75"/>
      <c r="O7" s="6"/>
      <c r="P7" s="273"/>
      <c r="Q7" s="436"/>
      <c r="R7" s="48"/>
      <c r="S7" s="48"/>
      <c r="T7" s="48"/>
      <c r="U7" s="48"/>
    </row>
    <row r="8" spans="2:21" x14ac:dyDescent="0.2">
      <c r="B8" s="74"/>
      <c r="D8" t="s">
        <v>457</v>
      </c>
      <c r="E8" s="2">
        <f>S_para</f>
        <v>0.48049999999999998</v>
      </c>
      <c r="G8" t="s">
        <v>460</v>
      </c>
      <c r="H8">
        <f>L_rampe</f>
        <v>4</v>
      </c>
      <c r="N8" s="75"/>
      <c r="O8" s="6"/>
      <c r="P8" s="273"/>
      <c r="Q8" s="436"/>
      <c r="R8" s="48"/>
      <c r="S8" s="48"/>
      <c r="T8" s="48"/>
      <c r="U8" s="48"/>
    </row>
    <row r="9" spans="2:21" x14ac:dyDescent="0.2">
      <c r="B9" s="74"/>
      <c r="D9" t="s">
        <v>455</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453</v>
      </c>
      <c r="E11" s="243">
        <f>MasseSans</f>
        <v>4.5129999999999999</v>
      </c>
      <c r="F11" s="246" t="s">
        <v>123</v>
      </c>
      <c r="G11" s="246" t="s">
        <v>125</v>
      </c>
      <c r="H11" s="672" t="e">
        <f ca="1">Vsortie_de_rampe</f>
        <v>#N/A</v>
      </c>
      <c r="I11" s="673"/>
      <c r="J11" s="76"/>
      <c r="N11" s="75"/>
      <c r="P11" s="48"/>
      <c r="Q11" s="436"/>
      <c r="R11" s="48"/>
      <c r="S11" s="48"/>
      <c r="T11" s="48"/>
      <c r="U11" s="440">
        <f>IF(RIGHT(Nb_diam,1)=",", "", X_j)</f>
        <v>1</v>
      </c>
    </row>
    <row r="12" spans="2:21" ht="13.5" thickBot="1" x14ac:dyDescent="0.25">
      <c r="B12" s="74"/>
      <c r="C12" s="12"/>
      <c r="D12" s="276"/>
      <c r="E12" s="244"/>
      <c r="F12" s="6" t="s">
        <v>123</v>
      </c>
      <c r="G12" s="6" t="s">
        <v>126</v>
      </c>
      <c r="H12" s="674">
        <f>Finesse</f>
        <v>10.76923076923077</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432</v>
      </c>
      <c r="H13" s="674">
        <f>Cn</f>
        <v>14.888563315674395</v>
      </c>
      <c r="I13" s="675"/>
      <c r="J13" s="76"/>
      <c r="N13" s="75"/>
      <c r="O13" s="6"/>
      <c r="P13" s="48"/>
      <c r="Q13" s="436"/>
      <c r="R13" s="48"/>
      <c r="S13" s="48"/>
      <c r="T13" s="48"/>
      <c r="U13" s="440">
        <f>IF(RIGHT(Nb_diam,1)=",", "", X_r)</f>
        <v>1070</v>
      </c>
    </row>
    <row r="14" spans="2:21" x14ac:dyDescent="0.2">
      <c r="B14" s="74"/>
      <c r="C14" s="12"/>
      <c r="D14" s="276" t="s">
        <v>143</v>
      </c>
      <c r="E14" s="244">
        <f>L_rampe</f>
        <v>4</v>
      </c>
      <c r="F14" s="6" t="s">
        <v>123</v>
      </c>
      <c r="G14" s="6" t="s">
        <v>127</v>
      </c>
      <c r="H14" s="247">
        <f ca="1">MS_min</f>
        <v>3.5652844173175877</v>
      </c>
      <c r="I14" s="254">
        <f ca="1">MS_max</f>
        <v>3.5654173636294355</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53.081962785620199</v>
      </c>
      <c r="I15" s="254">
        <f ca="1">MS_Cn_max</f>
        <v>53.083942165201726</v>
      </c>
      <c r="J15" s="76"/>
      <c r="K15" s="76"/>
      <c r="N15" s="75"/>
      <c r="P15" s="48"/>
      <c r="Q15" s="436"/>
      <c r="R15" s="48"/>
      <c r="S15" s="48"/>
      <c r="T15" s="48"/>
    </row>
    <row r="16" spans="2:21" x14ac:dyDescent="0.2">
      <c r="B16" s="74"/>
      <c r="C16" s="12"/>
      <c r="D16" s="276" t="s">
        <v>145</v>
      </c>
      <c r="E16" s="244">
        <f>Q_ail</f>
        <v>4</v>
      </c>
      <c r="F16" s="6" t="s">
        <v>128</v>
      </c>
      <c r="G16" s="6" t="s">
        <v>129</v>
      </c>
      <c r="H16" s="247">
        <f ca="1">V_para</f>
        <v>12.264996480781214</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4">
        <f>T_para</f>
        <v>11.2</v>
      </c>
      <c r="I17" s="675"/>
      <c r="J17" s="258"/>
      <c r="N17" s="75"/>
      <c r="P17" s="434" t="s">
        <v>342</v>
      </c>
      <c r="Q17" s="440">
        <f>IF(RIGHT(Nb_diam,1)=",", "", D2j)</f>
        <v>104</v>
      </c>
      <c r="R17" s="48"/>
      <c r="S17" s="48"/>
      <c r="T17" s="48"/>
      <c r="U17" s="436"/>
    </row>
    <row r="18" spans="2:21" x14ac:dyDescent="0.2">
      <c r="B18" s="74"/>
      <c r="C18" s="12"/>
      <c r="D18" s="276" t="s">
        <v>148</v>
      </c>
      <c r="E18" s="244">
        <f ca="1">XpropuRef-Long_propu</f>
        <v>1110</v>
      </c>
      <c r="F18" s="12" t="s">
        <v>130</v>
      </c>
      <c r="G18" s="12" t="s">
        <v>426</v>
      </c>
      <c r="H18" s="602">
        <f ca="1">T_para-Combustion-Depotage</f>
        <v>11.2</v>
      </c>
      <c r="I18" s="680"/>
      <c r="N18" s="75"/>
      <c r="P18" s="48"/>
      <c r="Q18" s="436"/>
      <c r="R18" s="48"/>
      <c r="S18" s="48"/>
    </row>
    <row r="19" spans="2:21" x14ac:dyDescent="0.2">
      <c r="B19" s="74"/>
      <c r="C19" s="531"/>
      <c r="D19" s="269"/>
      <c r="E19" s="271"/>
      <c r="F19" s="519" t="s">
        <v>132</v>
      </c>
      <c r="G19" s="274" t="s">
        <v>425</v>
      </c>
      <c r="H19" s="681">
        <f ca="1">Portee_balistique</f>
        <v>641.70676765127212</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50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452</v>
      </c>
      <c r="D22" s="526" t="s">
        <v>436</v>
      </c>
      <c r="E22" s="527"/>
      <c r="F22" s="528" t="s">
        <v>441</v>
      </c>
      <c r="G22" s="526" t="s">
        <v>446</v>
      </c>
      <c r="I22" s="529"/>
      <c r="J22" s="530" t="s">
        <v>156</v>
      </c>
      <c r="K22" s="526" t="s">
        <v>157</v>
      </c>
      <c r="N22" s="75"/>
      <c r="O22" s="273"/>
      <c r="P22" s="436"/>
      <c r="Q22" s="48"/>
      <c r="R22" s="48"/>
      <c r="S22" s="48"/>
      <c r="T22" s="226"/>
      <c r="U22" s="436"/>
    </row>
    <row r="23" spans="2:21" x14ac:dyDescent="0.2">
      <c r="B23" s="74"/>
      <c r="C23" s="526" t="s">
        <v>451</v>
      </c>
      <c r="D23" s="527">
        <f>XcgSans</f>
        <v>486</v>
      </c>
      <c r="E23" s="527" t="s">
        <v>38</v>
      </c>
      <c r="F23" s="528">
        <f>m_ail</f>
        <v>190</v>
      </c>
      <c r="G23" s="526">
        <f>m_can</f>
        <v>180</v>
      </c>
      <c r="I23" s="529" t="s">
        <v>447</v>
      </c>
      <c r="J23" s="528">
        <f>l_j</f>
        <v>60</v>
      </c>
      <c r="K23" s="526">
        <f>l_r</f>
        <v>50</v>
      </c>
      <c r="N23" s="75"/>
      <c r="O23" s="273"/>
      <c r="P23" s="436"/>
      <c r="Q23" s="48"/>
      <c r="R23" s="48"/>
      <c r="S23" s="48"/>
      <c r="T23" s="226"/>
      <c r="U23" s="436"/>
    </row>
    <row r="24" spans="2:21" x14ac:dyDescent="0.2">
      <c r="B24" s="74"/>
      <c r="C24" s="526" t="s">
        <v>439</v>
      </c>
      <c r="D24" s="526">
        <f>Long_tot</f>
        <v>1120</v>
      </c>
      <c r="E24" s="527" t="s">
        <v>442</v>
      </c>
      <c r="F24" s="528">
        <f>n_ail</f>
        <v>80</v>
      </c>
      <c r="G24" s="526">
        <f>n_can</f>
        <v>80</v>
      </c>
      <c r="I24" s="529" t="s">
        <v>448</v>
      </c>
      <c r="J24" s="528">
        <f>D1j</f>
        <v>84</v>
      </c>
      <c r="K24" s="526">
        <f>D1r</f>
        <v>104</v>
      </c>
      <c r="N24" s="75"/>
      <c r="O24" s="273"/>
      <c r="P24" s="436"/>
      <c r="Q24" s="48"/>
      <c r="R24" s="48"/>
      <c r="S24" s="48"/>
      <c r="T24" s="226"/>
      <c r="U24" s="436"/>
    </row>
    <row r="25" spans="2:21" x14ac:dyDescent="0.2">
      <c r="B25" s="74"/>
      <c r="C25" s="526" t="s">
        <v>440</v>
      </c>
      <c r="D25" s="526">
        <f>XpropuRef</f>
        <v>1110</v>
      </c>
      <c r="E25" s="527" t="s">
        <v>443</v>
      </c>
      <c r="F25" s="528">
        <f>p_ail</f>
        <v>180</v>
      </c>
      <c r="G25" s="526">
        <f>p_can</f>
        <v>160</v>
      </c>
      <c r="I25" s="529" t="s">
        <v>449</v>
      </c>
      <c r="J25" s="528">
        <f>D2j</f>
        <v>104</v>
      </c>
      <c r="K25" s="526">
        <f>D2r</f>
        <v>84</v>
      </c>
      <c r="N25" s="75"/>
      <c r="O25" s="273"/>
      <c r="P25" s="436"/>
      <c r="Q25" s="48"/>
      <c r="R25" s="48"/>
      <c r="S25" s="48"/>
      <c r="T25" s="226"/>
      <c r="U25" s="436"/>
    </row>
    <row r="26" spans="2:21" x14ac:dyDescent="0.2">
      <c r="B26" s="74"/>
      <c r="C26" s="526" t="s">
        <v>437</v>
      </c>
      <c r="D26" s="526">
        <f>D_ref</f>
        <v>104</v>
      </c>
      <c r="E26" s="527" t="s">
        <v>444</v>
      </c>
      <c r="F26" s="528">
        <f>E_ail</f>
        <v>140</v>
      </c>
      <c r="G26" s="526">
        <f>E_can</f>
        <v>110</v>
      </c>
      <c r="I26" s="529" t="s">
        <v>450</v>
      </c>
      <c r="J26" s="528">
        <f>X_j</f>
        <v>1</v>
      </c>
      <c r="K26" s="526">
        <f>X_r</f>
        <v>1070</v>
      </c>
      <c r="N26" s="75"/>
      <c r="O26" s="273"/>
      <c r="P26" s="436"/>
      <c r="Q26" s="48"/>
      <c r="R26" s="48"/>
      <c r="S26" s="48"/>
      <c r="T26" s="226"/>
      <c r="U26" s="436"/>
    </row>
    <row r="27" spans="2:21" x14ac:dyDescent="0.2">
      <c r="B27" s="74"/>
      <c r="C27" s="526" t="s">
        <v>438</v>
      </c>
      <c r="D27" s="526">
        <f>Long_ogive</f>
        <v>1</v>
      </c>
      <c r="E27" s="527" t="s">
        <v>445</v>
      </c>
      <c r="F27" s="528">
        <f>X_ail</f>
        <v>1070</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429</v>
      </c>
      <c r="P29" s="441">
        <f>n_ail</f>
        <v>80</v>
      </c>
      <c r="Q29" s="2"/>
      <c r="R29" s="48"/>
      <c r="S29" s="48"/>
      <c r="T29" s="48"/>
      <c r="U29" s="12" t="s">
        <v>433</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431</v>
      </c>
      <c r="U30" s="523">
        <f>[0]!p_can</f>
        <v>160</v>
      </c>
    </row>
    <row r="31" spans="2:21" ht="13.5" thickBot="1" x14ac:dyDescent="0.25">
      <c r="B31" s="74"/>
      <c r="C31" s="83">
        <f>Beta_rampe</f>
        <v>77.775282912698117</v>
      </c>
      <c r="D31" s="84">
        <f ca="1">Portee_balistique</f>
        <v>641.70676765127212</v>
      </c>
      <c r="E31" s="676">
        <f ca="1">T_para+Dt_para</f>
        <v>114.37682363389621</v>
      </c>
      <c r="F31" s="676"/>
      <c r="G31" s="676"/>
      <c r="H31" s="679">
        <f ca="1">Altitude_culmi</f>
        <v>1265.4633787679209</v>
      </c>
      <c r="I31" s="679"/>
      <c r="J31" s="85">
        <f ca="1">Temps_culmi</f>
        <v>11.199999999999978</v>
      </c>
      <c r="K31" s="86">
        <f ca="1">Vit_culmi</f>
        <v>19.737593612443746</v>
      </c>
      <c r="L31" s="84">
        <f ca="1">Acc_max</f>
        <v>34.267813709243178</v>
      </c>
      <c r="M31" s="86">
        <f ca="1">Vit_max</f>
        <v>176.71085285003218</v>
      </c>
      <c r="N31" s="75"/>
      <c r="O31" s="273" t="s">
        <v>435</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434</v>
      </c>
      <c r="P32" s="522">
        <f>Q_ail</f>
        <v>4</v>
      </c>
      <c r="Q32" s="2"/>
      <c r="R32" s="48"/>
      <c r="S32" s="48"/>
      <c r="T32" s="226" t="s">
        <v>429</v>
      </c>
      <c r="U32" s="523">
        <f>[0]!n_can</f>
        <v>80</v>
      </c>
    </row>
    <row r="33" spans="2:21" ht="13.5" thickBot="1" x14ac:dyDescent="0.25">
      <c r="B33" s="74"/>
      <c r="D33" s="80"/>
      <c r="E33" s="81"/>
      <c r="F33" s="81"/>
      <c r="G33" s="81"/>
      <c r="H33" s="82"/>
      <c r="I33" s="82"/>
      <c r="J33" s="81"/>
      <c r="K33" s="76"/>
      <c r="L33" s="80"/>
      <c r="M33" s="76"/>
      <c r="N33" s="75"/>
      <c r="O33" s="2"/>
      <c r="Q33" s="2"/>
      <c r="R33" s="48"/>
      <c r="S33" s="48"/>
      <c r="T33" s="226" t="s">
        <v>430</v>
      </c>
      <c r="U33" s="523">
        <f>[0]!E_can</f>
        <v>110</v>
      </c>
    </row>
    <row r="34" spans="2:21" ht="13.5" thickBot="1" x14ac:dyDescent="0.25">
      <c r="B34" s="77"/>
      <c r="C34" s="78"/>
      <c r="D34" s="78"/>
      <c r="E34" s="78"/>
      <c r="F34" s="78"/>
      <c r="G34" s="78"/>
      <c r="H34" s="78"/>
      <c r="I34" s="78"/>
      <c r="J34" s="78"/>
      <c r="K34" s="78"/>
      <c r="L34" s="78"/>
      <c r="M34" s="78"/>
      <c r="N34" s="79"/>
      <c r="O34" s="2"/>
      <c r="P34" s="273" t="s">
        <v>430</v>
      </c>
      <c r="Q34" s="441">
        <f>E_ail</f>
        <v>140</v>
      </c>
      <c r="T34" s="226" t="s">
        <v>435</v>
      </c>
      <c r="U34" s="523">
        <f>[0]!ep_can</f>
        <v>4</v>
      </c>
    </row>
    <row r="35" spans="2:21" x14ac:dyDescent="0.2">
      <c r="O35" s="2"/>
      <c r="P35" s="6"/>
      <c r="Q35" s="6"/>
      <c r="T35" s="226" t="s">
        <v>434</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562</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1</v>
      </c>
      <c r="F41" s="2"/>
      <c r="G41" s="2" t="s">
        <v>201</v>
      </c>
      <c r="H41" s="6">
        <f>MasseSans</f>
        <v>4.5129999999999999</v>
      </c>
      <c r="I41" s="6">
        <f ca="1">MasseVide</f>
        <v>4.5129999999999999</v>
      </c>
      <c r="J41" s="244">
        <f ca="1">MassePlein</f>
        <v>4.5130999999999997</v>
      </c>
      <c r="N41" s="75"/>
    </row>
    <row r="42" spans="2:21" x14ac:dyDescent="0.2">
      <c r="B42" s="74"/>
      <c r="D42" s="276" t="s">
        <v>150</v>
      </c>
      <c r="E42" s="6">
        <f>X_ail-m_ail</f>
        <v>880</v>
      </c>
      <c r="F42" s="255"/>
      <c r="G42" s="255" t="s">
        <v>218</v>
      </c>
      <c r="H42" s="263">
        <f>XcgSans</f>
        <v>486</v>
      </c>
      <c r="I42" s="263">
        <f ca="1">XcgVide</f>
        <v>485.99999999999994</v>
      </c>
      <c r="J42" s="245">
        <f ca="1">XcgPlein</f>
        <v>486.0138264164321</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72" t="e">
        <f ca="1">Vsortie_de_rampe</f>
        <v>#N/A</v>
      </c>
      <c r="I44" s="673"/>
      <c r="N44" s="75"/>
    </row>
    <row r="45" spans="2:21" x14ac:dyDescent="0.2">
      <c r="B45" s="74"/>
      <c r="D45" s="276" t="str">
        <f>IF(Lang="Français","Flèche        'p'",IF(Lang="English","Offset         'p'",""))</f>
        <v>Flèche        'p'</v>
      </c>
      <c r="E45" s="244">
        <f>p_ail</f>
        <v>180</v>
      </c>
      <c r="F45" s="6" t="s">
        <v>203</v>
      </c>
      <c r="G45" s="6" t="s">
        <v>208</v>
      </c>
      <c r="H45" s="674">
        <f>Finesse</f>
        <v>10.76923076923077</v>
      </c>
      <c r="I45" s="675"/>
      <c r="N45" s="75"/>
    </row>
    <row r="46" spans="2:21" x14ac:dyDescent="0.2">
      <c r="B46" s="74"/>
      <c r="D46" s="276" t="str">
        <f>IF(Lang="Français","Envergure   'E'",IF(Lang="English","Span          'E'",""))</f>
        <v>Envergure   'E'</v>
      </c>
      <c r="E46" s="244">
        <f>E_ail</f>
        <v>140</v>
      </c>
      <c r="F46" s="6" t="s">
        <v>204</v>
      </c>
      <c r="G46" s="6" t="s">
        <v>209</v>
      </c>
      <c r="H46" s="674">
        <f>Cn</f>
        <v>14.888563315674395</v>
      </c>
      <c r="I46" s="675"/>
      <c r="N46" s="75"/>
    </row>
    <row r="47" spans="2:21" x14ac:dyDescent="0.2">
      <c r="B47" s="74"/>
      <c r="D47" s="276" t="s">
        <v>144</v>
      </c>
      <c r="E47" s="244">
        <f>ep_ail</f>
        <v>3</v>
      </c>
      <c r="F47" s="6" t="s">
        <v>205</v>
      </c>
      <c r="G47" s="6" t="s">
        <v>210</v>
      </c>
      <c r="H47" s="247">
        <f ca="1">MS_min</f>
        <v>3.5652844173175877</v>
      </c>
      <c r="I47" s="254">
        <f ca="1">MS_max</f>
        <v>3.5654173636294355</v>
      </c>
      <c r="N47" s="75"/>
    </row>
    <row r="48" spans="2:21" x14ac:dyDescent="0.2">
      <c r="B48" s="74"/>
      <c r="D48" s="276" t="s">
        <v>145</v>
      </c>
      <c r="E48" s="244">
        <f>Q_ail</f>
        <v>4</v>
      </c>
      <c r="F48" s="274" t="s">
        <v>206</v>
      </c>
      <c r="G48" s="274" t="s">
        <v>211</v>
      </c>
      <c r="H48" s="256">
        <f ca="1">MS_Cn_min</f>
        <v>53.081962785620199</v>
      </c>
      <c r="I48" s="264">
        <f ca="1">MS_Cn_max</f>
        <v>53.083942165201726</v>
      </c>
      <c r="N48" s="75"/>
    </row>
    <row r="49" spans="2:14" x14ac:dyDescent="0.2">
      <c r="B49" s="74"/>
      <c r="D49" s="276" t="s">
        <v>148</v>
      </c>
      <c r="E49" s="244">
        <f ca="1">XpropuRef-Long_propu</f>
        <v>1110</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1120</v>
      </c>
      <c r="G51" s="276" t="s">
        <v>212</v>
      </c>
      <c r="H51" s="6">
        <f>Sref</f>
        <v>1.01748665353068E-2</v>
      </c>
      <c r="J51" s="267"/>
      <c r="N51" s="75"/>
    </row>
    <row r="52" spans="2:14" x14ac:dyDescent="0.2">
      <c r="B52" s="74"/>
      <c r="D52" s="276" t="s">
        <v>196</v>
      </c>
      <c r="E52" s="244">
        <f>MAX(D_ref,D_ail,D_og,(RIGHT(Nb_diam,1)=",")*MAX(D1j,D1r,D2j,D2r))</f>
        <v>104</v>
      </c>
      <c r="G52" s="276" t="s">
        <v>213</v>
      </c>
      <c r="H52" s="6">
        <f>Beta_rampe</f>
        <v>77.775282912698117</v>
      </c>
      <c r="I52" s="6">
        <v>80</v>
      </c>
      <c r="J52" s="244">
        <v>90</v>
      </c>
      <c r="N52" s="75"/>
    </row>
    <row r="53" spans="2:14" x14ac:dyDescent="0.2">
      <c r="B53" s="74"/>
      <c r="D53" s="277" t="s">
        <v>197</v>
      </c>
      <c r="E53" s="260">
        <f>E_ail*2+D_ail</f>
        <v>384</v>
      </c>
      <c r="G53" s="278" t="s">
        <v>215</v>
      </c>
      <c r="H53" s="247">
        <f ca="1">Temps_culmi</f>
        <v>11.199999999999978</v>
      </c>
      <c r="I53" s="259"/>
      <c r="J53" s="268"/>
      <c r="N53" s="75"/>
    </row>
    <row r="54" spans="2:14" x14ac:dyDescent="0.2">
      <c r="B54" s="74"/>
      <c r="G54" s="278" t="s">
        <v>216</v>
      </c>
      <c r="H54" s="242">
        <f ca="1">Altitude_culmi</f>
        <v>1265.4633787679209</v>
      </c>
      <c r="I54" s="259"/>
      <c r="J54" s="268"/>
      <c r="N54" s="75"/>
    </row>
    <row r="55" spans="2:14" x14ac:dyDescent="0.2">
      <c r="B55" s="74"/>
      <c r="C55" s="275" t="s">
        <v>233</v>
      </c>
      <c r="D55" s="249" t="s">
        <v>60</v>
      </c>
      <c r="E55" s="243">
        <f>Long_tot</f>
        <v>1120</v>
      </c>
      <c r="G55" s="278" t="s">
        <v>217</v>
      </c>
      <c r="H55" s="248">
        <f ca="1">Vit_culmi</f>
        <v>19.737593612443746</v>
      </c>
      <c r="I55" s="259"/>
      <c r="J55" s="268"/>
      <c r="N55" s="75"/>
    </row>
    <row r="56" spans="2:14" x14ac:dyDescent="0.2">
      <c r="B56" s="74"/>
      <c r="C56" s="276"/>
      <c r="D56" s="2" t="s">
        <v>219</v>
      </c>
      <c r="E56" s="244">
        <f>MAX(D_ref,D_ail,D_og,(RIGHT(Nb_diam,1)=",")*MAX(D1j,D1r,D2j,D2r))</f>
        <v>104</v>
      </c>
      <c r="G56" s="278" t="s">
        <v>133</v>
      </c>
      <c r="H56" s="242">
        <f ca="1">Portee_balistique</f>
        <v>641.70676765127212</v>
      </c>
      <c r="I56" s="259"/>
      <c r="J56" s="268"/>
      <c r="N56" s="75"/>
    </row>
    <row r="57" spans="2:14" x14ac:dyDescent="0.2">
      <c r="B57" s="74"/>
      <c r="C57" s="276"/>
      <c r="D57" s="2" t="s">
        <v>220</v>
      </c>
      <c r="E57" s="244">
        <f>E_ail*2+D_ail</f>
        <v>384</v>
      </c>
      <c r="G57" s="278" t="s">
        <v>214</v>
      </c>
      <c r="H57" s="242">
        <f ca="1">T_balistique</f>
        <v>30.100000000000161</v>
      </c>
      <c r="I57" s="259"/>
      <c r="J57" s="268"/>
      <c r="N57" s="75"/>
    </row>
    <row r="58" spans="2:14" x14ac:dyDescent="0.2">
      <c r="B58" s="74"/>
      <c r="C58" s="276"/>
      <c r="D58" s="2" t="s">
        <v>221</v>
      </c>
      <c r="E58" s="244">
        <f ca="1">MassePlein</f>
        <v>4.5130999999999997</v>
      </c>
      <c r="G58" s="278" t="s">
        <v>137</v>
      </c>
      <c r="H58" s="248">
        <f ca="1">Vit_max</f>
        <v>176.71085285003218</v>
      </c>
      <c r="I58" s="259"/>
      <c r="J58" s="268"/>
      <c r="N58" s="75"/>
    </row>
    <row r="59" spans="2:14" x14ac:dyDescent="0.2">
      <c r="B59" s="74"/>
      <c r="C59" s="277" t="s">
        <v>234</v>
      </c>
      <c r="D59" s="255" t="s">
        <v>145</v>
      </c>
      <c r="E59" s="260">
        <f>Q_ail</f>
        <v>4</v>
      </c>
      <c r="G59" s="278" t="s">
        <v>136</v>
      </c>
      <c r="H59" s="242">
        <f ca="1">Acc_max</f>
        <v>34.267813709243178</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309.30814010237077</v>
      </c>
      <c r="F62" s="280">
        <f ca="1">E62/9.81</f>
        <v>31.529881763748293</v>
      </c>
      <c r="H62" s="2"/>
      <c r="I62" s="2"/>
      <c r="J62" s="2"/>
      <c r="K62" s="2"/>
      <c r="N62" s="75"/>
    </row>
    <row r="63" spans="2:14" x14ac:dyDescent="0.2">
      <c r="B63" s="74"/>
      <c r="C63" s="276"/>
      <c r="D63" s="2" t="s">
        <v>223</v>
      </c>
      <c r="E63" s="242">
        <f ca="1">2*Acc_max*Masse_ail</f>
        <v>7.7719401492563529</v>
      </c>
      <c r="F63" s="248">
        <f ca="1">E63/9.81</f>
        <v>0.79224670226874139</v>
      </c>
      <c r="G63" s="246" t="s">
        <v>229</v>
      </c>
      <c r="H63" s="288">
        <f>S_ail*(ep_ail/1000)*2000</f>
        <v>0.1134</v>
      </c>
      <c r="I63" s="2"/>
      <c r="J63" s="2"/>
      <c r="K63" s="2"/>
      <c r="N63" s="75"/>
    </row>
    <row r="64" spans="2:14" x14ac:dyDescent="0.2">
      <c r="B64" s="74"/>
      <c r="C64" s="277"/>
      <c r="D64" s="255" t="s">
        <v>224</v>
      </c>
      <c r="E64" s="263">
        <f ca="1">0.104*S_ail*Vit_max^2</f>
        <v>61.379251672255947</v>
      </c>
      <c r="F64" s="281">
        <f ca="1">E64/9.81</f>
        <v>6.2568044518099839</v>
      </c>
      <c r="G64" s="274" t="s">
        <v>228</v>
      </c>
      <c r="H64" s="289">
        <f>(E_ail*(m_ail+n_ail)/2)/10^6</f>
        <v>1.89E-2</v>
      </c>
      <c r="I64" s="2"/>
      <c r="J64" s="2"/>
      <c r="K64" s="2"/>
      <c r="N64" s="75"/>
    </row>
    <row r="65" spans="2:14" x14ac:dyDescent="0.2">
      <c r="B65" s="74"/>
      <c r="C65" s="282" t="s">
        <v>242</v>
      </c>
      <c r="D65" s="285" t="s">
        <v>240</v>
      </c>
      <c r="E65" s="286">
        <f ca="1">2*Acc_max*H65</f>
        <v>154.65407005118539</v>
      </c>
      <c r="F65" s="286">
        <f ca="1">E65/9.81</f>
        <v>15.764940881874146</v>
      </c>
      <c r="G65" s="287" t="s">
        <v>241</v>
      </c>
      <c r="H65" s="279">
        <f ca="1">E58/2</f>
        <v>2.2565499999999998</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11.2</v>
      </c>
      <c r="I67" s="251">
        <f ca="1">Temps_culmi</f>
        <v>11.199999999999978</v>
      </c>
      <c r="J67" s="2"/>
      <c r="K67" s="2"/>
      <c r="N67" s="75"/>
    </row>
    <row r="68" spans="2:14" x14ac:dyDescent="0.2">
      <c r="B68" s="74"/>
      <c r="C68" s="6"/>
      <c r="D68" s="2"/>
      <c r="E68" s="2"/>
      <c r="F68" s="275" t="s">
        <v>231</v>
      </c>
      <c r="G68" s="249" t="s">
        <v>129</v>
      </c>
      <c r="H68" s="250">
        <f ca="1">V_para</f>
        <v>12.264996480781214</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19.737593612443746</v>
      </c>
      <c r="I70" s="253">
        <f ca="1">V_ouv_sat</f>
        <v>77.022813833405309</v>
      </c>
      <c r="N70" s="75"/>
    </row>
    <row r="71" spans="2:14" x14ac:dyDescent="0.2">
      <c r="B71" s="74"/>
      <c r="C71" s="226"/>
      <c r="F71" s="276"/>
      <c r="G71" s="2" t="s">
        <v>201</v>
      </c>
      <c r="H71" s="247">
        <f ca="1">m_vide</f>
        <v>4.5129999999999999</v>
      </c>
      <c r="I71" s="253">
        <f>m_satellite</f>
        <v>1</v>
      </c>
      <c r="N71" s="75"/>
    </row>
    <row r="72" spans="2:14" x14ac:dyDescent="0.2">
      <c r="B72" s="74"/>
      <c r="C72" s="226"/>
      <c r="F72" s="276"/>
      <c r="G72" s="2" t="s">
        <v>238</v>
      </c>
      <c r="H72" s="283">
        <f ca="1">1/2*Rho_moyen*S_para*V_ouverture^2</f>
        <v>114.65365148257722</v>
      </c>
      <c r="I72" s="284">
        <f ca="1">1/2*Rho_moyen*S_satellite*V_ouv_sat^2</f>
        <v>363.36647336244403</v>
      </c>
      <c r="N72" s="75"/>
    </row>
    <row r="73" spans="2:14" x14ac:dyDescent="0.2">
      <c r="B73" s="74"/>
      <c r="D73" s="2"/>
      <c r="F73" s="277"/>
      <c r="G73" s="255" t="s">
        <v>239</v>
      </c>
      <c r="H73" s="256">
        <f ca="1">H72/9.81</f>
        <v>11.687426246949766</v>
      </c>
      <c r="I73" s="257">
        <f ca="1">I72/9.81</f>
        <v>37.040415225529458</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1</v>
      </c>
      <c r="G82" s="48"/>
      <c r="H82" s="48"/>
      <c r="I82" s="48"/>
      <c r="J82" s="48"/>
      <c r="K82" s="48"/>
      <c r="N82" s="75"/>
    </row>
    <row r="83" spans="2:14" x14ac:dyDescent="0.2">
      <c r="B83" s="74"/>
      <c r="C83" s="277" t="s">
        <v>336</v>
      </c>
      <c r="D83" s="433">
        <f ca="1">TODAY()</f>
        <v>45931</v>
      </c>
      <c r="E83" s="48"/>
      <c r="F83" s="436"/>
      <c r="G83" s="48"/>
      <c r="H83" s="48"/>
      <c r="I83" s="48"/>
      <c r="J83" s="48"/>
      <c r="K83" s="48"/>
      <c r="N83" s="75"/>
    </row>
    <row r="84" spans="2:14" ht="13.5" thickBot="1" x14ac:dyDescent="0.25">
      <c r="B84" s="74"/>
      <c r="E84" s="48"/>
      <c r="F84" s="436"/>
      <c r="G84" s="48"/>
      <c r="H84" s="48"/>
      <c r="I84" s="48"/>
      <c r="J84" s="440">
        <f>IF(RIGHT(Nb_diam,1)=",", "", X_j)</f>
        <v>1</v>
      </c>
      <c r="K84" s="48"/>
      <c r="N84" s="75"/>
    </row>
    <row r="85" spans="2:14" ht="13.5" thickBot="1" x14ac:dyDescent="0.25">
      <c r="B85" s="74"/>
      <c r="C85" s="275" t="s">
        <v>337</v>
      </c>
      <c r="D85" s="243" t="str">
        <f>Propu</f>
        <v>Aucun (2e ét. inerte)</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1070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880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50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1110</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140</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4.5129999999999999</v>
      </c>
      <c r="F107" s="244">
        <f ca="1">MassePlein</f>
        <v>4.5130999999999997</v>
      </c>
      <c r="N107" s="75"/>
    </row>
    <row r="108" spans="2:14" x14ac:dyDescent="0.2">
      <c r="B108" s="74"/>
      <c r="D108" s="431" t="s">
        <v>352</v>
      </c>
      <c r="E108" s="274">
        <f>XcgSans</f>
        <v>486</v>
      </c>
      <c r="F108" s="260">
        <f ca="1">XcgPlein</f>
        <v>486.0138264164321</v>
      </c>
      <c r="N108" s="75"/>
    </row>
    <row r="109" spans="2:14" x14ac:dyDescent="0.2">
      <c r="B109" s="74"/>
      <c r="N109" s="75"/>
    </row>
    <row r="110" spans="2:14" x14ac:dyDescent="0.2">
      <c r="B110" s="74"/>
      <c r="D110" s="438" t="s">
        <v>355</v>
      </c>
      <c r="E110" s="439">
        <f ca="1">MasseVide</f>
        <v>4.5129999999999999</v>
      </c>
      <c r="G110" s="429" t="s">
        <v>356</v>
      </c>
      <c r="H110" s="265"/>
      <c r="I110" s="265"/>
      <c r="J110" s="266"/>
      <c r="N110" s="75"/>
    </row>
    <row r="111" spans="2:14" x14ac:dyDescent="0.2">
      <c r="B111" s="74"/>
      <c r="G111" s="276" t="s">
        <v>213</v>
      </c>
      <c r="H111" s="6">
        <f>Beta_rampe</f>
        <v>77.775282912698117</v>
      </c>
      <c r="I111" s="6">
        <v>80</v>
      </c>
      <c r="J111" s="244">
        <v>90</v>
      </c>
      <c r="N111" s="75"/>
    </row>
    <row r="112" spans="2:14" x14ac:dyDescent="0.2">
      <c r="B112" s="74"/>
      <c r="G112" s="278" t="s">
        <v>215</v>
      </c>
      <c r="H112" s="247">
        <f ca="1">Temps_culmi</f>
        <v>11.199999999999978</v>
      </c>
      <c r="I112" s="259"/>
      <c r="J112" s="268"/>
      <c r="N112" s="75"/>
    </row>
    <row r="113" spans="2:14" ht="12.75" customHeight="1" x14ac:dyDescent="0.25">
      <c r="B113" s="74"/>
      <c r="D113" s="435" t="s">
        <v>357</v>
      </c>
      <c r="E113" s="48"/>
      <c r="G113" s="278" t="s">
        <v>216</v>
      </c>
      <c r="H113" s="242">
        <f ca="1">Altitude_culmi</f>
        <v>1265.4633787679209</v>
      </c>
      <c r="I113" s="259"/>
      <c r="J113" s="268"/>
      <c r="N113" s="75"/>
    </row>
    <row r="114" spans="2:14" ht="12.75" customHeight="1" x14ac:dyDescent="0.25">
      <c r="B114" s="74"/>
      <c r="D114" s="48"/>
      <c r="E114" s="48"/>
      <c r="F114" s="435"/>
      <c r="G114" s="278" t="s">
        <v>217</v>
      </c>
      <c r="H114" s="248">
        <f ca="1">Vit_culmi</f>
        <v>19.737593612443746</v>
      </c>
      <c r="I114" s="259"/>
      <c r="J114" s="268"/>
      <c r="N114" s="75"/>
    </row>
    <row r="115" spans="2:14" x14ac:dyDescent="0.2">
      <c r="B115" s="74"/>
      <c r="C115" s="429" t="s">
        <v>358</v>
      </c>
      <c r="D115" s="249"/>
      <c r="E115" s="446">
        <v>0.1</v>
      </c>
      <c r="G115" s="278" t="s">
        <v>133</v>
      </c>
      <c r="H115" s="242">
        <f ca="1">Portee_balistique</f>
        <v>641.70676765127212</v>
      </c>
      <c r="I115" s="259"/>
      <c r="J115" s="268"/>
      <c r="N115" s="75"/>
    </row>
    <row r="116" spans="2:14" ht="12.75" customHeight="1" x14ac:dyDescent="0.2">
      <c r="B116" s="74"/>
      <c r="C116" s="431" t="s">
        <v>359</v>
      </c>
      <c r="D116" s="255"/>
      <c r="E116" s="447">
        <f>E_ail*(m_ail+n_ail)/2</f>
        <v>18900</v>
      </c>
      <c r="G116" s="278" t="s">
        <v>137</v>
      </c>
      <c r="H116" s="248">
        <f ca="1">Vit_max</f>
        <v>176.71085285003218</v>
      </c>
      <c r="I116" s="259"/>
      <c r="J116" s="268"/>
      <c r="N116" s="75"/>
    </row>
    <row r="117" spans="2:14" ht="12.75" customHeight="1" x14ac:dyDescent="0.2">
      <c r="B117" s="74"/>
      <c r="D117" s="48"/>
      <c r="E117" s="48"/>
      <c r="F117" s="48"/>
      <c r="G117" s="278" t="s">
        <v>136</v>
      </c>
      <c r="H117" s="242">
        <f ca="1">Acc_max</f>
        <v>34.267813709243178</v>
      </c>
      <c r="I117" s="259"/>
      <c r="J117" s="268"/>
      <c r="N117" s="75"/>
    </row>
    <row r="118" spans="2:14" x14ac:dyDescent="0.2">
      <c r="B118" s="74"/>
      <c r="C118" s="429" t="s">
        <v>360</v>
      </c>
      <c r="D118" s="249"/>
      <c r="E118" s="457"/>
      <c r="F118" s="458">
        <f>J90/100</f>
        <v>8.8000000000000007</v>
      </c>
      <c r="G118" s="276" t="s">
        <v>5</v>
      </c>
      <c r="H118" s="6">
        <f>Cx</f>
        <v>0.6</v>
      </c>
      <c r="I118" s="259"/>
      <c r="J118" s="268"/>
      <c r="N118" s="75"/>
    </row>
    <row r="119" spans="2:14" x14ac:dyDescent="0.2">
      <c r="B119" s="74"/>
      <c r="C119" s="437" t="s">
        <v>361</v>
      </c>
      <c r="D119" s="2"/>
      <c r="E119" s="459">
        <f ca="1">2*Acc_max*MasseSans</f>
        <v>309.3012865396289</v>
      </c>
      <c r="F119" s="460">
        <f ca="1">E119/g</f>
        <v>31.529183133499377</v>
      </c>
      <c r="G119" s="269" t="s">
        <v>222</v>
      </c>
      <c r="H119" s="270"/>
      <c r="I119" s="270"/>
      <c r="J119" s="271"/>
      <c r="N119" s="75"/>
    </row>
    <row r="120" spans="2:14" x14ac:dyDescent="0.2">
      <c r="B120" s="74"/>
      <c r="C120" s="437" t="s">
        <v>362</v>
      </c>
      <c r="D120" s="2"/>
      <c r="E120" s="459">
        <f ca="1">2*Acc_max*E115</f>
        <v>6.853562741848636</v>
      </c>
      <c r="F120" s="460">
        <f ca="1">E120/g</f>
        <v>0.69863024891423398</v>
      </c>
      <c r="N120" s="75"/>
    </row>
    <row r="121" spans="2:14" x14ac:dyDescent="0.2">
      <c r="B121" s="74"/>
      <c r="C121" s="431" t="s">
        <v>363</v>
      </c>
      <c r="D121" s="255"/>
      <c r="E121" s="452">
        <f ca="1">0.104*E116/1000000*Vit_max^2</f>
        <v>61.379251672255947</v>
      </c>
      <c r="F121" s="453">
        <f ca="1">E121/g</f>
        <v>6.2568044518099839</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114.65365148257722</v>
      </c>
      <c r="F128" s="451">
        <f ca="1">E128/g</f>
        <v>11.687426246949766</v>
      </c>
      <c r="H128" s="48"/>
      <c r="I128" s="48"/>
      <c r="J128" s="48"/>
      <c r="K128" s="48"/>
      <c r="N128" s="75"/>
    </row>
    <row r="129" spans="2:14" x14ac:dyDescent="0.2">
      <c r="B129" s="74"/>
      <c r="C129" s="668" t="s">
        <v>369</v>
      </c>
      <c r="D129" s="669"/>
      <c r="E129" s="452">
        <f ca="1">E128/E126*2</f>
        <v>57.326825741288609</v>
      </c>
      <c r="F129" s="453">
        <f ca="1">E129/g</f>
        <v>5.8437131234748829</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6.9863024891423402</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217</vt:i4>
      </vt:variant>
    </vt:vector>
  </HeadingPairs>
  <TitlesOfParts>
    <vt:vector size="225"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FEUR</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2025-10-01T12:47:44Z</dcterms:modified>
</cp:coreProperties>
</file>